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713647D8-89D2-4C29-8924-D2DB9122C472}" xr6:coauthVersionLast="46" xr6:coauthVersionMax="46" xr10:uidLastSave="{00000000-0000-0000-0000-000000000000}"/>
  <bookViews>
    <workbookView xWindow="1875" yWindow="1080" windowWidth="14910" windowHeight="13875" xr2:uid="{FFA0BFE1-AF59-4FCC-B6AA-704BDDCA168E}"/>
  </bookViews>
  <sheets>
    <sheet name="水道" sheetId="1" r:id="rId1"/>
    <sheet name="病院" sheetId="2" r:id="rId2"/>
    <sheet name="下水道（特定環境保全公共下水道）" sheetId="3" r:id="rId3"/>
    <sheet name="下水道（農業集落排水施設）" sheetId="4" r:id="rId4"/>
    <sheet name="介護サービス（高瀬ケア・指定介護老人福祉施設）" sheetId="5" r:id="rId5"/>
    <sheet name="介護サービス（高瀬ケア・老人短期入所施設）" sheetId="6" r:id="rId6"/>
    <sheet name="介護サービス（高瀬ケア・老人デイサービスセンター）" sheetId="7" r:id="rId7"/>
    <sheet name="介護サービス（松喬苑・指定介護老人福祉施設）" sheetId="8" r:id="rId8"/>
    <sheet name="介護サービス（松喬苑・老人短期入所施設）" sheetId="9" r:id="rId9"/>
    <sheet name="介護サービス（松喬苑・老人デイサービスセンター）"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2">'下水道（特定環境保全公共下水道）'!$A$1:$BS$315</definedName>
    <definedName name="_xlnm.Print_Area" localSheetId="3">'下水道（農業集落排水施設）'!$A$1:$BS$315</definedName>
    <definedName name="_xlnm.Print_Area" localSheetId="4">'介護サービス（高瀬ケア・指定介護老人福祉施設）'!$A$1:$BS$315</definedName>
    <definedName name="_xlnm.Print_Area" localSheetId="6">'介護サービス（高瀬ケア・老人デイサービスセンター）'!$A$1:$BS$315</definedName>
    <definedName name="_xlnm.Print_Area" localSheetId="5">'介護サービス（高瀬ケア・老人短期入所施設）'!$A$1:$BS$315</definedName>
    <definedName name="_xlnm.Print_Area" localSheetId="7">'介護サービス（松喬苑・指定介護老人福祉施設）'!$A$1:$BS$315</definedName>
    <definedName name="_xlnm.Print_Area" localSheetId="9">'介護サービス（松喬苑・老人デイサービスセンター）'!$A$1:$BS$315</definedName>
    <definedName name="_xlnm.Print_Area" localSheetId="8">'介護サービス（松喬苑・老人短期入所施設）'!$A$1:$BS$315</definedName>
    <definedName name="_xlnm.Print_Area" localSheetId="0">水道!$A$1:$BS$315</definedName>
    <definedName name="_xlnm.Print_Area" localSheetId="1">病院!$A$1:$BS$315</definedName>
    <definedName name="業種名" localSheetId="2">[3]選択肢!$K$2:$K$19</definedName>
    <definedName name="業種名" localSheetId="3">[4]選択肢!$K$2:$K$19</definedName>
    <definedName name="業種名" localSheetId="4">[5]選択肢!$K$2:$K$19</definedName>
    <definedName name="業種名" localSheetId="6">[7]選択肢!$K$2:$K$19</definedName>
    <definedName name="業種名" localSheetId="5">[6]選択肢!$K$2:$K$19</definedName>
    <definedName name="業種名" localSheetId="7">[8]選択肢!$K$2:$K$19</definedName>
    <definedName name="業種名" localSheetId="9">[10]選択肢!$K$2:$K$19</definedName>
    <definedName name="業種名" localSheetId="8">[9]選択肢!$K$2:$K$19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10" l="1"/>
  <c r="AM283" i="10"/>
  <c r="U283" i="10"/>
  <c r="N283" i="10"/>
  <c r="N277" i="10"/>
  <c r="BN274" i="10"/>
  <c r="BJ274" i="10"/>
  <c r="BF274" i="10"/>
  <c r="AU273" i="10"/>
  <c r="AM273" i="10"/>
  <c r="BF271" i="10"/>
  <c r="U271" i="10"/>
  <c r="N271" i="10"/>
  <c r="AM260" i="10"/>
  <c r="U260" i="10"/>
  <c r="N260" i="10"/>
  <c r="AY256" i="10"/>
  <c r="AQ256" i="10"/>
  <c r="AQ254" i="10"/>
  <c r="N254" i="10"/>
  <c r="AY253" i="10"/>
  <c r="AQ252" i="10"/>
  <c r="BN251" i="10"/>
  <c r="BJ251" i="10"/>
  <c r="BF251" i="10"/>
  <c r="AQ250" i="10"/>
  <c r="BF248" i="10"/>
  <c r="AY248" i="10"/>
  <c r="AQ248" i="10"/>
  <c r="U248" i="10"/>
  <c r="N248" i="10"/>
  <c r="AM236" i="10"/>
  <c r="U236" i="10"/>
  <c r="N236" i="10"/>
  <c r="N230" i="10"/>
  <c r="BN227" i="10"/>
  <c r="BJ227" i="10"/>
  <c r="BF227" i="10"/>
  <c r="BF224" i="10"/>
  <c r="AN224" i="10"/>
  <c r="U224" i="10"/>
  <c r="N224" i="10"/>
  <c r="AM212" i="10"/>
  <c r="U212" i="10"/>
  <c r="N212" i="10"/>
  <c r="N206" i="10"/>
  <c r="BN203" i="10"/>
  <c r="BJ203" i="10"/>
  <c r="BF203" i="10"/>
  <c r="AU203" i="10"/>
  <c r="AM203" i="10"/>
  <c r="BF200" i="10"/>
  <c r="U200" i="10"/>
  <c r="N200" i="10"/>
  <c r="AM188" i="10"/>
  <c r="U188" i="10"/>
  <c r="N188" i="10"/>
  <c r="N182" i="10"/>
  <c r="AU179" i="10"/>
  <c r="AQ179" i="10"/>
  <c r="AM179" i="10"/>
  <c r="AM176" i="10"/>
  <c r="U176" i="10"/>
  <c r="N176" i="10"/>
  <c r="AM164" i="10"/>
  <c r="U164" i="10"/>
  <c r="N164" i="10"/>
  <c r="AK159" i="10"/>
  <c r="AC159" i="10"/>
  <c r="U159" i="10"/>
  <c r="N158" i="10"/>
  <c r="BA153" i="10"/>
  <c r="AS153" i="10"/>
  <c r="AK153" i="10"/>
  <c r="AC153" i="10"/>
  <c r="U153" i="10"/>
  <c r="AC147" i="10"/>
  <c r="U147" i="10"/>
  <c r="BX142" i="10"/>
  <c r="BN142" i="10"/>
  <c r="BJ142" i="10"/>
  <c r="BF142" i="10"/>
  <c r="U141" i="10"/>
  <c r="BF139" i="10"/>
  <c r="AM139" i="10"/>
  <c r="N139" i="10"/>
  <c r="AM127" i="10"/>
  <c r="U127" i="10"/>
  <c r="N127" i="10"/>
  <c r="AY122" i="10"/>
  <c r="AS122" i="10"/>
  <c r="AM122" i="10"/>
  <c r="U122" i="10"/>
  <c r="N119" i="10"/>
  <c r="U117" i="10"/>
  <c r="BN113" i="10"/>
  <c r="BJ113" i="10"/>
  <c r="BF113" i="10"/>
  <c r="U112" i="10"/>
  <c r="N112" i="10"/>
  <c r="BF110" i="10"/>
  <c r="AM110" i="10"/>
  <c r="AM98" i="10"/>
  <c r="U98" i="10"/>
  <c r="N98" i="10"/>
  <c r="AC93" i="10"/>
  <c r="U93" i="10"/>
  <c r="N92" i="10"/>
  <c r="BN89" i="10"/>
  <c r="BJ89" i="10"/>
  <c r="BF89" i="10"/>
  <c r="AC88" i="10"/>
  <c r="U88" i="10"/>
  <c r="BF86" i="10"/>
  <c r="AM86" i="10"/>
  <c r="N86" i="10"/>
  <c r="AM74" i="10"/>
  <c r="U74" i="10"/>
  <c r="N74" i="10"/>
  <c r="N68" i="10"/>
  <c r="BN65" i="10"/>
  <c r="BJ65" i="10"/>
  <c r="BF65" i="10"/>
  <c r="AU65" i="10"/>
  <c r="AM65" i="10"/>
  <c r="BF62" i="10"/>
  <c r="U62" i="10"/>
  <c r="N62" i="10"/>
  <c r="AM51" i="10"/>
  <c r="U51" i="10"/>
  <c r="N51" i="10"/>
  <c r="AM47" i="10"/>
  <c r="AM46" i="10"/>
  <c r="AM45" i="10"/>
  <c r="AM44" i="10"/>
  <c r="N44" i="10"/>
  <c r="AM43" i="10"/>
  <c r="AM42" i="10"/>
  <c r="BN39" i="10"/>
  <c r="BJ39" i="10"/>
  <c r="BF39" i="10"/>
  <c r="AU38" i="10"/>
  <c r="AM38" i="10"/>
  <c r="BF36" i="10"/>
  <c r="U36" i="10"/>
  <c r="N36" i="10"/>
  <c r="BB24" i="10"/>
  <c r="AT24" i="10"/>
  <c r="AM24" i="10"/>
  <c r="AF24" i="10"/>
  <c r="Y24" i="10"/>
  <c r="R24" i="10"/>
  <c r="K24" i="10"/>
  <c r="D24" i="10"/>
  <c r="BG11" i="10"/>
  <c r="AO11" i="10"/>
  <c r="U11" i="10"/>
  <c r="C11" i="10"/>
  <c r="D296" i="9" l="1"/>
  <c r="AM283" i="9"/>
  <c r="U283" i="9"/>
  <c r="N283" i="9"/>
  <c r="N277" i="9"/>
  <c r="BN274" i="9"/>
  <c r="BJ274" i="9"/>
  <c r="BF274" i="9"/>
  <c r="AU273" i="9"/>
  <c r="AM273" i="9"/>
  <c r="BF271" i="9"/>
  <c r="U271" i="9"/>
  <c r="N271" i="9"/>
  <c r="AM260" i="9"/>
  <c r="U260" i="9"/>
  <c r="N260" i="9"/>
  <c r="AY256" i="9"/>
  <c r="AQ256" i="9"/>
  <c r="AQ254" i="9"/>
  <c r="N254" i="9"/>
  <c r="AY253" i="9"/>
  <c r="AQ252" i="9"/>
  <c r="BN251" i="9"/>
  <c r="BJ251" i="9"/>
  <c r="BF251" i="9"/>
  <c r="AQ250" i="9"/>
  <c r="BF248" i="9"/>
  <c r="AY248" i="9"/>
  <c r="AQ248" i="9"/>
  <c r="U248" i="9"/>
  <c r="N248" i="9"/>
  <c r="AM236" i="9"/>
  <c r="U236" i="9"/>
  <c r="N236" i="9"/>
  <c r="N230" i="9"/>
  <c r="BN227" i="9"/>
  <c r="BJ227" i="9"/>
  <c r="BF227" i="9"/>
  <c r="BF224" i="9"/>
  <c r="AN224" i="9"/>
  <c r="U224" i="9"/>
  <c r="N224" i="9"/>
  <c r="AM212" i="9"/>
  <c r="U212" i="9"/>
  <c r="N212" i="9"/>
  <c r="N206" i="9"/>
  <c r="BN203" i="9"/>
  <c r="BJ203" i="9"/>
  <c r="BF203" i="9"/>
  <c r="AU203" i="9"/>
  <c r="AM203" i="9"/>
  <c r="BF200" i="9"/>
  <c r="U200" i="9"/>
  <c r="N200" i="9"/>
  <c r="AM188" i="9"/>
  <c r="U188" i="9"/>
  <c r="N188" i="9"/>
  <c r="N182" i="9"/>
  <c r="AU179" i="9"/>
  <c r="AQ179" i="9"/>
  <c r="AM179" i="9"/>
  <c r="AM176" i="9"/>
  <c r="U176" i="9"/>
  <c r="N176" i="9"/>
  <c r="AM164" i="9"/>
  <c r="U164" i="9"/>
  <c r="N164" i="9"/>
  <c r="AK159" i="9"/>
  <c r="AC159" i="9"/>
  <c r="U159" i="9"/>
  <c r="N158" i="9"/>
  <c r="BA153" i="9"/>
  <c r="AS153" i="9"/>
  <c r="AK153" i="9"/>
  <c r="AC153" i="9"/>
  <c r="U153" i="9"/>
  <c r="AC147" i="9"/>
  <c r="U147" i="9"/>
  <c r="BX142" i="9"/>
  <c r="BN142" i="9"/>
  <c r="BJ142" i="9"/>
  <c r="BF142" i="9"/>
  <c r="U141" i="9"/>
  <c r="BF139" i="9"/>
  <c r="AM139" i="9"/>
  <c r="N139" i="9"/>
  <c r="AM127" i="9"/>
  <c r="U127" i="9"/>
  <c r="N127" i="9"/>
  <c r="AY122" i="9"/>
  <c r="AS122" i="9"/>
  <c r="AM122" i="9"/>
  <c r="U122" i="9"/>
  <c r="N119" i="9"/>
  <c r="U117" i="9"/>
  <c r="BN113" i="9"/>
  <c r="BJ113" i="9"/>
  <c r="BF113" i="9"/>
  <c r="U112" i="9"/>
  <c r="N112" i="9"/>
  <c r="BF110" i="9"/>
  <c r="AM110" i="9"/>
  <c r="AM98" i="9"/>
  <c r="U98" i="9"/>
  <c r="N98" i="9"/>
  <c r="AC93" i="9"/>
  <c r="U93" i="9"/>
  <c r="N92" i="9"/>
  <c r="BN89" i="9"/>
  <c r="BJ89" i="9"/>
  <c r="BF89" i="9"/>
  <c r="AC88" i="9"/>
  <c r="U88" i="9"/>
  <c r="BF86" i="9"/>
  <c r="AM86" i="9"/>
  <c r="N86" i="9"/>
  <c r="AM74" i="9"/>
  <c r="U74" i="9"/>
  <c r="N74" i="9"/>
  <c r="N68" i="9"/>
  <c r="BN65" i="9"/>
  <c r="BJ65" i="9"/>
  <c r="BF65" i="9"/>
  <c r="AU65" i="9"/>
  <c r="AM65" i="9"/>
  <c r="BF62" i="9"/>
  <c r="U62" i="9"/>
  <c r="N62" i="9"/>
  <c r="AM51" i="9"/>
  <c r="U51" i="9"/>
  <c r="N51" i="9"/>
  <c r="AM47" i="9"/>
  <c r="AM46" i="9"/>
  <c r="AM45" i="9"/>
  <c r="AM44" i="9"/>
  <c r="N44" i="9"/>
  <c r="AM43" i="9"/>
  <c r="AM42" i="9"/>
  <c r="BN39" i="9"/>
  <c r="BJ39" i="9"/>
  <c r="BF39" i="9"/>
  <c r="AU38" i="9"/>
  <c r="AM38" i="9"/>
  <c r="BF36" i="9"/>
  <c r="U36" i="9"/>
  <c r="N36" i="9"/>
  <c r="BB24" i="9"/>
  <c r="AT24" i="9"/>
  <c r="AM24" i="9"/>
  <c r="AF24" i="9"/>
  <c r="Y24" i="9"/>
  <c r="R24" i="9"/>
  <c r="K24" i="9"/>
  <c r="D24" i="9"/>
  <c r="BG11" i="9"/>
  <c r="AO11" i="9"/>
  <c r="U11" i="9"/>
  <c r="C11" i="9"/>
  <c r="D296" i="8" l="1"/>
  <c r="AM283" i="8"/>
  <c r="U283" i="8"/>
  <c r="N283" i="8"/>
  <c r="N277" i="8"/>
  <c r="BN274" i="8"/>
  <c r="BJ274" i="8"/>
  <c r="BF274" i="8"/>
  <c r="AU273" i="8"/>
  <c r="AM273" i="8"/>
  <c r="BF271" i="8"/>
  <c r="U271" i="8"/>
  <c r="N271" i="8"/>
  <c r="AM260" i="8"/>
  <c r="U260" i="8"/>
  <c r="N260" i="8"/>
  <c r="AY256" i="8"/>
  <c r="AQ256" i="8"/>
  <c r="AQ254" i="8"/>
  <c r="N254" i="8"/>
  <c r="AY253" i="8"/>
  <c r="AQ252" i="8"/>
  <c r="BN251" i="8"/>
  <c r="BJ251" i="8"/>
  <c r="BF251" i="8"/>
  <c r="AQ250" i="8"/>
  <c r="BF248" i="8"/>
  <c r="AY248" i="8"/>
  <c r="AQ248" i="8"/>
  <c r="U248" i="8"/>
  <c r="N248" i="8"/>
  <c r="AM236" i="8"/>
  <c r="U236" i="8"/>
  <c r="N236" i="8"/>
  <c r="N230" i="8"/>
  <c r="BN227" i="8"/>
  <c r="BJ227" i="8"/>
  <c r="BF227" i="8"/>
  <c r="BF224" i="8"/>
  <c r="AN224" i="8"/>
  <c r="U224" i="8"/>
  <c r="N224" i="8"/>
  <c r="AM212" i="8"/>
  <c r="U212" i="8"/>
  <c r="N212" i="8"/>
  <c r="N206" i="8"/>
  <c r="BN203" i="8"/>
  <c r="BJ203" i="8"/>
  <c r="BF203" i="8"/>
  <c r="AU203" i="8"/>
  <c r="AM203" i="8"/>
  <c r="BF200" i="8"/>
  <c r="U200" i="8"/>
  <c r="N200" i="8"/>
  <c r="AM188" i="8"/>
  <c r="U188" i="8"/>
  <c r="N188" i="8"/>
  <c r="N182" i="8"/>
  <c r="AU179" i="8"/>
  <c r="AQ179" i="8"/>
  <c r="AM179" i="8"/>
  <c r="AM176" i="8"/>
  <c r="U176" i="8"/>
  <c r="N176" i="8"/>
  <c r="AM164" i="8"/>
  <c r="U164" i="8"/>
  <c r="N164" i="8"/>
  <c r="AK159" i="8"/>
  <c r="AC159" i="8"/>
  <c r="U159" i="8"/>
  <c r="N158" i="8"/>
  <c r="BA153" i="8"/>
  <c r="AS153" i="8"/>
  <c r="AK153" i="8"/>
  <c r="AC153" i="8"/>
  <c r="U153" i="8"/>
  <c r="AC147" i="8"/>
  <c r="U147" i="8"/>
  <c r="BX142" i="8"/>
  <c r="BN142" i="8"/>
  <c r="BJ142" i="8"/>
  <c r="BF142" i="8"/>
  <c r="U141" i="8"/>
  <c r="BF139" i="8"/>
  <c r="AM139" i="8"/>
  <c r="N139" i="8"/>
  <c r="AM127" i="8"/>
  <c r="U127" i="8"/>
  <c r="N127" i="8"/>
  <c r="AY122" i="8"/>
  <c r="AS122" i="8"/>
  <c r="AM122" i="8"/>
  <c r="U122" i="8"/>
  <c r="N119" i="8"/>
  <c r="U117" i="8"/>
  <c r="BN113" i="8"/>
  <c r="BJ113" i="8"/>
  <c r="BF113" i="8"/>
  <c r="U112" i="8"/>
  <c r="N112" i="8"/>
  <c r="BF110" i="8"/>
  <c r="AM110" i="8"/>
  <c r="AM98" i="8"/>
  <c r="U98" i="8"/>
  <c r="N98" i="8"/>
  <c r="AC93" i="8"/>
  <c r="U93" i="8"/>
  <c r="N92" i="8"/>
  <c r="BN89" i="8"/>
  <c r="BJ89" i="8"/>
  <c r="BF89" i="8"/>
  <c r="AC88" i="8"/>
  <c r="U88" i="8"/>
  <c r="BF86" i="8"/>
  <c r="AM86" i="8"/>
  <c r="N86" i="8"/>
  <c r="AM74" i="8"/>
  <c r="U74" i="8"/>
  <c r="N74" i="8"/>
  <c r="N68" i="8"/>
  <c r="BN65" i="8"/>
  <c r="BJ65" i="8"/>
  <c r="BF65" i="8"/>
  <c r="AU65" i="8"/>
  <c r="AM65" i="8"/>
  <c r="BF62" i="8"/>
  <c r="U62" i="8"/>
  <c r="N62" i="8"/>
  <c r="AM51" i="8"/>
  <c r="U51" i="8"/>
  <c r="N51" i="8"/>
  <c r="AM47" i="8"/>
  <c r="AM46" i="8"/>
  <c r="AM45" i="8"/>
  <c r="AM44" i="8"/>
  <c r="N44" i="8"/>
  <c r="AM43" i="8"/>
  <c r="AM42" i="8"/>
  <c r="BN39" i="8"/>
  <c r="BJ39" i="8"/>
  <c r="BF39" i="8"/>
  <c r="AU38" i="8"/>
  <c r="AM38" i="8"/>
  <c r="BF36" i="8"/>
  <c r="U36" i="8"/>
  <c r="N36" i="8"/>
  <c r="BB24" i="8"/>
  <c r="AT24" i="8"/>
  <c r="AM24" i="8"/>
  <c r="AF24" i="8"/>
  <c r="Y24" i="8"/>
  <c r="R24" i="8"/>
  <c r="K24" i="8"/>
  <c r="D24" i="8"/>
  <c r="BG11" i="8"/>
  <c r="AO11" i="8"/>
  <c r="U11" i="8"/>
  <c r="C11" i="8"/>
  <c r="D296" i="7" l="1"/>
  <c r="AM283" i="7"/>
  <c r="U283" i="7"/>
  <c r="N283" i="7"/>
  <c r="N277" i="7"/>
  <c r="BN274" i="7"/>
  <c r="BJ274" i="7"/>
  <c r="BF274" i="7"/>
  <c r="AU273" i="7"/>
  <c r="AM273" i="7"/>
  <c r="BF271" i="7"/>
  <c r="U271" i="7"/>
  <c r="N271" i="7"/>
  <c r="AM260" i="7"/>
  <c r="U260" i="7"/>
  <c r="N260" i="7"/>
  <c r="AY256" i="7"/>
  <c r="AQ256" i="7"/>
  <c r="AQ254" i="7"/>
  <c r="N254" i="7"/>
  <c r="AY253" i="7"/>
  <c r="AQ252" i="7"/>
  <c r="BN251" i="7"/>
  <c r="BJ251" i="7"/>
  <c r="BF251" i="7"/>
  <c r="AQ250" i="7"/>
  <c r="BF248" i="7"/>
  <c r="AY248" i="7"/>
  <c r="AQ248" i="7"/>
  <c r="U248" i="7"/>
  <c r="N248" i="7"/>
  <c r="AM236" i="7"/>
  <c r="U236" i="7"/>
  <c r="N236" i="7"/>
  <c r="N230" i="7"/>
  <c r="BN227" i="7"/>
  <c r="BJ227" i="7"/>
  <c r="BF227" i="7"/>
  <c r="BF224" i="7"/>
  <c r="AN224" i="7"/>
  <c r="U224" i="7"/>
  <c r="N224" i="7"/>
  <c r="AM212" i="7"/>
  <c r="U212" i="7"/>
  <c r="N212" i="7"/>
  <c r="N206" i="7"/>
  <c r="BN203" i="7"/>
  <c r="BJ203" i="7"/>
  <c r="BF203" i="7"/>
  <c r="AU203" i="7"/>
  <c r="AM203" i="7"/>
  <c r="BF200" i="7"/>
  <c r="U200" i="7"/>
  <c r="N200" i="7"/>
  <c r="AM188" i="7"/>
  <c r="U188" i="7"/>
  <c r="N188" i="7"/>
  <c r="N182" i="7"/>
  <c r="AU179" i="7"/>
  <c r="AQ179" i="7"/>
  <c r="AM179" i="7"/>
  <c r="AM176" i="7"/>
  <c r="U176" i="7"/>
  <c r="N176" i="7"/>
  <c r="AM164" i="7"/>
  <c r="U164" i="7"/>
  <c r="N164" i="7"/>
  <c r="AK159" i="7"/>
  <c r="AC159" i="7"/>
  <c r="U159" i="7"/>
  <c r="N158" i="7"/>
  <c r="BA153" i="7"/>
  <c r="AS153" i="7"/>
  <c r="AK153" i="7"/>
  <c r="AC153" i="7"/>
  <c r="U153" i="7"/>
  <c r="AC147" i="7"/>
  <c r="U147" i="7"/>
  <c r="BX142" i="7"/>
  <c r="BN142" i="7"/>
  <c r="BJ142" i="7"/>
  <c r="BF142" i="7"/>
  <c r="U141" i="7"/>
  <c r="BF139" i="7"/>
  <c r="AM139" i="7"/>
  <c r="N139" i="7"/>
  <c r="AM127" i="7"/>
  <c r="U127" i="7"/>
  <c r="N127" i="7"/>
  <c r="AY122" i="7"/>
  <c r="AS122" i="7"/>
  <c r="AM122" i="7"/>
  <c r="U122" i="7"/>
  <c r="N119" i="7"/>
  <c r="U117" i="7"/>
  <c r="BN113" i="7"/>
  <c r="BJ113" i="7"/>
  <c r="BF113" i="7"/>
  <c r="U112" i="7"/>
  <c r="N112" i="7"/>
  <c r="BF110" i="7"/>
  <c r="AM110" i="7"/>
  <c r="AM98" i="7"/>
  <c r="U98" i="7"/>
  <c r="N98" i="7"/>
  <c r="AC93" i="7"/>
  <c r="U93" i="7"/>
  <c r="N92" i="7"/>
  <c r="BN89" i="7"/>
  <c r="BJ89" i="7"/>
  <c r="BF89" i="7"/>
  <c r="AC88" i="7"/>
  <c r="U88" i="7"/>
  <c r="BF86" i="7"/>
  <c r="AM86" i="7"/>
  <c r="N86" i="7"/>
  <c r="AM74" i="7"/>
  <c r="U74" i="7"/>
  <c r="N74" i="7"/>
  <c r="N68" i="7"/>
  <c r="BN65" i="7"/>
  <c r="BJ65" i="7"/>
  <c r="BF65" i="7"/>
  <c r="AU65" i="7"/>
  <c r="AM65" i="7"/>
  <c r="BF62" i="7"/>
  <c r="U62" i="7"/>
  <c r="N62" i="7"/>
  <c r="AM51" i="7"/>
  <c r="U51" i="7"/>
  <c r="N51"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296" i="6" l="1"/>
  <c r="AM283" i="6"/>
  <c r="U283" i="6"/>
  <c r="N283" i="6"/>
  <c r="N277" i="6"/>
  <c r="BN274" i="6"/>
  <c r="BJ274" i="6"/>
  <c r="BF274" i="6"/>
  <c r="AU273" i="6"/>
  <c r="AM273" i="6"/>
  <c r="BF271" i="6"/>
  <c r="U271" i="6"/>
  <c r="N271" i="6"/>
  <c r="AM260" i="6"/>
  <c r="U260" i="6"/>
  <c r="N260" i="6"/>
  <c r="AY256" i="6"/>
  <c r="AQ256" i="6"/>
  <c r="AQ254" i="6"/>
  <c r="N254" i="6"/>
  <c r="AY253" i="6"/>
  <c r="AQ252" i="6"/>
  <c r="BN251" i="6"/>
  <c r="BJ251" i="6"/>
  <c r="BF251" i="6"/>
  <c r="AQ250" i="6"/>
  <c r="BF248" i="6"/>
  <c r="AY248" i="6"/>
  <c r="AQ248" i="6"/>
  <c r="U248" i="6"/>
  <c r="N248" i="6"/>
  <c r="AM236" i="6"/>
  <c r="U236" i="6"/>
  <c r="N236" i="6"/>
  <c r="N230" i="6"/>
  <c r="BN227" i="6"/>
  <c r="BJ227" i="6"/>
  <c r="BF227" i="6"/>
  <c r="BF224" i="6"/>
  <c r="AN224" i="6"/>
  <c r="U224" i="6"/>
  <c r="N224" i="6"/>
  <c r="AM212" i="6"/>
  <c r="U212" i="6"/>
  <c r="N212" i="6"/>
  <c r="N206" i="6"/>
  <c r="BN203" i="6"/>
  <c r="BJ203" i="6"/>
  <c r="BF203" i="6"/>
  <c r="AU203" i="6"/>
  <c r="AM203" i="6"/>
  <c r="BF200" i="6"/>
  <c r="U200" i="6"/>
  <c r="N200" i="6"/>
  <c r="AM188" i="6"/>
  <c r="U188" i="6"/>
  <c r="N188" i="6"/>
  <c r="N182" i="6"/>
  <c r="AU179" i="6"/>
  <c r="AQ179" i="6"/>
  <c r="AM179" i="6"/>
  <c r="AM176" i="6"/>
  <c r="U176" i="6"/>
  <c r="N176" i="6"/>
  <c r="AM164" i="6"/>
  <c r="U164" i="6"/>
  <c r="N164" i="6"/>
  <c r="AK159" i="6"/>
  <c r="AC159" i="6"/>
  <c r="U159" i="6"/>
  <c r="N158" i="6"/>
  <c r="BA153" i="6"/>
  <c r="AS153" i="6"/>
  <c r="AK153" i="6"/>
  <c r="AC153" i="6"/>
  <c r="U153" i="6"/>
  <c r="AC147" i="6"/>
  <c r="U147" i="6"/>
  <c r="BX142" i="6"/>
  <c r="BN142" i="6"/>
  <c r="BJ142" i="6"/>
  <c r="BF142" i="6"/>
  <c r="U141" i="6"/>
  <c r="BF139" i="6"/>
  <c r="AM139" i="6"/>
  <c r="N139" i="6"/>
  <c r="AM127" i="6"/>
  <c r="U127" i="6"/>
  <c r="N127" i="6"/>
  <c r="AY122" i="6"/>
  <c r="AS122" i="6"/>
  <c r="AM122" i="6"/>
  <c r="U122" i="6"/>
  <c r="N119" i="6"/>
  <c r="U117" i="6"/>
  <c r="BN113" i="6"/>
  <c r="BJ113" i="6"/>
  <c r="BF113" i="6"/>
  <c r="U112" i="6"/>
  <c r="N112" i="6"/>
  <c r="BF110" i="6"/>
  <c r="AM110" i="6"/>
  <c r="AM98" i="6"/>
  <c r="U98" i="6"/>
  <c r="N98" i="6"/>
  <c r="AC93" i="6"/>
  <c r="U93" i="6"/>
  <c r="N92" i="6"/>
  <c r="BN89" i="6"/>
  <c r="BJ89" i="6"/>
  <c r="BF89" i="6"/>
  <c r="AC88" i="6"/>
  <c r="U88" i="6"/>
  <c r="BF86" i="6"/>
  <c r="AM86" i="6"/>
  <c r="N86" i="6"/>
  <c r="AM74" i="6"/>
  <c r="U74" i="6"/>
  <c r="N74" i="6"/>
  <c r="N68" i="6"/>
  <c r="BN65" i="6"/>
  <c r="BJ65" i="6"/>
  <c r="BF65" i="6"/>
  <c r="AU65" i="6"/>
  <c r="AM65" i="6"/>
  <c r="BF62" i="6"/>
  <c r="U62" i="6"/>
  <c r="N62" i="6"/>
  <c r="AM51" i="6"/>
  <c r="U51" i="6"/>
  <c r="N51"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<sst xmlns="http://schemas.openxmlformats.org/spreadsheetml/2006/main" count="1870" uniqueCount="85">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</sst>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3F0247-0CB5-4C90-AFBB-BC6A9F912E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8EE4CA-2410-4BDD-B7A7-6672D387EB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04A2256-3F9B-4619-B5D4-1A7779594C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AB337FA-2E77-4A6D-ADC5-C396C06690E8}"/>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70368E6-9DD7-4760-9024-2635192B408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B00AE4F-233F-4E27-A6D6-C81862D34F4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8643B5F1-5A6C-490A-AFDE-0B94F83F2F0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5C010963-0051-4B63-BAA8-0C3DAF1DA4B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CBF83EA-AA65-4A44-85EB-6C213828DDF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EBAC8701-E93B-439D-A002-C80E17E8193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2ABFFC71-9C58-4245-B191-E5F17FB460B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22217C7E-C166-4A3F-8897-E7B9B0C7EAC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59AE2E13-0550-4176-B703-BC44BBF2746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6F509744-3FC3-4579-AFE8-7BB54B8E5E0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0D86D4EB-0E32-45BD-916D-76EF8219329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CF84E10-F21E-4572-8EA9-B3F09BEB332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67A8CC5E-E883-4172-8B63-2CD6AE627A6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DE40DC7-52FB-4D91-B053-E7AC92692D3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FFDF1B8B-F46D-4070-908E-049444D75A1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0C5BEF3F-D3FC-41B6-A65C-9B683CE6F84A}"/>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6B66FB60-845B-430A-A672-DC5FFFAEBDB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D14EF30-CAF5-4A5A-B70F-A146ED9DCD48}"/>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BB653A3-B9C1-4365-BA63-F6F1FBB8475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A1AF8C41-F3DF-4B60-B518-B2709AEEABF9}"/>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03DE33F-AE2B-4A03-B1AC-D91B6D018933}"/>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07551E-2ECA-4209-B9EB-07F469A66F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AB6EF6-99CB-4C4E-9ADB-4B37B91974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3A0AF0-E11E-4679-BB48-83B936FE9D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5FB065C-87E2-4879-B482-ECDAB1FA191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EF5408-3663-4AF7-BC3C-2E9FC2FF610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1177D95-9E01-4D42-820D-FB70559596BC}"/>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EA319B4-32EC-4192-A87A-936D14B4CC6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C907A726-EF42-48F8-8401-90CB4550273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F231C0D1-810B-48F8-A143-3270A942313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A715ADCA-5183-4EE8-9A62-034771A1963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48DF9AD-5CC2-4DA2-84DF-B354A7906C4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B08BF257-95CF-4A64-AFA1-55C382FBA20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83C4E9B-2874-4851-B74E-B3E426AFB4EE}"/>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691D6B60-DC0E-4707-BFFD-0D1750F517AA}"/>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280CBE3-FE73-4A6C-936E-6BAC8BA367ED}"/>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71C57541-AAFD-4FC8-A6CB-CFA51A620F6A}"/>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706738DE-A643-41A9-A3A1-BC7453FE683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76977E4D-6D8C-4445-99E6-09AF8176C6F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296B339-7F0D-42FA-B4D8-5C7421249245}"/>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396B0737-7FD4-4AD2-83A3-11969E3D6E3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09C7FCDD-96A6-486F-8721-65CABCDE17F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0C9C246-7B46-47C9-93DB-EA98F5C0DCE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A6A6C3C-D255-45AD-910F-D9D4FB2DED3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55F5BDCF-D2F4-4171-87F5-B4132EC39023}"/>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2B465CC7-E83B-4B48-A1FF-DFEE56299ADB}"/>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E499F7-D3E2-419C-B1EE-E9036EFC4E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119BC0-6541-4A65-ABDA-FAC958B47B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74A387-E7B4-4575-BA95-7A9B84C908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E12FF05-49AF-463F-904A-5AD32C235FC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360A2D8-A021-4670-B22B-B6852CEE61B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A11AA49-169D-4C22-B310-4B468E34440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4A87932A-0BD1-489F-B46B-ED4D8189E528}"/>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12019BC-23F0-4B5F-AB40-7A653EECE64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224AD2AE-9443-472D-B03B-71A16543248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3E70D391-1626-4B68-8B43-CA0FACC96F0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CBC08053-38AC-4D3C-A827-85AFCAA0B7A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9D35DF7B-F0DD-44BB-AF06-0868AE4FA06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B86C9544-8C51-4459-84F8-49237B5F6B1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48A71DD8-16F8-4A15-BE8F-BE28E4C77A0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597E13FD-88C1-4864-9142-04F2624BCDD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CD439B29-DDEF-4A06-9954-9CA6B389769F}"/>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89D5B42F-825E-4F14-AD7C-D40E2B23FEA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52AE020-1ED6-4676-B061-B162A7165D2E}"/>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C6D470C-725E-4121-9E0B-E7C3AC2F667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0BD60467-1487-47AB-A7A2-17E43A1B194F}"/>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735793A0-3BA6-48C9-B594-BE1698C6508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29209BC7-E530-47B3-9389-D687B3875B7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2798B417-FB08-4862-A063-5F90C76B555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2F3256D1-D685-487A-8BEB-418F5BF7FA4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83F2E2EC-144D-4F3A-A9FA-ED106766A6AE}"/>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85D3F7-2B46-473F-A587-DD6726A666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6F5A1F-3A61-4AF4-BDE8-D3131CB565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B9635A-02CC-4E39-852A-E3EF7B06DF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821D056-EDDF-4917-934A-1BA8B9B8A5A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4549464-3F35-477A-8698-FBEB133348B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31D153B-A560-416A-B7B4-A957EEB47F0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597253C-87E9-4C49-A7EB-ACA948C60F27}"/>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0A95410-17C0-4FC3-B33B-E290731FFDCB}"/>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36376038-EC63-4E8A-A639-F0380BE9DE53}"/>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0489270-F5AB-4E08-AC65-B51A7E7651D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7610CD87-0181-4BDB-B493-92AF59EABAB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468020F-AD98-4841-B839-016DA136C0B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E0D1E3EB-9B82-4638-883B-14D0AA72965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37883E6-28C7-47CD-99EC-8BB889893F5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AC3690C-B97B-490A-9277-13E738B9DA4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87F6916-30C4-42C0-96F2-27AE43B9F258}"/>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C60D99E-DD1B-4838-9A01-FAAFE9E9B6D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A02D319-190E-4B8A-80D4-4E9CD0CDDEA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6BE115A5-45EF-472C-A1A2-8C58AE5ABBA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6BBCCCEA-6E9E-45B0-8528-CE484B3A68B8}"/>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939EFDC-1711-44D2-BC44-2A3643C4712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C417A0C9-EA03-4DB5-B047-4D369D27B3CC}"/>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69471E5-7E03-41DC-AAEA-8D61E15A1F5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02859547-0FD1-47F1-B328-BBCD0C3BCDC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E4831F7A-DB68-406B-B3B2-5BC6BFF05B9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122E15-370D-4488-BE57-B1069D30A9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A9CCA1-ED51-4777-98B7-95A1AD1F8C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8C5E04-BD86-4E34-88DD-B34D2E044B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8BE3389-0EB6-4BC0-BDC7-CDA355D34AF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C7ACC90-E5F7-4B94-9D01-F05A6A0D51F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65E0E73C-4C1F-42B6-8651-F1DA6386072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8DD40CA-BAD8-44DC-A45B-FC361F5093C9}"/>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A64C518-E19E-4B5A-B30F-8C46FC47C8D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AEBF4BE-2F10-4F3D-86D7-8FE5E2DF89D9}"/>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8C3502D-0BD8-4B91-819E-70379D295B8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92AC0994-FF00-4F88-A74E-93516010C8A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6BFAE267-BC1F-40BB-86F7-66850A92365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F56DE5E1-5B1E-4FCC-8ADF-DAB8387068BA}"/>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6DB904B7-D34A-4AB0-8983-3B8EE177142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EB7E4103-0788-4FA8-8CF9-F466C3BF61C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A884EDB4-10D1-4A21-8016-6FD313988183}"/>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6F700209-7DB6-47C9-A66F-CC6BDB7DDE6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8936F9CC-38B8-41F9-8147-8B980A3349A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FB3FC5F-BFB4-4F9C-941F-7245D871152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220BD22D-6E08-4043-8DE1-F75551D63306}"/>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6EC118C-2902-4999-B9B5-596BC9FAA8A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A121444-874F-4773-8BE5-5F825DE0DEBF}"/>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88DD1E0-9134-461D-A6FE-283DC965045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BD861684-8E2F-45F2-8DA4-2EAC5C3B105A}"/>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F5E9439-24F5-409A-A0A5-BE544A865F53}"/>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613F25-C29F-43E2-A3FB-11FEFA73D5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D02624-D718-44AD-892B-19DE75D298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DB9CFD-528A-4FD7-ABDD-A655C55BE5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CA6844D-98BC-41FA-840F-1637CD565C8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C7C2A5A-EAA3-4188-9C70-2D094F709D0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B15C944C-1BD7-49B8-94DC-692799F7FE29}"/>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3486C5AC-6A5F-4606-9C94-355F7E846D9F}"/>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607F46A-A34C-48B3-8355-7810CDC287B9}"/>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D626212-0EEB-4B99-BE96-8B6239881AA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1A8A7C0-C7B2-450B-8254-99AD66F66D2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8CDF7EC-71EC-4A5A-B96F-E8F7295CA0B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EB15F3F2-903F-497D-B4C9-59C9367F232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CC0DBC4-8AE8-48DB-BCEA-691256B3B9A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ED1BEFDB-F20B-41A3-964B-119105E3D55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E7165DB-A5E8-434F-9A66-3807A62DBF85}"/>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17EF77E-4FC1-4AFA-A35B-23F3B9EA716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22866722-EEFE-47EF-BEE5-E61F788C9DA8}"/>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87A9E7C4-5247-48E0-82F2-10D9A7DC307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2C388B3-7A49-4941-831C-9822E2AC90CE}"/>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7CF8382-A51A-4817-8812-B2D013B36CE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53349DAC-BF11-4AFC-8F0A-C6B02B6E1E1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6D162348-256F-478B-9FC7-EE60D1E97C5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BDAE0A3-8DA1-45E7-8B03-C6DB1CCF08F7}"/>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EF2DDA73-B8F9-4DF7-8076-47F58C5762FA}"/>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286BE7CE-3154-4F87-9F74-A8438A923015}"/>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5701E2-AA29-4ECB-8DE4-E5DEEC3D6E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B27D22-C961-41A0-A155-7F23F9C64C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694E9B-63F7-4468-951E-D08F48C042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75DE66F-E556-4E69-908D-0B7813349B7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E8D1F49-2F86-4B06-959B-D345B0EA011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4A54005A-31A3-47E9-9FE8-D30FB2D52D71}"/>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201B3CD-E41D-44B4-918C-A75B3B94A8D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0F9D66C-7A78-4BFB-BC35-04CF66B15775}"/>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DE76415-E4B7-4A19-B605-DE11AEE7F9FA}"/>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1C7A224-F947-4EE5-AA0C-B4FDDA9A9D5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2C43CCAA-2C38-40E1-A611-86176A256EF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8867CAA3-F378-4AEE-9E44-A12762CF371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830E482C-DF2D-4B93-9B8C-1E36D49AD8E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6BCFC2F-1E06-4798-B686-1B0CD6441AC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044806E9-CCB5-4C95-A2F1-07ED54816B21}"/>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85983BA2-59A8-4901-8B96-E4C9A3D24A9E}"/>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0933F448-D7E6-418D-ADB1-EF98218A26A3}"/>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955D0C9-10EB-4684-AE9C-128C4D96F6C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05B465A-CCAE-444F-99A2-B9C069EE442B}"/>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55C90817-5548-4AC8-ABDA-D4908658A9CF}"/>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5657602-47EF-4072-84C5-EFE0CCFD038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8AA98B89-7CEB-43B4-9CBA-7A5EF194E02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1260D0D6-4F13-4DE2-BA4A-1DF13B2D41D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534DAF96-25FC-48DA-AEBB-A6D2B074ECEF}"/>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C4FCEEB-764C-4D02-87D6-DD22EB69614A}"/>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0B3960-D814-4364-9CDA-7DDEBED35D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3E117E-FDC0-44CA-AB9C-E1AC201F20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7884A0-9CDA-44E4-9B32-9D146FE089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5ADA81F-8227-4F6E-BF42-9F60CFFBF19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8C163BB-C789-4FA9-AF62-1551546257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822ADEC9-3EC4-40A4-8447-F6654BA1F257}"/>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31C4FFD1-E79A-4DF8-A1CD-CA5327448CA8}"/>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D656D229-80D3-4592-BB33-9C6E0EBC50C2}"/>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58F510DC-50F5-4BA5-8E1D-F1F8AA65D027}"/>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5EEA1AE-977F-46CD-8BF4-FA6C2F0C0F0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A84EB08E-4350-4ACF-9E00-E8B2EAD4E3B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E6C3B3C-0FEA-4C17-B9F4-2DE51A08932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1DAA38F2-82E2-4F11-9FDE-3AA83B15BB4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56D3895E-02DF-40AF-BA76-F4B2E85BA7E8}"/>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7F7354D6-D7EB-4548-B6C7-4F25CE6337D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133CF77-49FC-4C8E-A590-67A2C2C2BF9E}"/>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0B8F3041-75D9-4433-9D73-CCE36FFB60F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E686F420-21F5-42DA-9770-6D2BC65578DB}"/>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3A405EC-05A8-49CE-A73B-868A688C294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0A652F83-D00F-4D54-BF78-081E1356BE1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2A506CD-FB44-443A-B435-B719B922CAD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F581D7CB-D3FD-45AE-B7D1-4DBF8D5C1314}"/>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A136B69-6842-4F03-A058-9C1F9F82DC65}"/>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F9207A54-A9EB-4F0A-81C2-CEFB548EF9E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01141F54-A98E-43EE-84D0-904396527B44}"/>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8E8F89-D473-4BFD-B072-1C4FCC3DE5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A5967D-2CCF-44C1-B2DD-5C8501D661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BB22676-5114-49B8-AD9C-F2F176B83D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0085F9C-5763-4BA1-8F45-5B8FCF3DDB8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2EE2A39-B63C-4BEA-9EF8-6363B21D38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560B5D4A-C829-41B5-8DAD-6BFBD7B52469}"/>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7348B2C-5E28-4D2D-999E-20D2D1E3819E}"/>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1A451B-EEE6-4F35-A25A-16D1B0D8EF74}"/>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FB6A950-6862-4E39-822D-E0220FB28545}"/>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BBF8C24-174A-4263-A020-19FFA409F33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777697E-5AA1-4150-ADD5-F315D96DE9D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3BB840D-B1A5-46FB-B58E-87AB0FB2401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F6658ABC-5FF9-4AA0-9478-5F2FE6E6B0D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76A42D0-E995-4AE5-A5F5-66422C84D8CE}"/>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176BEEA-3905-46F2-AED6-606E754E934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4A530634-92FB-4A15-8326-DF7710281D0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AE4FEF9-B885-42E8-A9D1-B94CB84D8413}"/>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B27F8109-B984-4D46-9295-10AC79C581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4C32515-8C26-4D00-B646-8CABCCAE601B}"/>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A7339620-BE96-4B9D-B190-8861993D9E7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928610E-1768-428C-ADF9-9B0059025808}"/>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89379960-0D9E-479B-9C7E-507362B506B5}"/>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81F66A72-0CE6-4FB4-8644-A371469993B5}"/>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6DF98F8-7844-45EC-A463-DF3E99F4176E}"/>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08E560F7-1F52-41EE-B16C-A066E39DFF37}"/>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97F56E-2C2F-47EC-8BB7-73D48A77CB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AF50D7-DFA8-49BC-B5CA-3F37AB1C41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5EB141-6C7C-49A9-BA0F-A307D44B19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4DC6ED4-3CFD-4BCE-834F-A483765DEC34}"/>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34810CA-F024-4C74-92AD-D1D671DE0A6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8D02DEB-761C-4512-BEF4-FBCD014A6D7E}"/>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A56F560-1D92-48E8-BBF6-7473E167F52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5259274-C7CC-473B-84FD-850A1DC77AD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374C338-8E21-4EDF-BD19-1822FA4A6265}"/>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D9297A4-558A-405D-8A50-097C918872C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8F7B274-7495-479D-82D9-7F291876DB9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2D3C12F5-F4EF-47CF-9382-FAADEB6F10A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0A131029-2EB7-4020-9F4C-040215D21C45}"/>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8368D89-F44A-4410-9367-3560415249D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D1715F4-7950-49CC-9C12-18BE40CFB60F}"/>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F0D4A09-0C60-49D8-A814-62CDD9C7F1D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6FE6AEC-6837-4B8D-A1B4-CDA7BA0CEA5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05D2DE6-BD7D-408C-94BA-DB94C4DDDEA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AF7A210-0117-47C6-A953-D58819021F5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F9F78FD0-A2B9-4685-B074-AE6893367136}"/>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A274C7A5-2297-4DC0-B4A8-8D2CBA366E9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3BF6E90-8DC2-43E9-80AB-CA59E484A2D4}"/>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9241F6DC-ED5D-4E3D-BB54-4AD9B95B1927}"/>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353D969-509F-4C1B-8707-392620218EF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264B0F49-0702-42EE-949B-5EF190F0E7F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12304;&#27700;&#36947;&#20107;&#26989;&#12305;03+&#35519;&#26619;&#31080;+&#65288;R3&#25244;&#26412;&#25913;&#38761;&#35519;&#2661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12304;&#65288;&#26494;&#21932;&#33489;&#65289;&#32769;&#20154;&#12487;&#12452;&#12469;&#12540;&#12499;&#12473;&#12305;03%20&#35519;&#26619;&#31080;%20&#65288;R3&#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12304;&#30149;&#38498;&#12305;03+&#35519;&#26619;&#31080;+&#65288;R3&#25244;&#26412;&#25913;&#38761;&#35519;&#26619;&#65289;&#65288;&#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20462;&#12304;&#20844;&#20849;&#19979;&#27700;&#36947;&#12305;03+&#35519;&#26619;&#31080;+&#65288;R3&#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20462;&#12304;&#36786;&#26989;&#38598;&#33853;&#25490;&#27700;&#12305;03+&#35519;&#26619;&#31080;+&#65288;R3&#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20462;&#65298;&#12304;&#65288;&#39640;&#28716;&#12465;&#12450;&#65289;&#25351;&#23450;&#32769;&#20154;&#31119;&#31049;&#26045;&#35373;&#12305;03%20&#35519;&#26619;&#31080;%20&#65288;R3&#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20462;&#65298;&#12304;&#65288;&#39640;&#28716;&#12465;&#12450;&#65289;&#30701;&#26399;&#20837;&#25152;&#29983;&#27963;&#20171;&#35703;&#12305;03%20&#35519;&#26619;&#31080;%20&#65288;R3&#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20462;&#65298;&#12304;&#65288;&#39640;&#28716;&#12465;&#12450;&#65289;&#36890;&#25152;&#20171;&#35703;&#12305;03%20&#35519;&#26619;&#31080;%20&#65288;R3&#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12304;&#65288;&#26494;&#21932;&#33489;&#65289;&#25351;&#23450;&#20171;&#35703;&#26045;&#35373;&#12305;03%20&#35519;&#26619;&#31080;%20&#65288;R3&#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14179\Desktop\03%20&#22243;&#20307;&#8594;&#30476;\24%20&#32701;&#24460;&#30010;&#9675;\&#12304;&#65288;&#26494;&#21932;&#33489;&#65289;&#32769;&#20154;&#30701;&#26399;&#20837;&#25152;&#12305;03%20&#35519;&#26619;&#31080;%20&#65288;R3&#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平成31年3月改定の「羽後町水道事業ビジョン」において、経営の現状として近隣事業体と比較した場合、収益性では供給単価が給水原価を上回っており、比較的良好な状態と言えます。
　しかしながら、水道事業竣工以来、部分的な改修・補修等を実施しているものの、主要施設の一部は竣工後45年経過し、施設の老朽化が著しく、支出の抑制を行い、積立等の剰余金を蓄えて「持続可能な経営」を推進する必要があります。
　こうしたことから資金計画、料金水準、建設改良費の規模と時期を的確に行い、収益的収支が毎年20,000千円～30,000千円程度の純利益が見込まれるとともに資本的収支の不足額は内部留保資金で補てん可能であり、現行の経営体制で経営努力を重ねていき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老人デイサービスセンター</v>
          </cell>
          <cell r="BD17" t="str">
            <v>●</v>
          </cell>
        </row>
        <row r="19">
          <cell r="F19" t="str">
            <v>老人福祉施設運営特別会計</v>
          </cell>
        </row>
        <row r="43">
          <cell r="R43" t="str">
            <v xml:space="preserve"> </v>
          </cell>
          <cell r="X43" t="str">
            <v xml:space="preserve"> </v>
          </cell>
          <cell r="AA43" t="str">
            <v xml:space="preserve"> </v>
          </cell>
          <cell r="AD43" t="str">
            <v xml:space="preserve"> </v>
          </cell>
        </row>
        <row r="44">
          <cell r="R44" t="str">
            <v>●</v>
          </cell>
          <cell r="X44" t="str">
            <v xml:space="preserve"> </v>
          </cell>
          <cell r="AA44" t="str">
            <v>●</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row>
        <row r="127">
          <cell r="B127" t="str">
            <v>平成１０年の開設以来、羽後町社会福祉協議会に業務委託をおこなっていた。運営を受託する社協としては、松喬苑からの委託料の中でやりくりしなければならず、自由の利かない事業運営を強いられている。事業を譲渡されることで、独自の考えや戦略でデイサービス運営を自由におこなえる他、利用料金制を取り入れることで、収入はそのまま利益として享受できることから、やりがいの観点からも今よりも健全な運営ができるものと推考される。</v>
          </cell>
        </row>
        <row r="133">
          <cell r="J133" t="str">
            <v>●</v>
          </cell>
          <cell r="S133" t="str">
            <v>令和</v>
          </cell>
          <cell r="V133">
            <v>3</v>
          </cell>
        </row>
        <row r="134">
          <cell r="J134" t="str">
            <v xml:space="preserve"> </v>
          </cell>
          <cell r="V134">
            <v>4</v>
          </cell>
        </row>
        <row r="135">
          <cell r="V135">
            <v>1</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病院事業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抜本的な改革の方向性の検討を行ったものの、現行の体制が望ましいとの結論に至ったため。また、病床区分の見直しやベッド数削減等にて対応していく。</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23">
          <cell r="B223" t="str">
            <v>　人口減少に伴う下水道使用料収入が減少し、経営が悪化している。併せて下水道法改正による下水汚泥再生利用の努力が義務化されたことにより県南地域が一体となった効率的な汚泥処理を実施する機運が高まった。横手処理センター併設でコンポスト施設を建設し関係市町村の汚泥運搬費の軽減が可能となり、災害リスクの低減が図られ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v>
          </cell>
        </row>
        <row r="262">
          <cell r="Y262" t="str">
            <v xml:space="preserve"> </v>
          </cell>
        </row>
        <row r="264">
          <cell r="Y264" t="str">
            <v xml:space="preserve"> </v>
          </cell>
        </row>
        <row r="265">
          <cell r="Y265" t="str">
            <v xml:space="preserve"> </v>
          </cell>
        </row>
        <row r="266">
          <cell r="Y266" t="str">
            <v>●</v>
          </cell>
        </row>
        <row r="267">
          <cell r="Y267" t="str">
            <v xml:space="preserve"> </v>
          </cell>
        </row>
        <row r="268">
          <cell r="Y268" t="str">
            <v xml:space="preserve"> </v>
          </cell>
        </row>
        <row r="273">
          <cell r="Y273" t="str">
            <v>●</v>
          </cell>
        </row>
        <row r="274">
          <cell r="Y274" t="str">
            <v xml:space="preserve"> </v>
          </cell>
        </row>
        <row r="275">
          <cell r="Y275" t="str">
            <v xml:space="preserve"> </v>
          </cell>
        </row>
        <row r="278">
          <cell r="B278" t="str">
            <v>令和</v>
          </cell>
          <cell r="E278">
            <v>7</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人口減少により、施設の稼働率低下・使用料の増収が見込めない現状を考慮し、機械設備修繕等への汎用部品の採用、資材・薬品等の仕入れに関する創意工夫等、事業担当者・維持管理業者が互いに連携し、経常経費全体の削減に努めていきます。
　また床舞地区は令和8年度に特定環境保全公共下水道への接続を検討しており、集合処理の大幅な再編を実現し施設維持管理の効率化向上を目指すとともに下水道経営状況の把握・経営健全化を明確化することを目的に、令和5年度までの公営企業会計移行に向けた事業を実施いたし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指定介護老人福祉施設</v>
          </cell>
          <cell r="BD17" t="str">
            <v>●</v>
          </cell>
        </row>
        <row r="19">
          <cell r="F19" t="str">
            <v>高瀬ケアセンター運営特別会計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所有資産が少ない事業運営であるなか、現行の体制において会計処理で財務状況を把握可能なこと継続いたしますが、民間の状況次第によっては必要な改革を図って参ります。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老人短期入所施設</v>
          </cell>
          <cell r="BD17" t="str">
            <v>●</v>
          </cell>
        </row>
        <row r="19">
          <cell r="F19" t="str">
            <v>高瀬ケアセンター運営特別会計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所有資産が少ない事業運営であるなか、現行の体制において会計処理で財務状況を把握可能なこと継続いたしますが、民間の状況次第によっては必要な改革を図って参ります。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老人デイサービスセンター</v>
          </cell>
          <cell r="BD17" t="str">
            <v>●</v>
          </cell>
        </row>
        <row r="19">
          <cell r="F19" t="str">
            <v>高瀬ケアセンター運営特別会計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所有資産が少ない事業運営であるなか、現行の体制において会計処理で財務状況を把握可能なこと継続いたしますが、民間の状況次第によっては必要な改革を図って参ります。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指定介護老人福祉施設</v>
          </cell>
          <cell r="BD17" t="str">
            <v>●</v>
          </cell>
        </row>
        <row r="19">
          <cell r="F19" t="str">
            <v>老人福祉施設運営特別会計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訪問入浴、居宅支援については民間事業所が複数できたため廃止しており、今後も民間事業所の状況に応じて弾力的な運営を図っていく。</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羽後町</v>
          </cell>
        </row>
        <row r="17">
          <cell r="F17" t="str">
            <v>介護サービス事業</v>
          </cell>
          <cell r="W17" t="str">
            <v>老人短期入所施設</v>
          </cell>
          <cell r="BD17" t="str">
            <v>●</v>
          </cell>
        </row>
        <row r="19">
          <cell r="F19" t="str">
            <v>老人福祉施設運営特別会計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訪問入浴、居宅支援については民間事業所が複数できたため廃止しており、今後も民間事業所の状況に応じて弾力的な運営を図っていく。</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678F7-C667-4568-AD47-05B65C89D601}">
  <sheetPr>
    <pageSetUpPr fitToPage="1"/>
  </sheetPr>
  <dimension ref="A1:CN315"/>
  <sheetViews>
    <sheetView showZeros="0" tabSelected="1" view="pageBreakPreview" zoomScale="60" zoomScaleNormal="55" workbookViewId="0">
      <selection activeCell="AY122" sqref="AY122:BD12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羽後町</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平成31年3月改定の「羽後町水道事業ビジョン」において、経営の現状として近隣事業体と比較した場合、収益性では供給単価が給水原価を上回っており、比較的良好な状態と言えます。
　しかしながら、水道事業竣工以来、部分的な改修・補修等を実施しているものの、主要施設の一部は竣工後45年経過し、施設の老朽化が著しく、支出の抑制を行い、積立等の剰余金を蓄えて「持続可能な経営」を推進する必要があります。
　こうしたことから資金計画、料金水準、建設改良費の規模と時期を的確に行い、収益的収支が毎年20,000千円～30,000千円程度の純利益が見込まれるとともに資本的収支の不足額は内部留保資金で補てん可能であり、現行の経営体制で経営努力を重ねていき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B56DC-B8C6-421C-ADAF-312A6A977FCD}">
  <sheetPr>
    <pageSetUpPr fitToPage="1"/>
  </sheetPr>
  <dimension ref="A1:CN315"/>
  <sheetViews>
    <sheetView showZeros="0" view="pageBreakPreview" zoomScale="60" zoomScaleNormal="55" workbookViewId="0">
      <selection activeCell="U62" sqref="U62:AJ71"/>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IF(COUNTIF([10]回答表!K15,"*")&gt;0,[10]回答表!K15,"")</f>
        <v>羽後町</v>
      </c>
      <c r="D11" s="8"/>
      <c r="E11" s="8"/>
      <c r="F11" s="8"/>
      <c r="G11" s="8"/>
      <c r="H11" s="8"/>
      <c r="I11" s="8"/>
      <c r="J11" s="8"/>
      <c r="K11" s="8"/>
      <c r="L11" s="8"/>
      <c r="M11" s="8"/>
      <c r="N11" s="8"/>
      <c r="O11" s="8"/>
      <c r="P11" s="8"/>
      <c r="Q11" s="8"/>
      <c r="R11" s="8"/>
      <c r="S11" s="8"/>
      <c r="T11" s="8"/>
      <c r="U11" s="22" t="str">
        <f>IF(COUNTIF([10]回答表!F17,"*")&gt;0,[10]回答表!F17,"")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IF(COUNTIF([10]回答表!W17,"*")&gt;0,[10]回答表!W17,"")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IF(COUNTIF([10]回答表!F19,"*")&gt;0,[10]回答表!F19,"")</f>
        <v>老人福祉施設運営特別会計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IF([10]回答表!R43="●","●","")</f>
        <v/>
      </c>
      <c r="E24" s="80"/>
      <c r="F24" s="80"/>
      <c r="G24" s="80"/>
      <c r="H24" s="80"/>
      <c r="I24" s="80"/>
      <c r="J24" s="81"/>
      <c r="K24" s="79" t="str">
        <f>IF([10]回答表!R44="●","●","")</f>
        <v>●</v>
      </c>
      <c r="L24" s="80"/>
      <c r="M24" s="80"/>
      <c r="N24" s="80"/>
      <c r="O24" s="80"/>
      <c r="P24" s="80"/>
      <c r="Q24" s="81"/>
      <c r="R24" s="79" t="str">
        <f>IF([10]回答表!R45="●","●","")</f>
        <v/>
      </c>
      <c r="S24" s="80"/>
      <c r="T24" s="80"/>
      <c r="U24" s="80"/>
      <c r="V24" s="80"/>
      <c r="W24" s="80"/>
      <c r="X24" s="81"/>
      <c r="Y24" s="79" t="str">
        <f>IF([10]回答表!R46="●","●","")</f>
        <v/>
      </c>
      <c r="Z24" s="80"/>
      <c r="AA24" s="80"/>
      <c r="AB24" s="80"/>
      <c r="AC24" s="80"/>
      <c r="AD24" s="80"/>
      <c r="AE24" s="81"/>
      <c r="AF24" s="79" t="str">
        <f>IF([10]回答表!R47="●","●","")</f>
        <v/>
      </c>
      <c r="AG24" s="80"/>
      <c r="AH24" s="80"/>
      <c r="AI24" s="80"/>
      <c r="AJ24" s="80"/>
      <c r="AK24" s="80"/>
      <c r="AL24" s="81"/>
      <c r="AM24" s="79" t="str">
        <f>IF([10]回答表!R48="●","●","")</f>
        <v/>
      </c>
      <c r="AN24" s="80"/>
      <c r="AO24" s="80"/>
      <c r="AP24" s="80"/>
      <c r="AQ24" s="80"/>
      <c r="AR24" s="80"/>
      <c r="AS24" s="81"/>
      <c r="AT24" s="79" t="str">
        <f>IF([10]回答表!R49="●","●","")</f>
        <v/>
      </c>
      <c r="AU24" s="80"/>
      <c r="AV24" s="80"/>
      <c r="AW24" s="80"/>
      <c r="AX24" s="80"/>
      <c r="AY24" s="80"/>
      <c r="AZ24" s="81"/>
      <c r="BA24" s="68"/>
      <c r="BB24" s="82" t="str">
        <f>IF([10]回答表!R50="●","●","")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IF([10]回答表!X43="●","●","")</f>
        <v/>
      </c>
      <c r="O36" s="131"/>
      <c r="P36" s="131"/>
      <c r="Q36" s="132"/>
      <c r="R36" s="119"/>
      <c r="S36" s="119"/>
      <c r="T36" s="119"/>
      <c r="U36" s="133" t="str">
        <f>IF([10]回答表!X43="●",[10]回答表!B59,IF([10]回答表!AA43="●",[10]回答表!B79,""))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IF([10]回答表!X43="●",[10]回答表!S65,IF([10]回答表!AA43="●",[10]回答表!S85,""))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IF([10]回答表!X43="●",[10]回答表!G65,IF([10]回答表!AA43="●",[10]回答表!G85,""))</f>
        <v/>
      </c>
      <c r="AN38" s="83"/>
      <c r="AO38" s="83"/>
      <c r="AP38" s="83"/>
      <c r="AQ38" s="83"/>
      <c r="AR38" s="83"/>
      <c r="AS38" s="83"/>
      <c r="AT38" s="153"/>
      <c r="AU38" s="82" t="str">
        <f>IF([10]回答表!X43="●",[10]回答表!G66,IF([10]回答表!AA43="●",[10]回答表!G86,""))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IF([10]回答表!X43="●",[10]回答表!V65,IF([10]回答表!AA43="●",[10]回答表!V85,""))</f>
        <v/>
      </c>
      <c r="BG39" s="16"/>
      <c r="BH39" s="16"/>
      <c r="BI39" s="17"/>
      <c r="BJ39" s="150" t="str">
        <f>IF([10]回答表!X43="●",[10]回答表!V66,IF([10]回答表!AA43="●",[10]回答表!V86,""))</f>
        <v/>
      </c>
      <c r="BK39" s="16"/>
      <c r="BL39" s="16"/>
      <c r="BM39" s="17"/>
      <c r="BN39" s="150" t="str">
        <f>IF([10]回答表!X43="●",[10]回答表!V67,IF([10]回答表!AA43="●",[10]回答表!V87,""))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IF([10]回答表!X43="●",[10]回答表!O71,IF([10]回答表!AA43="●",[10]回答表!O91,""))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IF([10]回答表!X43="●",[10]回答表!O72,IF([10]回答表!AA43="●",[10]回答表!O92,""))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IF([10]回答表!AA43="●","●","")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IF([10]回答表!X43="●",[10]回答表!O73,IF([10]回答表!AA43="●",[10]回答表!O93,""))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IF([10]回答表!X43="●",[10]回答表!O74,IF([10]回答表!AA43="●",[10]回答表!O94,""))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IF([10]回答表!X43="●",[10]回答表!AG71,IF([10]回答表!AA43="●",[10]回答表!AG91,""))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IF([10]回答表!X43="●",[10]回答表!AG72,IF([10]回答表!AA43="●",[10]回答表!AG92,""))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IF([10]回答表!AD43="●","●","")</f>
        <v/>
      </c>
      <c r="O51" s="131"/>
      <c r="P51" s="131"/>
      <c r="Q51" s="132"/>
      <c r="R51" s="119"/>
      <c r="S51" s="119"/>
      <c r="T51" s="119"/>
      <c r="U51" s="133" t="str">
        <f>IF([10]回答表!AD43="●",[10]回答表!B99,"")</f>
        <v/>
      </c>
      <c r="V51" s="134"/>
      <c r="W51" s="134"/>
      <c r="X51" s="134"/>
      <c r="Y51" s="134"/>
      <c r="Z51" s="134"/>
      <c r="AA51" s="134"/>
      <c r="AB51" s="134"/>
      <c r="AC51" s="134"/>
      <c r="AD51" s="134"/>
      <c r="AE51" s="134"/>
      <c r="AF51" s="134"/>
      <c r="AG51" s="134"/>
      <c r="AH51" s="134"/>
      <c r="AI51" s="134"/>
      <c r="AJ51" s="135"/>
      <c r="AK51" s="183"/>
      <c r="AL51" s="183"/>
      <c r="AM51" s="133" t="str">
        <f>IF([10]回答表!AD43="●",[10]回答表!B104,"")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33" customHeight="1" x14ac:dyDescent="0.4">
      <c r="C62" s="101"/>
      <c r="D62" s="105" t="s">
        <v>18</v>
      </c>
      <c r="E62" s="106"/>
      <c r="F62" s="106"/>
      <c r="G62" s="106"/>
      <c r="H62" s="106"/>
      <c r="I62" s="106"/>
      <c r="J62" s="106"/>
      <c r="K62" s="106"/>
      <c r="L62" s="106"/>
      <c r="M62" s="107"/>
      <c r="N62" s="130" t="str">
        <f>IF([10]回答表!X44="●","●","")</f>
        <v/>
      </c>
      <c r="O62" s="131"/>
      <c r="P62" s="131"/>
      <c r="Q62" s="132"/>
      <c r="R62" s="119"/>
      <c r="S62" s="119"/>
      <c r="T62" s="119"/>
      <c r="U62" s="322" t="str">
        <f>IF([10]回答表!X44="●",[10]回答表!B115,IF([10]回答表!AA44="●",[10]回答表!B127,""))</f>
        <v>平成１０年の開設以来、羽後町社会福祉協議会に業務委託をおこなっていた。運営を受託する社協としては、松喬苑からの委託料の中でやりくりしなければならず、自由の利かない事業運営を強いられている。事業を譲渡されることで、独自の考えや戦略でデイサービス運営を自由におこなえる他、利用料金制を取り入れることで、収入はそのまま利益として享受できることから、やりがいの観点からも今よりも健全な運営ができるものと推考される。</v>
      </c>
      <c r="V62" s="323"/>
      <c r="W62" s="323"/>
      <c r="X62" s="323"/>
      <c r="Y62" s="323"/>
      <c r="Z62" s="323"/>
      <c r="AA62" s="323"/>
      <c r="AB62" s="323"/>
      <c r="AC62" s="323"/>
      <c r="AD62" s="323"/>
      <c r="AE62" s="323"/>
      <c r="AF62" s="323"/>
      <c r="AG62" s="323"/>
      <c r="AH62" s="323"/>
      <c r="AI62" s="323"/>
      <c r="AJ62" s="324"/>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IF([10]回答表!X44="●",[10]回答表!S121,IF([10]回答表!AA44="●",[10]回答表!S133,""))</f>
        <v>令和</v>
      </c>
      <c r="BG62" s="139"/>
      <c r="BH62" s="139"/>
      <c r="BI62" s="139"/>
      <c r="BJ62" s="138"/>
      <c r="BK62" s="139"/>
      <c r="BL62" s="139"/>
      <c r="BM62" s="139"/>
      <c r="BN62" s="138"/>
      <c r="BO62" s="139"/>
      <c r="BP62" s="139"/>
      <c r="BQ62" s="140"/>
      <c r="BR62" s="112"/>
      <c r="BS62" s="92"/>
    </row>
    <row r="63" spans="1:71" ht="33" customHeight="1" x14ac:dyDescent="0.4">
      <c r="C63" s="101"/>
      <c r="D63" s="141"/>
      <c r="E63" s="142"/>
      <c r="F63" s="142"/>
      <c r="G63" s="142"/>
      <c r="H63" s="142"/>
      <c r="I63" s="142"/>
      <c r="J63" s="142"/>
      <c r="K63" s="142"/>
      <c r="L63" s="142"/>
      <c r="M63" s="143"/>
      <c r="N63" s="144"/>
      <c r="O63" s="145"/>
      <c r="P63" s="145"/>
      <c r="Q63" s="146"/>
      <c r="R63" s="119"/>
      <c r="S63" s="119"/>
      <c r="T63" s="119"/>
      <c r="U63" s="325"/>
      <c r="V63" s="326"/>
      <c r="W63" s="326"/>
      <c r="X63" s="326"/>
      <c r="Y63" s="326"/>
      <c r="Z63" s="326"/>
      <c r="AA63" s="326"/>
      <c r="AB63" s="326"/>
      <c r="AC63" s="326"/>
      <c r="AD63" s="326"/>
      <c r="AE63" s="326"/>
      <c r="AF63" s="326"/>
      <c r="AG63" s="326"/>
      <c r="AH63" s="326"/>
      <c r="AI63" s="326"/>
      <c r="AJ63" s="327"/>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33" customHeight="1" x14ac:dyDescent="0.4">
      <c r="C64" s="101"/>
      <c r="D64" s="141"/>
      <c r="E64" s="142"/>
      <c r="F64" s="142"/>
      <c r="G64" s="142"/>
      <c r="H64" s="142"/>
      <c r="I64" s="142"/>
      <c r="J64" s="142"/>
      <c r="K64" s="142"/>
      <c r="L64" s="142"/>
      <c r="M64" s="143"/>
      <c r="N64" s="144"/>
      <c r="O64" s="145"/>
      <c r="P64" s="145"/>
      <c r="Q64" s="146"/>
      <c r="R64" s="119"/>
      <c r="S64" s="119"/>
      <c r="T64" s="119"/>
      <c r="U64" s="325"/>
      <c r="V64" s="326"/>
      <c r="W64" s="326"/>
      <c r="X64" s="326"/>
      <c r="Y64" s="326"/>
      <c r="Z64" s="326"/>
      <c r="AA64" s="326"/>
      <c r="AB64" s="326"/>
      <c r="AC64" s="326"/>
      <c r="AD64" s="326"/>
      <c r="AE64" s="326"/>
      <c r="AF64" s="326"/>
      <c r="AG64" s="326"/>
      <c r="AH64" s="326"/>
      <c r="AI64" s="326"/>
      <c r="AJ64" s="327"/>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33" customHeight="1" x14ac:dyDescent="0.4">
      <c r="C65" s="101"/>
      <c r="D65" s="116"/>
      <c r="E65" s="117"/>
      <c r="F65" s="117"/>
      <c r="G65" s="117"/>
      <c r="H65" s="117"/>
      <c r="I65" s="117"/>
      <c r="J65" s="117"/>
      <c r="K65" s="117"/>
      <c r="L65" s="117"/>
      <c r="M65" s="118"/>
      <c r="N65" s="154"/>
      <c r="O65" s="155"/>
      <c r="P65" s="155"/>
      <c r="Q65" s="156"/>
      <c r="R65" s="119"/>
      <c r="S65" s="119"/>
      <c r="T65" s="119"/>
      <c r="U65" s="325"/>
      <c r="V65" s="326"/>
      <c r="W65" s="326"/>
      <c r="X65" s="326"/>
      <c r="Y65" s="326"/>
      <c r="Z65" s="326"/>
      <c r="AA65" s="326"/>
      <c r="AB65" s="326"/>
      <c r="AC65" s="326"/>
      <c r="AD65" s="326"/>
      <c r="AE65" s="326"/>
      <c r="AF65" s="326"/>
      <c r="AG65" s="326"/>
      <c r="AH65" s="326"/>
      <c r="AI65" s="326"/>
      <c r="AJ65" s="327"/>
      <c r="AK65" s="136"/>
      <c r="AL65" s="136"/>
      <c r="AM65" s="82" t="str">
        <f>IF([10]回答表!X44="●",[10]回答表!J121,IF([10]回答表!AA44="●",[10]回答表!J133,""))</f>
        <v>●</v>
      </c>
      <c r="AN65" s="83"/>
      <c r="AO65" s="83"/>
      <c r="AP65" s="83"/>
      <c r="AQ65" s="83"/>
      <c r="AR65" s="83"/>
      <c r="AS65" s="83"/>
      <c r="AT65" s="153"/>
      <c r="AU65" s="82" t="str">
        <f>IF([10]回答表!X44="●",[10]回答表!J122,IF([10]回答表!AA44="●",[10]回答表!J134,""))</f>
        <v xml:space="preserve"> </v>
      </c>
      <c r="AV65" s="83"/>
      <c r="AW65" s="83"/>
      <c r="AX65" s="83"/>
      <c r="AY65" s="83"/>
      <c r="AZ65" s="83"/>
      <c r="BA65" s="83"/>
      <c r="BB65" s="153"/>
      <c r="BC65" s="120"/>
      <c r="BD65" s="109"/>
      <c r="BE65" s="109"/>
      <c r="BF65" s="150">
        <f>IF([10]回答表!X44="●",[10]回答表!V121,IF([10]回答表!AA44="●",[10]回答表!V133,""))</f>
        <v>3</v>
      </c>
      <c r="BG65" s="151"/>
      <c r="BH65" s="151"/>
      <c r="BI65" s="151"/>
      <c r="BJ65" s="150">
        <f>IF([10]回答表!X44="●",[10]回答表!V122,IF([10]回答表!AA44="●",[10]回答表!V134,""))</f>
        <v>4</v>
      </c>
      <c r="BK65" s="151"/>
      <c r="BL65" s="151"/>
      <c r="BM65" s="151"/>
      <c r="BN65" s="150">
        <f>IF([10]回答表!X44="●",[10]回答表!V123,IF([10]回答表!AA44="●",[10]回答表!V135,""))</f>
        <v>1</v>
      </c>
      <c r="BO65" s="151"/>
      <c r="BP65" s="151"/>
      <c r="BQ65" s="152"/>
      <c r="BR65" s="112"/>
      <c r="BS65" s="92"/>
    </row>
    <row r="66" spans="1:71" ht="33" customHeight="1" x14ac:dyDescent="0.4">
      <c r="C66" s="101"/>
      <c r="D66" s="157"/>
      <c r="E66" s="157"/>
      <c r="F66" s="157"/>
      <c r="G66" s="157"/>
      <c r="H66" s="157"/>
      <c r="I66" s="157"/>
      <c r="J66" s="157"/>
      <c r="K66" s="157"/>
      <c r="L66" s="157"/>
      <c r="M66" s="157"/>
      <c r="N66" s="158"/>
      <c r="O66" s="158"/>
      <c r="P66" s="158"/>
      <c r="Q66" s="158"/>
      <c r="R66" s="159"/>
      <c r="S66" s="159"/>
      <c r="T66" s="159"/>
      <c r="U66" s="325"/>
      <c r="V66" s="326"/>
      <c r="W66" s="326"/>
      <c r="X66" s="326"/>
      <c r="Y66" s="326"/>
      <c r="Z66" s="326"/>
      <c r="AA66" s="326"/>
      <c r="AB66" s="326"/>
      <c r="AC66" s="326"/>
      <c r="AD66" s="326"/>
      <c r="AE66" s="326"/>
      <c r="AF66" s="326"/>
      <c r="AG66" s="326"/>
      <c r="AH66" s="326"/>
      <c r="AI66" s="326"/>
      <c r="AJ66" s="327"/>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33" customHeight="1" x14ac:dyDescent="0.4">
      <c r="C67" s="101"/>
      <c r="D67" s="157"/>
      <c r="E67" s="157"/>
      <c r="F67" s="157"/>
      <c r="G67" s="157"/>
      <c r="H67" s="157"/>
      <c r="I67" s="157"/>
      <c r="J67" s="157"/>
      <c r="K67" s="157"/>
      <c r="L67" s="157"/>
      <c r="M67" s="157"/>
      <c r="N67" s="158"/>
      <c r="O67" s="158"/>
      <c r="P67" s="158"/>
      <c r="Q67" s="158"/>
      <c r="R67" s="159"/>
      <c r="S67" s="159"/>
      <c r="T67" s="159"/>
      <c r="U67" s="325"/>
      <c r="V67" s="326"/>
      <c r="W67" s="326"/>
      <c r="X67" s="326"/>
      <c r="Y67" s="326"/>
      <c r="Z67" s="326"/>
      <c r="AA67" s="326"/>
      <c r="AB67" s="326"/>
      <c r="AC67" s="326"/>
      <c r="AD67" s="326"/>
      <c r="AE67" s="326"/>
      <c r="AF67" s="326"/>
      <c r="AG67" s="326"/>
      <c r="AH67" s="326"/>
      <c r="AI67" s="326"/>
      <c r="AJ67" s="327"/>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33" customHeight="1" x14ac:dyDescent="0.4">
      <c r="C68" s="101"/>
      <c r="D68" s="166" t="s">
        <v>26</v>
      </c>
      <c r="E68" s="167"/>
      <c r="F68" s="167"/>
      <c r="G68" s="167"/>
      <c r="H68" s="167"/>
      <c r="I68" s="167"/>
      <c r="J68" s="167"/>
      <c r="K68" s="167"/>
      <c r="L68" s="167"/>
      <c r="M68" s="168"/>
      <c r="N68" s="130" t="str">
        <f>IF([10]回答表!AA44="●","●","")</f>
        <v>●</v>
      </c>
      <c r="O68" s="131"/>
      <c r="P68" s="131"/>
      <c r="Q68" s="132"/>
      <c r="R68" s="119"/>
      <c r="S68" s="119"/>
      <c r="T68" s="119"/>
      <c r="U68" s="325"/>
      <c r="V68" s="326"/>
      <c r="W68" s="326"/>
      <c r="X68" s="326"/>
      <c r="Y68" s="326"/>
      <c r="Z68" s="326"/>
      <c r="AA68" s="326"/>
      <c r="AB68" s="326"/>
      <c r="AC68" s="326"/>
      <c r="AD68" s="326"/>
      <c r="AE68" s="326"/>
      <c r="AF68" s="326"/>
      <c r="AG68" s="326"/>
      <c r="AH68" s="326"/>
      <c r="AI68" s="326"/>
      <c r="AJ68" s="327"/>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33" customHeight="1" x14ac:dyDescent="0.4">
      <c r="C69" s="101"/>
      <c r="D69" s="173"/>
      <c r="E69" s="174"/>
      <c r="F69" s="174"/>
      <c r="G69" s="174"/>
      <c r="H69" s="174"/>
      <c r="I69" s="174"/>
      <c r="J69" s="174"/>
      <c r="K69" s="174"/>
      <c r="L69" s="174"/>
      <c r="M69" s="175"/>
      <c r="N69" s="144"/>
      <c r="O69" s="145"/>
      <c r="P69" s="145"/>
      <c r="Q69" s="146"/>
      <c r="R69" s="119"/>
      <c r="S69" s="119"/>
      <c r="T69" s="119"/>
      <c r="U69" s="325"/>
      <c r="V69" s="326"/>
      <c r="W69" s="326"/>
      <c r="X69" s="326"/>
      <c r="Y69" s="326"/>
      <c r="Z69" s="326"/>
      <c r="AA69" s="326"/>
      <c r="AB69" s="326"/>
      <c r="AC69" s="326"/>
      <c r="AD69" s="326"/>
      <c r="AE69" s="326"/>
      <c r="AF69" s="326"/>
      <c r="AG69" s="326"/>
      <c r="AH69" s="326"/>
      <c r="AI69" s="326"/>
      <c r="AJ69" s="327"/>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33" customHeight="1" x14ac:dyDescent="0.4">
      <c r="C70" s="101"/>
      <c r="D70" s="173"/>
      <c r="E70" s="174"/>
      <c r="F70" s="174"/>
      <c r="G70" s="174"/>
      <c r="H70" s="174"/>
      <c r="I70" s="174"/>
      <c r="J70" s="174"/>
      <c r="K70" s="174"/>
      <c r="L70" s="174"/>
      <c r="M70" s="175"/>
      <c r="N70" s="144"/>
      <c r="O70" s="145"/>
      <c r="P70" s="145"/>
      <c r="Q70" s="146"/>
      <c r="R70" s="119"/>
      <c r="S70" s="119"/>
      <c r="T70" s="119"/>
      <c r="U70" s="325"/>
      <c r="V70" s="326"/>
      <c r="W70" s="326"/>
      <c r="X70" s="326"/>
      <c r="Y70" s="326"/>
      <c r="Z70" s="326"/>
      <c r="AA70" s="326"/>
      <c r="AB70" s="326"/>
      <c r="AC70" s="326"/>
      <c r="AD70" s="326"/>
      <c r="AE70" s="326"/>
      <c r="AF70" s="326"/>
      <c r="AG70" s="326"/>
      <c r="AH70" s="326"/>
      <c r="AI70" s="326"/>
      <c r="AJ70" s="327"/>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33" customHeight="1" x14ac:dyDescent="0.4">
      <c r="C71" s="101"/>
      <c r="D71" s="176"/>
      <c r="E71" s="177"/>
      <c r="F71" s="177"/>
      <c r="G71" s="177"/>
      <c r="H71" s="177"/>
      <c r="I71" s="177"/>
      <c r="J71" s="177"/>
      <c r="K71" s="177"/>
      <c r="L71" s="177"/>
      <c r="M71" s="178"/>
      <c r="N71" s="154"/>
      <c r="O71" s="155"/>
      <c r="P71" s="155"/>
      <c r="Q71" s="156"/>
      <c r="R71" s="119"/>
      <c r="S71" s="119"/>
      <c r="T71" s="119"/>
      <c r="U71" s="328"/>
      <c r="V71" s="329"/>
      <c r="W71" s="329"/>
      <c r="X71" s="329"/>
      <c r="Y71" s="329"/>
      <c r="Z71" s="329"/>
      <c r="AA71" s="329"/>
      <c r="AB71" s="329"/>
      <c r="AC71" s="329"/>
      <c r="AD71" s="329"/>
      <c r="AE71" s="329"/>
      <c r="AF71" s="329"/>
      <c r="AG71" s="329"/>
      <c r="AH71" s="329"/>
      <c r="AI71" s="329"/>
      <c r="AJ71" s="330"/>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IF([10]回答表!AD44="●","●","")</f>
        <v/>
      </c>
      <c r="O74" s="131"/>
      <c r="P74" s="131"/>
      <c r="Q74" s="132"/>
      <c r="R74" s="119"/>
      <c r="S74" s="119"/>
      <c r="T74" s="119"/>
      <c r="U74" s="133" t="str">
        <f>IF([10]回答表!AD44="●",[10]回答表!B140,"")</f>
        <v/>
      </c>
      <c r="V74" s="134"/>
      <c r="W74" s="134"/>
      <c r="X74" s="134"/>
      <c r="Y74" s="134"/>
      <c r="Z74" s="134"/>
      <c r="AA74" s="134"/>
      <c r="AB74" s="134"/>
      <c r="AC74" s="134"/>
      <c r="AD74" s="134"/>
      <c r="AE74" s="134"/>
      <c r="AF74" s="134"/>
      <c r="AG74" s="134"/>
      <c r="AH74" s="134"/>
      <c r="AI74" s="134"/>
      <c r="AJ74" s="135"/>
      <c r="AK74" s="183"/>
      <c r="AL74" s="183"/>
      <c r="AM74" s="133" t="str">
        <f>IF([10]回答表!AD44="●",[10]回答表!B146,"")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IF([10]回答表!F17="水道事業",IF([10]回答表!X45="●","●",""),"")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IF([10]回答表!F17="水道事業",IF([10]回答表!X45="●",[10]回答表!B158,IF([10]回答表!AA45="●",[10]回答表!B223,"")),"")</f>
        <v/>
      </c>
      <c r="AN86" s="201"/>
      <c r="AO86" s="201"/>
      <c r="AP86" s="201"/>
      <c r="AQ86" s="201"/>
      <c r="AR86" s="201"/>
      <c r="AS86" s="201"/>
      <c r="AT86" s="201"/>
      <c r="AU86" s="201"/>
      <c r="AV86" s="201"/>
      <c r="AW86" s="201"/>
      <c r="AX86" s="201"/>
      <c r="AY86" s="201"/>
      <c r="AZ86" s="201"/>
      <c r="BA86" s="201"/>
      <c r="BB86" s="201"/>
      <c r="BC86" s="202"/>
      <c r="BD86" s="109"/>
      <c r="BE86" s="109"/>
      <c r="BF86" s="138" t="str">
        <f>IF([10]回答表!F17="水道事業",IF([10]回答表!X45="●",[10]回答表!B212,IF([10]回答表!AA45="●",[10]回答表!B278,"")),"")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IF([10]回答表!F17="水道事業",IF([10]回答表!X45="●",[10]回答表!J166,IF([10]回答表!AA45="●",[10]回答表!J231,"")),"")</f>
        <v/>
      </c>
      <c r="V88" s="83"/>
      <c r="W88" s="83"/>
      <c r="X88" s="83"/>
      <c r="Y88" s="83"/>
      <c r="Z88" s="83"/>
      <c r="AA88" s="83"/>
      <c r="AB88" s="153"/>
      <c r="AC88" s="82" t="str">
        <f>IF([10]回答表!F17="水道事業",IF([10]回答表!X45="●",[10]回答表!J173,IF([10]回答表!AA45="●",[10]回答表!J238,"")),"")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IF([10]回答表!F17="水道事業",IF([10]回答表!X45="●",[10]回答表!E212,IF([10]回答表!AA45="●",[10]回答表!E278,"")),"")</f>
        <v/>
      </c>
      <c r="BG89" s="151"/>
      <c r="BH89" s="151"/>
      <c r="BI89" s="151"/>
      <c r="BJ89" s="150" t="str">
        <f>IF([10]回答表!F17="水道事業",IF([10]回答表!X45="●",[10]回答表!E213,IF([10]回答表!AA45="●",[10]回答表!E279,"")),"")</f>
        <v/>
      </c>
      <c r="BK89" s="151"/>
      <c r="BL89" s="151"/>
      <c r="BM89" s="151"/>
      <c r="BN89" s="150" t="str">
        <f>IF([10]回答表!F17="水道事業",IF([10]回答表!X45="●",[10]回答表!E214,IF([10]回答表!AA45="●",[10]回答表!E280,"")),"")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IF([10]回答表!F17="水道事業",IF([10]回答表!AA45="●","●",""),"")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IF([10]回答表!F17="水道事業",IF([10]回答表!X45="●",[10]回答表!J176,IF([10]回答表!AA45="●",[10]回答表!J241,"")),"")</f>
        <v/>
      </c>
      <c r="V93" s="83"/>
      <c r="W93" s="83"/>
      <c r="X93" s="83"/>
      <c r="Y93" s="83"/>
      <c r="Z93" s="83"/>
      <c r="AA93" s="83"/>
      <c r="AB93" s="153"/>
      <c r="AC93" s="82" t="str">
        <f>IF([10]回答表!F17="水道事業",IF([10]回答表!X45="●",[10]回答表!J180,IF([10]回答表!AA45="●",[10]回答表!J245,"")),"")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IF([10]回答表!F17="水道事業",IF([10]回答表!AD45="○","○",""),"")</f>
        <v/>
      </c>
      <c r="O98" s="131"/>
      <c r="P98" s="131"/>
      <c r="Q98" s="132"/>
      <c r="R98" s="119"/>
      <c r="S98" s="119"/>
      <c r="T98" s="119"/>
      <c r="U98" s="133" t="str">
        <f>IF([10]回答表!F17="水道事業",IF([10]回答表!AD45="●",[10]回答表!B289,""),"")</f>
        <v/>
      </c>
      <c r="V98" s="134"/>
      <c r="W98" s="134"/>
      <c r="X98" s="134"/>
      <c r="Y98" s="134"/>
      <c r="Z98" s="134"/>
      <c r="AA98" s="134"/>
      <c r="AB98" s="134"/>
      <c r="AC98" s="134"/>
      <c r="AD98" s="134"/>
      <c r="AE98" s="134"/>
      <c r="AF98" s="134"/>
      <c r="AG98" s="134"/>
      <c r="AH98" s="134"/>
      <c r="AI98" s="134"/>
      <c r="AJ98" s="135"/>
      <c r="AK98" s="183"/>
      <c r="AL98" s="183"/>
      <c r="AM98" s="133" t="str">
        <f>IF([10]回答表!F17="水道事業",IF([10]回答表!AD45="●",[10]回答表!B295,""),"")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IF([10]回答表!F17="簡易水道事業",IF([10]回答表!X45="●",[10]回答表!B158,IF([10]回答表!AA45="●",[10]回答表!B223,"")),"")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IF([10]回答表!F17="簡易水道事業",IF([10]回答表!X45="●",[10]回答表!B212,IF([10]回答表!AA45="●",[10]回答表!B278,"")),"")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IF([10]回答表!F17="簡易水道事業",IF([10]回答表!X45="●","●",""),"")</f>
        <v/>
      </c>
      <c r="O112" s="131"/>
      <c r="P112" s="131"/>
      <c r="Q112" s="132"/>
      <c r="R112" s="119"/>
      <c r="S112" s="119"/>
      <c r="T112" s="119"/>
      <c r="U112" s="82" t="str">
        <f>IF([10]回答表!F17="簡易水道事業",IF([10]回答表!X45="●",[10]回答表!Y185,IF([10]回答表!AA45="●",[10]回答表!Y251,"")),"")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IF([10]回答表!F17="簡易水道事業",IF([10]回答表!X45="●",[10]回答表!E212,IF([10]回答表!AA45="●",[10]回答表!E278,"")),"")</f>
        <v/>
      </c>
      <c r="BG113" s="151"/>
      <c r="BH113" s="151"/>
      <c r="BI113" s="151"/>
      <c r="BJ113" s="150" t="str">
        <f>IF([10]回答表!F17="簡易水道事業",IF([10]回答表!X45="●",[10]回答表!E213,IF([10]回答表!AA45="●",[10]回答表!E279,"")),"")</f>
        <v/>
      </c>
      <c r="BK113" s="151"/>
      <c r="BL113" s="151"/>
      <c r="BM113" s="151"/>
      <c r="BN113" s="150" t="str">
        <f>IF([10]回答表!F17="簡易水道事業",IF([10]回答表!X45="●",[10]回答表!E214,IF([10]回答表!AA45="●",[10]回答表!E280,"")),"")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IF([10]回答表!F17="簡易水道事業",IF([10]回答表!X45="●",[10]回答表!Y186,IF([10]回答表!AA45="●",[10]回答表!Y252,"")),"")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IF([10]回答表!F17="簡易水道事業",IF([10]回答表!AA45="●","●",""),"")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IF([10]回答表!F17="簡易水道事業",IF([10]回答表!X45="●",[10]回答表!Y187,IF([10]回答表!AA45="●",[10]回答表!Y253,"")),"")</f>
        <v/>
      </c>
      <c r="V122" s="83"/>
      <c r="W122" s="83"/>
      <c r="X122" s="83"/>
      <c r="Y122" s="83"/>
      <c r="Z122" s="83"/>
      <c r="AA122" s="83"/>
      <c r="AB122" s="83"/>
      <c r="AC122" s="83"/>
      <c r="AD122" s="83"/>
      <c r="AE122" s="83"/>
      <c r="AF122" s="83"/>
      <c r="AG122" s="83"/>
      <c r="AH122" s="83"/>
      <c r="AI122" s="83"/>
      <c r="AJ122" s="153"/>
      <c r="AK122" s="68"/>
      <c r="AL122" s="68"/>
      <c r="AM122" s="233" t="str">
        <f>IF([10]回答表!F17="簡易水道事業",IF([10]回答表!X45="●",[10]回答表!Y189,IF([10]回答表!AA45="●",[10]回答表!Y255,"")),"")</f>
        <v/>
      </c>
      <c r="AN122" s="233"/>
      <c r="AO122" s="233"/>
      <c r="AP122" s="233"/>
      <c r="AQ122" s="233"/>
      <c r="AR122" s="233"/>
      <c r="AS122" s="233" t="str">
        <f>IF([10]回答表!F17="簡易水道事業",IF([10]回答表!X45="●",[10]回答表!Y190,IF([10]回答表!AA45="●",[10]回答表!Y256,"")),"")</f>
        <v/>
      </c>
      <c r="AT122" s="233"/>
      <c r="AU122" s="233"/>
      <c r="AV122" s="233"/>
      <c r="AW122" s="233"/>
      <c r="AX122" s="233"/>
      <c r="AY122" s="233" t="str">
        <f>IF([10]回答表!F17="簡易水道事業",IF([10]回答表!X45="●",[10]回答表!Y191,IF([10]回答表!AA45="●",[10]回答表!Y257,"")),"")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IF([10]回答表!F17="簡易水道事業",IF([10]回答表!AD45="●","●",""),"")</f>
        <v/>
      </c>
      <c r="O127" s="131"/>
      <c r="P127" s="131"/>
      <c r="Q127" s="132"/>
      <c r="R127" s="119"/>
      <c r="S127" s="119"/>
      <c r="T127" s="119"/>
      <c r="U127" s="133" t="str">
        <f>IF([10]回答表!F17="簡易水道事業",IF([10]回答表!AD45="●",[10]回答表!B289,""),"")</f>
        <v/>
      </c>
      <c r="V127" s="134"/>
      <c r="W127" s="134"/>
      <c r="X127" s="134"/>
      <c r="Y127" s="134"/>
      <c r="Z127" s="134"/>
      <c r="AA127" s="134"/>
      <c r="AB127" s="134"/>
      <c r="AC127" s="134"/>
      <c r="AD127" s="134"/>
      <c r="AE127" s="134"/>
      <c r="AF127" s="134"/>
      <c r="AG127" s="134"/>
      <c r="AH127" s="134"/>
      <c r="AI127" s="134"/>
      <c r="AJ127" s="135"/>
      <c r="AK127" s="183"/>
      <c r="AL127" s="183"/>
      <c r="AM127" s="133" t="str">
        <f>IF([10]回答表!F17="簡易水道事業",IF([10]回答表!AD45="●",[10]回答表!B295,""),"")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IF([10]回答表!F17="下水道事業",IF([10]回答表!X45="●","●",""),"")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IF([10]回答表!F17="下水道事業",IF([10]回答表!X45="●",[10]回答表!B158,IF([10]回答表!AA45="●",[10]回答表!B223,"")),"")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IF([10]回答表!F17="下水道事業",IF([10]回答表!X45="●",[10]回答表!B212,IF([10]回答表!AA45="●",[10]回答表!B278,"")),"")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IF([10]回答表!F17="下水道事業",IF([10]回答表!X45="●",[10]回答表!Y193,IF([10]回答表!AA45="●",[10]回答表!Y259,"")),"")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IF([10]回答表!F17="下水道事業",IF([10]回答表!X45="●",[10]回答表!E212,IF([10]回答表!AA45="●",[10]回答表!E278,"")),"")</f>
        <v/>
      </c>
      <c r="BG142" s="151"/>
      <c r="BH142" s="151"/>
      <c r="BI142" s="151"/>
      <c r="BJ142" s="150" t="str">
        <f>IF([10]回答表!F17="下水道事業",IF([10]回答表!X45="●",[10]回答表!E213,IF([10]回答表!AA45="●",[10]回答表!E279,"")),"")</f>
        <v/>
      </c>
      <c r="BK142" s="151"/>
      <c r="BL142" s="151"/>
      <c r="BM142" s="151"/>
      <c r="BN142" s="150" t="str">
        <f>IF([10]回答表!F17="下水道事業",IF([10]回答表!X45="●",[10]回答表!E214,IF([10]回答表!AA45="●",[10]回答表!E280,"")),"")</f>
        <v/>
      </c>
      <c r="BO142" s="151"/>
      <c r="BP142" s="151"/>
      <c r="BQ142" s="152"/>
      <c r="BR142" s="112"/>
      <c r="BX142" s="200" t="str">
        <f>IF([10]回答表!AQ20="下水道事業",IF([10]回答表!BI48="○",[10]回答表!AM161,IF([10]回答表!BL48="○",[10]回答表!AM226,"")),"")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IF([10]回答表!F17="下水道事業",IF([10]回答表!X45="●",[10]回答表!Y195,IF([10]回答表!AA45="●",[10]回答表!Y261,"")),"")</f>
        <v/>
      </c>
      <c r="V147" s="83"/>
      <c r="W147" s="83"/>
      <c r="X147" s="83"/>
      <c r="Y147" s="83"/>
      <c r="Z147" s="83"/>
      <c r="AA147" s="83"/>
      <c r="AB147" s="153"/>
      <c r="AC147" s="82" t="str">
        <f>IF([10]回答表!F17="下水道事業",IF([10]回答表!X45="●",[10]回答表!Y196,IF([10]回答表!AA45="●",[10]回答表!Y262,"")),"")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IF([10]回答表!F17="下水道事業",IF([10]回答表!X45="●",[10]回答表!Y198,IF([10]回答表!AA45="●",[10]回答表!Y264,"")),"")</f>
        <v/>
      </c>
      <c r="V153" s="83"/>
      <c r="W153" s="83"/>
      <c r="X153" s="83"/>
      <c r="Y153" s="83"/>
      <c r="Z153" s="83"/>
      <c r="AA153" s="83"/>
      <c r="AB153" s="153"/>
      <c r="AC153" s="82" t="str">
        <f>IF([10]回答表!F17="下水道事業",IF([10]回答表!X45="●",[10]回答表!Y199,IF([10]回答表!AA45="●",[10]回答表!Y265,"")),"")</f>
        <v/>
      </c>
      <c r="AD153" s="83"/>
      <c r="AE153" s="83"/>
      <c r="AF153" s="83"/>
      <c r="AG153" s="83"/>
      <c r="AH153" s="83"/>
      <c r="AI153" s="83"/>
      <c r="AJ153" s="153"/>
      <c r="AK153" s="82" t="str">
        <f>IF([10]回答表!F17="下水道事業",IF([10]回答表!X45="●",[10]回答表!Y200,IF([10]回答表!AA45="●",[10]回答表!Y266,"")),"")</f>
        <v/>
      </c>
      <c r="AL153" s="83"/>
      <c r="AM153" s="83"/>
      <c r="AN153" s="83"/>
      <c r="AO153" s="83"/>
      <c r="AP153" s="83"/>
      <c r="AQ153" s="83"/>
      <c r="AR153" s="153"/>
      <c r="AS153" s="82" t="str">
        <f>IF([10]回答表!F17="下水道事業",IF([10]回答表!X45="●",[10]回答表!Y201,IF([10]回答表!AA45="●",[10]回答表!Y267,"")),"")</f>
        <v/>
      </c>
      <c r="AT153" s="83"/>
      <c r="AU153" s="83"/>
      <c r="AV153" s="83"/>
      <c r="AW153" s="83"/>
      <c r="AX153" s="83"/>
      <c r="AY153" s="83"/>
      <c r="AZ153" s="153"/>
      <c r="BA153" s="82" t="str">
        <f>IF([10]回答表!F17="下水道事業",IF([10]回答表!X45="●",[10]回答表!Y202,IF([10]回答表!AA45="●",[10]回答表!Y268,"")),"")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IF([10]回答表!F17="下水道事業",IF([10]回答表!AA45="●","●",""),"")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IF([10]回答表!F17="下水道事業",IF([10]回答表!X45="●",[10]回答表!Y207,IF([10]回答表!AA45="●",[10]回答表!Y273,"")),"")</f>
        <v/>
      </c>
      <c r="V159" s="83"/>
      <c r="W159" s="83"/>
      <c r="X159" s="83"/>
      <c r="Y159" s="83"/>
      <c r="Z159" s="83"/>
      <c r="AA159" s="83"/>
      <c r="AB159" s="153"/>
      <c r="AC159" s="82" t="str">
        <f>IF([10]回答表!F17="下水道事業",IF([10]回答表!X45="●",[10]回答表!Y208,IF([10]回答表!AA45="●",[10]回答表!Y274,"")),"")</f>
        <v/>
      </c>
      <c r="AD159" s="83"/>
      <c r="AE159" s="83"/>
      <c r="AF159" s="83"/>
      <c r="AG159" s="83"/>
      <c r="AH159" s="83"/>
      <c r="AI159" s="83"/>
      <c r="AJ159" s="153"/>
      <c r="AK159" s="82" t="str">
        <f>IF([10]回答表!F17="下水道事業",IF([10]回答表!X45="●",[10]回答表!Y209,IF([10]回答表!AA45="●",[10]回答表!Y275,"")),"")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IF([10]回答表!F17="下水道事業",IF([10]回答表!AD45="●","●",""),"")</f>
        <v/>
      </c>
      <c r="O164" s="131"/>
      <c r="P164" s="131"/>
      <c r="Q164" s="132"/>
      <c r="R164" s="119"/>
      <c r="S164" s="119"/>
      <c r="T164" s="119"/>
      <c r="U164" s="133" t="str">
        <f>IF([10]回答表!F17="下水道事業",IF([10]回答表!AD45="●",[10]回答表!B289,""),"")</f>
        <v/>
      </c>
      <c r="V164" s="134"/>
      <c r="W164" s="134"/>
      <c r="X164" s="134"/>
      <c r="Y164" s="134"/>
      <c r="Z164" s="134"/>
      <c r="AA164" s="134"/>
      <c r="AB164" s="134"/>
      <c r="AC164" s="134"/>
      <c r="AD164" s="134"/>
      <c r="AE164" s="134"/>
      <c r="AF164" s="134"/>
      <c r="AG164" s="134"/>
      <c r="AH164" s="134"/>
      <c r="AI164" s="134"/>
      <c r="AJ164" s="135"/>
      <c r="AK164" s="183"/>
      <c r="AL164" s="183"/>
      <c r="AM164" s="133" t="str">
        <f>IF([10]回答表!F17="下水道事業",IF([10]回答表!AD45="●",[10]回答表!B295,""),"")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IF([10]回答表!BD17="●",IF([10]回答表!X45="●","●",""),"")</f>
        <v/>
      </c>
      <c r="O176" s="131"/>
      <c r="P176" s="131"/>
      <c r="Q176" s="132"/>
      <c r="R176" s="119"/>
      <c r="S176" s="119"/>
      <c r="T176" s="119"/>
      <c r="U176" s="133" t="str">
        <f>IF([10]回答表!BD17="●",IF([10]回答表!X45="●",[10]回答表!B158,IF([10]回答表!AA45="●",[10]回答表!B223,"")),"")</f>
        <v/>
      </c>
      <c r="V176" s="134"/>
      <c r="W176" s="134"/>
      <c r="X176" s="134"/>
      <c r="Y176" s="134"/>
      <c r="Z176" s="134"/>
      <c r="AA176" s="134"/>
      <c r="AB176" s="134"/>
      <c r="AC176" s="134"/>
      <c r="AD176" s="134"/>
      <c r="AE176" s="134"/>
      <c r="AF176" s="134"/>
      <c r="AG176" s="134"/>
      <c r="AH176" s="134"/>
      <c r="AI176" s="134"/>
      <c r="AJ176" s="135"/>
      <c r="AK176" s="136"/>
      <c r="AL176" s="136"/>
      <c r="AM176" s="138" t="str">
        <f>IF([10]回答表!BD17="●",IF([10]回答表!X45="●",[10]回答表!B212,IF([10]回答表!AA45="●",[10]回答表!B278,"")),"")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IF([10]回答表!BD17="●",IF([10]回答表!X45="●",[10]回答表!E212,IF([10]回答表!AA45="●",[10]回答表!E278,"")),"")</f>
        <v/>
      </c>
      <c r="AN179" s="151"/>
      <c r="AO179" s="151"/>
      <c r="AP179" s="151"/>
      <c r="AQ179" s="150" t="str">
        <f>IF([10]回答表!BD17="●",IF([10]回答表!X45="●",[10]回答表!E213,IF([10]回答表!AA45="●",[10]回答表!E279,"")),"")</f>
        <v/>
      </c>
      <c r="AR179" s="151"/>
      <c r="AS179" s="151"/>
      <c r="AT179" s="151"/>
      <c r="AU179" s="150" t="str">
        <f>IF([10]回答表!BD17="●",IF([10]回答表!X45="●",[10]回答表!E214,IF([10]回答表!AA45="●",[10]回答表!E280,"")),"")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IF([10]回答表!BD17="●",IF([10]回答表!AA45="●","●",""),"")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IF([10]回答表!BD17="●",IF([10]回答表!AD45="●","●",""),"")</f>
        <v/>
      </c>
      <c r="O188" s="131"/>
      <c r="P188" s="131"/>
      <c r="Q188" s="132"/>
      <c r="R188" s="119"/>
      <c r="S188" s="119"/>
      <c r="T188" s="119"/>
      <c r="U188" s="133" t="str">
        <f>IF([10]回答表!BD17="●",IF([10]回答表!AD45="●",[10]回答表!B289,""),"")</f>
        <v/>
      </c>
      <c r="V188" s="134"/>
      <c r="W188" s="134"/>
      <c r="X188" s="134"/>
      <c r="Y188" s="134"/>
      <c r="Z188" s="134"/>
      <c r="AA188" s="134"/>
      <c r="AB188" s="134"/>
      <c r="AC188" s="134"/>
      <c r="AD188" s="134"/>
      <c r="AE188" s="134"/>
      <c r="AF188" s="134"/>
      <c r="AG188" s="134"/>
      <c r="AH188" s="134"/>
      <c r="AI188" s="134"/>
      <c r="AJ188" s="135"/>
      <c r="AK188" s="183"/>
      <c r="AL188" s="183"/>
      <c r="AM188" s="133" t="str">
        <f>IF([10]回答表!BD17="●",IF([10]回答表!AD45="●",[10]回答表!B295,""),"")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IF([10]回答表!X46="●","●","")</f>
        <v/>
      </c>
      <c r="O200" s="131"/>
      <c r="P200" s="131"/>
      <c r="Q200" s="132"/>
      <c r="R200" s="119"/>
      <c r="S200" s="119"/>
      <c r="T200" s="119"/>
      <c r="U200" s="133" t="str">
        <f>IF([10]回答表!X46="●",[10]回答表!B307,IF([10]回答表!AA46="●",[10]回答表!B324,""))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IF([10]回答表!X46="●",[10]回答表!U313,IF([10]回答表!AA46="●",[10]回答表!U330,""))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IF([10]回答表!X46="●",[10]回答表!G313,IF([10]回答表!AA46="●",[10]回答表!G330,""))</f>
        <v/>
      </c>
      <c r="AN203" s="83"/>
      <c r="AO203" s="83"/>
      <c r="AP203" s="83"/>
      <c r="AQ203" s="83"/>
      <c r="AR203" s="83"/>
      <c r="AS203" s="83"/>
      <c r="AT203" s="153"/>
      <c r="AU203" s="82" t="str">
        <f>IF([10]回答表!X46="●",[10]回答表!G314,IF([10]回答表!AA46="●",[10]回答表!G331,""))</f>
        <v/>
      </c>
      <c r="AV203" s="83"/>
      <c r="AW203" s="83"/>
      <c r="AX203" s="83"/>
      <c r="AY203" s="83"/>
      <c r="AZ203" s="83"/>
      <c r="BA203" s="83"/>
      <c r="BB203" s="153"/>
      <c r="BC203" s="120"/>
      <c r="BD203" s="109"/>
      <c r="BE203" s="109"/>
      <c r="BF203" s="150" t="str">
        <f>IF([10]回答表!X46="●",[10]回答表!X313,IF([10]回答表!AA46="●",[10]回答表!X330,""))</f>
        <v/>
      </c>
      <c r="BG203" s="151"/>
      <c r="BH203" s="151"/>
      <c r="BI203" s="151"/>
      <c r="BJ203" s="150" t="str">
        <f>IF([10]回答表!X46="●",[10]回答表!X314,IF([10]回答表!AA46="●",[10]回答表!X331,""))</f>
        <v/>
      </c>
      <c r="BK203" s="151"/>
      <c r="BL203" s="151"/>
      <c r="BM203" s="152"/>
      <c r="BN203" s="150" t="str">
        <f>IF([10]回答表!X46="●",[10]回答表!X315,IF([10]回答表!AA46="●",[10]回答表!X332,""))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IF([10]回答表!AA46="●","●","")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IF([10]回答表!AD46="●","●","")</f>
        <v/>
      </c>
      <c r="O212" s="131"/>
      <c r="P212" s="131"/>
      <c r="Q212" s="132"/>
      <c r="R212" s="119"/>
      <c r="S212" s="119"/>
      <c r="T212" s="119"/>
      <c r="U212" s="133" t="str">
        <f>IF([10]回答表!AD46="●",[10]回答表!B337,"")</f>
        <v/>
      </c>
      <c r="V212" s="134"/>
      <c r="W212" s="134"/>
      <c r="X212" s="134"/>
      <c r="Y212" s="134"/>
      <c r="Z212" s="134"/>
      <c r="AA212" s="134"/>
      <c r="AB212" s="134"/>
      <c r="AC212" s="134"/>
      <c r="AD212" s="134"/>
      <c r="AE212" s="134"/>
      <c r="AF212" s="134"/>
      <c r="AG212" s="134"/>
      <c r="AH212" s="134"/>
      <c r="AI212" s="134"/>
      <c r="AJ212" s="135"/>
      <c r="AK212" s="259"/>
      <c r="AL212" s="259"/>
      <c r="AM212" s="133" t="str">
        <f>IF([10]回答表!AD46="●",[10]回答表!B343,"")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IF([10]回答表!X47="●","●","")</f>
        <v/>
      </c>
      <c r="O224" s="131"/>
      <c r="P224" s="131"/>
      <c r="Q224" s="132"/>
      <c r="R224" s="119"/>
      <c r="S224" s="119"/>
      <c r="T224" s="119"/>
      <c r="U224" s="133" t="str">
        <f>IF([10]回答表!X47="●",[10]回答表!B356,IF([10]回答表!AA47="●",[10]回答表!B379,""))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IF([10]回答表!X47="●",[10]回答表!B362,"")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IF([10]回答表!X47="●",[10]回答表!B368,IF([10]回答表!AA47="●",[10]回答表!B385,""))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IF([10]回答表!X47="●",[10]回答表!E368,IF([10]回答表!AA47="●",[10]回答表!E385,""))</f>
        <v/>
      </c>
      <c r="BG227" s="151"/>
      <c r="BH227" s="151"/>
      <c r="BI227" s="151"/>
      <c r="BJ227" s="150" t="str">
        <f>IF([10]回答表!X47="●",[10]回答表!E369,IF([10]回答表!AA47="●",[10]回答表!E386,""))</f>
        <v/>
      </c>
      <c r="BK227" s="151"/>
      <c r="BL227" s="151"/>
      <c r="BM227" s="152"/>
      <c r="BN227" s="150" t="str">
        <f>IF([10]回答表!X47="●",[10]回答表!E370,IF([10]回答表!AA47="●",[10]回答表!E387,""))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IF([10]回答表!AA47="●","●","")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IF([10]回答表!AD47="●","●","")</f>
        <v/>
      </c>
      <c r="O236" s="131"/>
      <c r="P236" s="131"/>
      <c r="Q236" s="132"/>
      <c r="R236" s="119"/>
      <c r="S236" s="119"/>
      <c r="T236" s="119"/>
      <c r="U236" s="133" t="str">
        <f>IF([10]回答表!AD47="●",[10]回答表!B392,"")</f>
        <v/>
      </c>
      <c r="V236" s="134"/>
      <c r="W236" s="134"/>
      <c r="X236" s="134"/>
      <c r="Y236" s="134"/>
      <c r="Z236" s="134"/>
      <c r="AA236" s="134"/>
      <c r="AB236" s="134"/>
      <c r="AC236" s="134"/>
      <c r="AD236" s="134"/>
      <c r="AE236" s="134"/>
      <c r="AF236" s="134"/>
      <c r="AG236" s="134"/>
      <c r="AH236" s="134"/>
      <c r="AI236" s="134"/>
      <c r="AJ236" s="135"/>
      <c r="AK236" s="259"/>
      <c r="AL236" s="259"/>
      <c r="AM236" s="133" t="str">
        <f>IF([10]回答表!AD47="●",[10]回答表!B398,"")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IF([10]回答表!X48="●","●","")</f>
        <v/>
      </c>
      <c r="O248" s="131"/>
      <c r="P248" s="131"/>
      <c r="Q248" s="132"/>
      <c r="R248" s="119"/>
      <c r="S248" s="119"/>
      <c r="T248" s="119"/>
      <c r="U248" s="133" t="str">
        <f>IF([10]回答表!X48="●",[10]回答表!B411,IF([10]回答表!AA48="●",[10]回答表!B425,""))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IF([10]回答表!X48="●",[10]回答表!BC418,IF([10]回答表!AA48="●",[10]回答表!BC432,""))</f>
        <v/>
      </c>
      <c r="AR248" s="272"/>
      <c r="AS248" s="272"/>
      <c r="AT248" s="272"/>
      <c r="AU248" s="273" t="s">
        <v>73</v>
      </c>
      <c r="AV248" s="274"/>
      <c r="AW248" s="274"/>
      <c r="AX248" s="275"/>
      <c r="AY248" s="272" t="str">
        <f>IF([10]回答表!X48="●",[10]回答表!BC423,IF([10]回答表!AA48="●",[10]回答表!BC437,""))</f>
        <v/>
      </c>
      <c r="AZ248" s="272"/>
      <c r="BA248" s="272"/>
      <c r="BB248" s="272"/>
      <c r="BC248" s="120"/>
      <c r="BD248" s="109"/>
      <c r="BE248" s="109"/>
      <c r="BF248" s="138" t="str">
        <f>IF([10]回答表!X48="●",[10]回答表!S417,IF([10]回答表!AA48="●",[10]回答表!S431,""))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IF([10]回答表!X48="●",[10]回答表!BC419,IF([10]回答表!AA48="●",[10]回答表!BC433,""))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IF([10]回答表!X48="●",[10]回答表!V417,IF([10]回答表!AA48="●",[10]回答表!V431,""))</f>
        <v/>
      </c>
      <c r="BG251" s="151"/>
      <c r="BH251" s="151"/>
      <c r="BI251" s="151"/>
      <c r="BJ251" s="150" t="str">
        <f>IF([10]回答表!X48="●",[10]回答表!V418,IF([10]回答表!AA48="●",[10]回答表!V432,""))</f>
        <v/>
      </c>
      <c r="BK251" s="151"/>
      <c r="BL251" s="151"/>
      <c r="BM251" s="152"/>
      <c r="BN251" s="150" t="str">
        <f>IF([10]回答表!X48="●",[10]回答表!V419,IF([10]回答表!AA48="●",[10]回答表!V433,""))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IF([10]回答表!X48="●",[10]回答表!BC420,IF([10]回答表!AA48="●",[10]回答表!BC434,""))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IF([10]回答表!X48="●",[10]回答表!BC424,IF([10]回答表!AA48="●",[10]回答表!BC438,""))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IF([10]回答表!AA48="●","●","")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IF([10]回答表!X48="●",[10]回答表!BC421,IF([10]回答表!AA48="●",[10]回答表!BC435,""))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IF([10]回答表!X48="●",[10]回答表!BC422,IF([10]回答表!AA48="●",[10]回答表!BC436,""))</f>
        <v/>
      </c>
      <c r="AR256" s="272"/>
      <c r="AS256" s="272"/>
      <c r="AT256" s="272"/>
      <c r="AU256" s="224" t="s">
        <v>79</v>
      </c>
      <c r="AV256" s="225"/>
      <c r="AW256" s="225"/>
      <c r="AX256" s="226"/>
      <c r="AY256" s="282" t="str">
        <f>IF([10]回答表!X48="●",[10]回答表!BC425,IF([10]回答表!AA48="●",[10]回答表!BC439,""))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IF([10]回答表!AD48="●","●","")</f>
        <v/>
      </c>
      <c r="O260" s="131"/>
      <c r="P260" s="131"/>
      <c r="Q260" s="132"/>
      <c r="R260" s="119"/>
      <c r="S260" s="119"/>
      <c r="T260" s="119"/>
      <c r="U260" s="133" t="str">
        <f>IF([10]回答表!AD48="●",[10]回答表!B439,"")</f>
        <v/>
      </c>
      <c r="V260" s="134"/>
      <c r="W260" s="134"/>
      <c r="X260" s="134"/>
      <c r="Y260" s="134"/>
      <c r="Z260" s="134"/>
      <c r="AA260" s="134"/>
      <c r="AB260" s="134"/>
      <c r="AC260" s="134"/>
      <c r="AD260" s="134"/>
      <c r="AE260" s="134"/>
      <c r="AF260" s="134"/>
      <c r="AG260" s="134"/>
      <c r="AH260" s="134"/>
      <c r="AI260" s="134"/>
      <c r="AJ260" s="135"/>
      <c r="AK260" s="183"/>
      <c r="AL260" s="183"/>
      <c r="AM260" s="133" t="str">
        <f>IF([10]回答表!AD48="●",[10]回答表!B445,"")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IF([10]回答表!X49="●","●","")</f>
        <v/>
      </c>
      <c r="O271" s="131"/>
      <c r="P271" s="131"/>
      <c r="Q271" s="132"/>
      <c r="R271" s="119"/>
      <c r="S271" s="119"/>
      <c r="T271" s="119"/>
      <c r="U271" s="133" t="str">
        <f>IF([10]回答表!X49="●",[10]回答表!B458,IF([10]回答表!AA49="●",[10]回答表!B475,""))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IF([10]回答表!X49="●",[10]回答表!B468,IF([10]回答表!AA49="●",[10]回答表!B485,""))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IF([10]回答表!X49="●",[10]回答表!G464,IF([10]回答表!AA49="●",[10]回答表!G481,""))</f>
        <v/>
      </c>
      <c r="AN273" s="83"/>
      <c r="AO273" s="83"/>
      <c r="AP273" s="83"/>
      <c r="AQ273" s="83"/>
      <c r="AR273" s="83"/>
      <c r="AS273" s="83"/>
      <c r="AT273" s="153"/>
      <c r="AU273" s="82" t="str">
        <f>IF([10]回答表!X49="●",[10]回答表!G465,IF([10]回答表!AA49="●",[10]回答表!G482,""))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IF([10]回答表!X49="●",[10]回答表!E468,IF([10]回答表!AA49="●",[10]回答表!E485,""))</f>
        <v/>
      </c>
      <c r="BG274" s="151"/>
      <c r="BH274" s="151"/>
      <c r="BI274" s="151"/>
      <c r="BJ274" s="150" t="str">
        <f>IF([10]回答表!X49="●",[10]回答表!E469,IF([10]回答表!AA49="●",[10]回答表!E486,""))</f>
        <v/>
      </c>
      <c r="BK274" s="151"/>
      <c r="BL274" s="151"/>
      <c r="BM274" s="152"/>
      <c r="BN274" s="150" t="str">
        <f>IF([10]回答表!X49="●",[10]回答表!E470,IF([10]回答表!AA49="●",[10]回答表!E487,""))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IF([10]回答表!AA49="●","●","")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IF([10]回答表!AD49="●","●","")</f>
        <v/>
      </c>
      <c r="O283" s="131"/>
      <c r="P283" s="131"/>
      <c r="Q283" s="132"/>
      <c r="R283" s="119"/>
      <c r="S283" s="119"/>
      <c r="T283" s="119"/>
      <c r="U283" s="133" t="str">
        <f>IF([10]回答表!AD49="●",[10]回答表!B492,"")</f>
        <v/>
      </c>
      <c r="V283" s="134"/>
      <c r="W283" s="134"/>
      <c r="X283" s="134"/>
      <c r="Y283" s="134"/>
      <c r="Z283" s="134"/>
      <c r="AA283" s="134"/>
      <c r="AB283" s="134"/>
      <c r="AC283" s="134"/>
      <c r="AD283" s="134"/>
      <c r="AE283" s="134"/>
      <c r="AF283" s="134"/>
      <c r="AG283" s="134"/>
      <c r="AH283" s="134"/>
      <c r="AI283" s="134"/>
      <c r="AJ283" s="135"/>
      <c r="AK283" s="136"/>
      <c r="AL283" s="136"/>
      <c r="AM283" s="133" t="str">
        <f>IF([10]回答表!AD49="●",[10]回答表!B498,"")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IF([10]回答表!R50="●",[10]回答表!B511,"")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8E8BA-5B9F-4C6B-A124-3E6A2AB036B5}">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羽後町</v>
      </c>
      <c r="D11" s="8"/>
      <c r="E11" s="8"/>
      <c r="F11" s="8"/>
      <c r="G11" s="8"/>
      <c r="H11" s="8"/>
      <c r="I11" s="8"/>
      <c r="J11" s="8"/>
      <c r="K11" s="8"/>
      <c r="L11" s="8"/>
      <c r="M11" s="8"/>
      <c r="N11" s="8"/>
      <c r="O11" s="8"/>
      <c r="P11" s="8"/>
      <c r="Q11" s="8"/>
      <c r="R11" s="8"/>
      <c r="S11" s="8"/>
      <c r="T11" s="8"/>
      <c r="U11" s="22" t="str">
        <f>IF(COUNTIF([2]回答表!F17,"*")&gt;0,[2]回答表!F17,"")</f>
        <v>病院事業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抜本的な改革の方向性の検討を行ったものの、現行の体制が望ましいとの結論に至ったため。また、病床区分の見直しやベッド数削減等にて対応していく。</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A73F-3F5D-44B0-A542-30776F27B48B}">
  <sheetPr>
    <pageSetUpPr fitToPage="1"/>
  </sheetPr>
  <dimension ref="A1:CN315"/>
  <sheetViews>
    <sheetView showZeros="0" view="pageBreakPreview" zoomScale="60" zoomScaleNormal="55" workbookViewId="0">
      <selection activeCell="U11" sqref="U11:AN1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羽後町</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22.5"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13" t="str">
        <f>IF([3]回答表!F17="下水道事業",IF([3]回答表!X45="●",[3]回答表!B158,IF([3]回答表!AA45="●",[3]回答表!B223,"")),"")</f>
        <v>　人口減少に伴う下水道使用料収入が減少し、経営が悪化している。併せて下水道法改正による下水汚泥再生利用の努力が義務化されたことにより県南地域が一体となった効率的な汚泥処理を実施する機運が高まった。横手処理センター併設でコンポスト施設を建設し関係市町村の汚泥運搬費の軽減が可能となり、災害リスクの低減が図られる。</v>
      </c>
      <c r="AN139" s="314"/>
      <c r="AO139" s="314"/>
      <c r="AP139" s="314"/>
      <c r="AQ139" s="314"/>
      <c r="AR139" s="314"/>
      <c r="AS139" s="314"/>
      <c r="AT139" s="314"/>
      <c r="AU139" s="314"/>
      <c r="AV139" s="314"/>
      <c r="AW139" s="314"/>
      <c r="AX139" s="314"/>
      <c r="AY139" s="314"/>
      <c r="AZ139" s="314"/>
      <c r="BA139" s="314"/>
      <c r="BB139" s="314"/>
      <c r="BC139" s="315"/>
      <c r="BD139" s="109"/>
      <c r="BE139" s="109"/>
      <c r="BF139" s="138" t="str">
        <f>IF([3]回答表!F17="下水道事業",IF([3]回答表!X45="●",[3]回答表!B212,IF([3]回答表!AA45="●",[3]回答表!B278,"")),"")</f>
        <v>令和</v>
      </c>
      <c r="BG139" s="139"/>
      <c r="BH139" s="139"/>
      <c r="BI139" s="139"/>
      <c r="BJ139" s="138"/>
      <c r="BK139" s="139"/>
      <c r="BL139" s="139"/>
      <c r="BM139" s="139"/>
      <c r="BN139" s="138"/>
      <c r="BO139" s="139"/>
      <c r="BP139" s="139"/>
      <c r="BQ139" s="140"/>
      <c r="BR139" s="112"/>
    </row>
    <row r="140" spans="3:92" ht="22.5"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16"/>
      <c r="AN140" s="317"/>
      <c r="AO140" s="317"/>
      <c r="AP140" s="317"/>
      <c r="AQ140" s="317"/>
      <c r="AR140" s="317"/>
      <c r="AS140" s="317"/>
      <c r="AT140" s="317"/>
      <c r="AU140" s="317"/>
      <c r="AV140" s="317"/>
      <c r="AW140" s="317"/>
      <c r="AX140" s="317"/>
      <c r="AY140" s="317"/>
      <c r="AZ140" s="317"/>
      <c r="BA140" s="317"/>
      <c r="BB140" s="317"/>
      <c r="BC140" s="318"/>
      <c r="BD140" s="109"/>
      <c r="BE140" s="109"/>
      <c r="BF140" s="150"/>
      <c r="BG140" s="151"/>
      <c r="BH140" s="151"/>
      <c r="BI140" s="151"/>
      <c r="BJ140" s="150"/>
      <c r="BK140" s="151"/>
      <c r="BL140" s="151"/>
      <c r="BM140" s="151"/>
      <c r="BN140" s="150"/>
      <c r="BO140" s="151"/>
      <c r="BP140" s="151"/>
      <c r="BQ140" s="152"/>
      <c r="BR140" s="112"/>
    </row>
    <row r="141" spans="3:92" ht="22.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v>
      </c>
      <c r="V141" s="83"/>
      <c r="W141" s="83"/>
      <c r="X141" s="83"/>
      <c r="Y141" s="83"/>
      <c r="Z141" s="83"/>
      <c r="AA141" s="83"/>
      <c r="AB141" s="153"/>
      <c r="AC141" s="68"/>
      <c r="AD141" s="68"/>
      <c r="AE141" s="68"/>
      <c r="AF141" s="68"/>
      <c r="AG141" s="68"/>
      <c r="AH141" s="68"/>
      <c r="AI141" s="68"/>
      <c r="AJ141" s="68"/>
      <c r="AK141" s="136"/>
      <c r="AL141" s="68"/>
      <c r="AM141" s="316"/>
      <c r="AN141" s="317"/>
      <c r="AO141" s="317"/>
      <c r="AP141" s="317"/>
      <c r="AQ141" s="317"/>
      <c r="AR141" s="317"/>
      <c r="AS141" s="317"/>
      <c r="AT141" s="317"/>
      <c r="AU141" s="317"/>
      <c r="AV141" s="317"/>
      <c r="AW141" s="317"/>
      <c r="AX141" s="317"/>
      <c r="AY141" s="317"/>
      <c r="AZ141" s="317"/>
      <c r="BA141" s="317"/>
      <c r="BB141" s="317"/>
      <c r="BC141" s="318"/>
      <c r="BD141" s="109"/>
      <c r="BE141" s="109"/>
      <c r="BF141" s="150"/>
      <c r="BG141" s="151"/>
      <c r="BH141" s="151"/>
      <c r="BI141" s="151"/>
      <c r="BJ141" s="150"/>
      <c r="BK141" s="151"/>
      <c r="BL141" s="151"/>
      <c r="BM141" s="151"/>
      <c r="BN141" s="150"/>
      <c r="BO141" s="151"/>
      <c r="BP141" s="151"/>
      <c r="BQ141" s="152"/>
      <c r="BR141" s="112"/>
    </row>
    <row r="142" spans="3:92" ht="22.5"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16"/>
      <c r="AN142" s="317"/>
      <c r="AO142" s="317"/>
      <c r="AP142" s="317"/>
      <c r="AQ142" s="317"/>
      <c r="AR142" s="317"/>
      <c r="AS142" s="317"/>
      <c r="AT142" s="317"/>
      <c r="AU142" s="317"/>
      <c r="AV142" s="317"/>
      <c r="AW142" s="317"/>
      <c r="AX142" s="317"/>
      <c r="AY142" s="317"/>
      <c r="AZ142" s="317"/>
      <c r="BA142" s="317"/>
      <c r="BB142" s="317"/>
      <c r="BC142" s="318"/>
      <c r="BD142" s="109"/>
      <c r="BE142" s="109"/>
      <c r="BF142" s="150">
        <f>IF([3]回答表!F17="下水道事業",IF([3]回答表!X45="●",[3]回答表!E212,IF([3]回答表!AA45="●",[3]回答表!E278,"")),"")</f>
        <v>7</v>
      </c>
      <c r="BG142" s="151"/>
      <c r="BH142" s="151"/>
      <c r="BI142" s="151"/>
      <c r="BJ142" s="150">
        <f>IF([3]回答表!F17="下水道事業",IF([3]回答表!X45="●",[3]回答表!E213,IF([3]回答表!AA45="●",[3]回答表!E279,"")),"")</f>
        <v>4</v>
      </c>
      <c r="BK142" s="151"/>
      <c r="BL142" s="151"/>
      <c r="BM142" s="151"/>
      <c r="BN142" s="150">
        <f>IF([3]回答表!F17="下水道事業",IF([3]回答表!X45="●",[3]回答表!E214,IF([3]回答表!AA45="●",[3]回答表!E280,"")),"")</f>
        <v>1</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22.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16"/>
      <c r="AN143" s="317"/>
      <c r="AO143" s="317"/>
      <c r="AP143" s="317"/>
      <c r="AQ143" s="317"/>
      <c r="AR143" s="317"/>
      <c r="AS143" s="317"/>
      <c r="AT143" s="317"/>
      <c r="AU143" s="317"/>
      <c r="AV143" s="317"/>
      <c r="AW143" s="317"/>
      <c r="AX143" s="317"/>
      <c r="AY143" s="317"/>
      <c r="AZ143" s="317"/>
      <c r="BA143" s="317"/>
      <c r="BB143" s="317"/>
      <c r="BC143" s="318"/>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22.5"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16"/>
      <c r="AN144" s="317"/>
      <c r="AO144" s="317"/>
      <c r="AP144" s="317"/>
      <c r="AQ144" s="317"/>
      <c r="AR144" s="317"/>
      <c r="AS144" s="317"/>
      <c r="AT144" s="317"/>
      <c r="AU144" s="317"/>
      <c r="AV144" s="317"/>
      <c r="AW144" s="317"/>
      <c r="AX144" s="317"/>
      <c r="AY144" s="317"/>
      <c r="AZ144" s="317"/>
      <c r="BA144" s="317"/>
      <c r="BB144" s="317"/>
      <c r="BC144" s="318"/>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22.5"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16"/>
      <c r="AN145" s="317"/>
      <c r="AO145" s="317"/>
      <c r="AP145" s="317"/>
      <c r="AQ145" s="317"/>
      <c r="AR145" s="317"/>
      <c r="AS145" s="317"/>
      <c r="AT145" s="317"/>
      <c r="AU145" s="317"/>
      <c r="AV145" s="317"/>
      <c r="AW145" s="317"/>
      <c r="AX145" s="317"/>
      <c r="AY145" s="317"/>
      <c r="AZ145" s="317"/>
      <c r="BA145" s="317"/>
      <c r="BB145" s="317"/>
      <c r="BC145" s="318"/>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22.5"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16"/>
      <c r="AN146" s="317"/>
      <c r="AO146" s="317"/>
      <c r="AP146" s="317"/>
      <c r="AQ146" s="317"/>
      <c r="AR146" s="317"/>
      <c r="AS146" s="317"/>
      <c r="AT146" s="317"/>
      <c r="AU146" s="317"/>
      <c r="AV146" s="317"/>
      <c r="AW146" s="317"/>
      <c r="AX146" s="317"/>
      <c r="AY146" s="317"/>
      <c r="AZ146" s="317"/>
      <c r="BA146" s="317"/>
      <c r="BB146" s="317"/>
      <c r="BC146" s="318"/>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22.5"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v>
      </c>
      <c r="V147" s="83"/>
      <c r="W147" s="83"/>
      <c r="X147" s="83"/>
      <c r="Y147" s="83"/>
      <c r="Z147" s="83"/>
      <c r="AA147" s="83"/>
      <c r="AB147" s="153"/>
      <c r="AC147" s="82" t="str">
        <f>IF([3]回答表!F17="下水道事業",IF([3]回答表!X45="●",[3]回答表!Y196,IF([3]回答表!AA45="●",[3]回答表!Y262,"")),"")</f>
        <v xml:space="preserve"> </v>
      </c>
      <c r="AD147" s="83"/>
      <c r="AE147" s="83"/>
      <c r="AF147" s="83"/>
      <c r="AG147" s="83"/>
      <c r="AH147" s="83"/>
      <c r="AI147" s="83"/>
      <c r="AJ147" s="153"/>
      <c r="AK147" s="136"/>
      <c r="AL147" s="109"/>
      <c r="AM147" s="316"/>
      <c r="AN147" s="317"/>
      <c r="AO147" s="317"/>
      <c r="AP147" s="317"/>
      <c r="AQ147" s="317"/>
      <c r="AR147" s="317"/>
      <c r="AS147" s="317"/>
      <c r="AT147" s="317"/>
      <c r="AU147" s="317"/>
      <c r="AV147" s="317"/>
      <c r="AW147" s="317"/>
      <c r="AX147" s="317"/>
      <c r="AY147" s="317"/>
      <c r="AZ147" s="317"/>
      <c r="BA147" s="317"/>
      <c r="BB147" s="317"/>
      <c r="BC147" s="318"/>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22.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19"/>
      <c r="AN148" s="320"/>
      <c r="AO148" s="320"/>
      <c r="AP148" s="320"/>
      <c r="AQ148" s="320"/>
      <c r="AR148" s="320"/>
      <c r="AS148" s="320"/>
      <c r="AT148" s="320"/>
      <c r="AU148" s="320"/>
      <c r="AV148" s="320"/>
      <c r="AW148" s="320"/>
      <c r="AX148" s="320"/>
      <c r="AY148" s="320"/>
      <c r="AZ148" s="320"/>
      <c r="BA148" s="320"/>
      <c r="BB148" s="320"/>
      <c r="BC148" s="321"/>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xml:space="preserve"> </v>
      </c>
      <c r="V153" s="83"/>
      <c r="W153" s="83"/>
      <c r="X153" s="83"/>
      <c r="Y153" s="83"/>
      <c r="Z153" s="83"/>
      <c r="AA153" s="83"/>
      <c r="AB153" s="153"/>
      <c r="AC153" s="82" t="str">
        <f>IF([3]回答表!F17="下水道事業",IF([3]回答表!X45="●",[3]回答表!Y199,IF([3]回答表!AA45="●",[3]回答表!Y265,"")),"")</f>
        <v xml:space="preserve"> </v>
      </c>
      <c r="AD153" s="83"/>
      <c r="AE153" s="83"/>
      <c r="AF153" s="83"/>
      <c r="AG153" s="83"/>
      <c r="AH153" s="83"/>
      <c r="AI153" s="83"/>
      <c r="AJ153" s="153"/>
      <c r="AK153" s="82" t="str">
        <f>IF([3]回答表!F17="下水道事業",IF([3]回答表!X45="●",[3]回答表!Y200,IF([3]回答表!AA45="●",[3]回答表!Y266,"")),"")</f>
        <v>●</v>
      </c>
      <c r="AL153" s="83"/>
      <c r="AM153" s="83"/>
      <c r="AN153" s="83"/>
      <c r="AO153" s="83"/>
      <c r="AP153" s="83"/>
      <c r="AQ153" s="83"/>
      <c r="AR153" s="153"/>
      <c r="AS153" s="82" t="str">
        <f>IF([3]回答表!F17="下水道事業",IF([3]回答表!X45="●",[3]回答表!Y201,IF([3]回答表!AA45="●",[3]回答表!Y267,"")),"")</f>
        <v xml:space="preserve"> </v>
      </c>
      <c r="AT153" s="83"/>
      <c r="AU153" s="83"/>
      <c r="AV153" s="83"/>
      <c r="AW153" s="83"/>
      <c r="AX153" s="83"/>
      <c r="AY153" s="83"/>
      <c r="AZ153" s="153"/>
      <c r="BA153" s="82" t="str">
        <f>IF([3]回答表!F17="下水道事業",IF([3]回答表!X45="●",[3]回答表!Y202,IF([3]回答表!AA45="●",[3]回答表!Y268,"")),"")</f>
        <v xml:space="preserve">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v>
      </c>
      <c r="V159" s="83"/>
      <c r="W159" s="83"/>
      <c r="X159" s="83"/>
      <c r="Y159" s="83"/>
      <c r="Z159" s="83"/>
      <c r="AA159" s="83"/>
      <c r="AB159" s="153"/>
      <c r="AC159" s="82" t="str">
        <f>IF([3]回答表!F17="下水道事業",IF([3]回答表!X45="●",[3]回答表!Y208,IF([3]回答表!AA45="●",[3]回答表!Y274,"")),"")</f>
        <v xml:space="preserve"> </v>
      </c>
      <c r="AD159" s="83"/>
      <c r="AE159" s="83"/>
      <c r="AF159" s="83"/>
      <c r="AG159" s="83"/>
      <c r="AH159" s="83"/>
      <c r="AI159" s="83"/>
      <c r="AJ159" s="153"/>
      <c r="AK159" s="82" t="str">
        <f>IF([3]回答表!F17="下水道事業",IF([3]回答表!X45="●",[3]回答表!Y209,IF([3]回答表!AA45="●",[3]回答表!Y275,"")),"")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967D-6964-4CFE-9051-5A26F76675BA}">
  <sheetPr>
    <pageSetUpPr fitToPage="1"/>
  </sheetPr>
  <dimension ref="A1:CN315"/>
  <sheetViews>
    <sheetView showZeros="0" view="pageBreakPreview" zoomScale="60" zoomScaleNormal="55" workbookViewId="0">
      <selection activeCell="R82" sqref="R82:BB8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羽後町</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農業集落排水施設</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人口減少により、施設の稼働率低下・使用料の増収が見込めない現状を考慮し、機械設備修繕等への汎用部品の採用、資材・薬品等の仕入れに関する創意工夫等、事業担当者・維持管理業者が互いに連携し、経常経費全体の削減に努めていきます。
　また床舞地区は令和8年度に特定環境保全公共下水道への接続を検討しており、集合処理の大幅な再編を実現し施設維持管理の効率化向上を目指すとともに下水道経営状況の把握・経営健全化を明確化することを目的に、令和5年度までの公営企業会計移行に向けた事業を実施いたし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882A-2CAC-4329-A57F-A88DBFFF068B}">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羽後町</v>
      </c>
      <c r="D11" s="8"/>
      <c r="E11" s="8"/>
      <c r="F11" s="8"/>
      <c r="G11" s="8"/>
      <c r="H11" s="8"/>
      <c r="I11" s="8"/>
      <c r="J11" s="8"/>
      <c r="K11" s="8"/>
      <c r="L11" s="8"/>
      <c r="M11" s="8"/>
      <c r="N11" s="8"/>
      <c r="O11" s="8"/>
      <c r="P11" s="8"/>
      <c r="Q11" s="8"/>
      <c r="R11" s="8"/>
      <c r="S11" s="8"/>
      <c r="T11" s="8"/>
      <c r="U11" s="22" t="str">
        <f>IF(COUNTIF([5]回答表!F17,"*")&gt;0,[5]回答表!F17,"")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IF(COUNTIF([5]回答表!F19,"*")&gt;0,[5]回答表!F19,"")</f>
        <v>高瀬ケアセンター運営特別会計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
      </c>
      <c r="S24" s="80"/>
      <c r="T24" s="80"/>
      <c r="U24" s="80"/>
      <c r="V24" s="80"/>
      <c r="W24" s="80"/>
      <c r="X24" s="81"/>
      <c r="Y24" s="79" t="str">
        <f>IF([5]回答表!R46="●","●","")</f>
        <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
      </c>
      <c r="O200" s="131"/>
      <c r="P200" s="131"/>
      <c r="Q200" s="132"/>
      <c r="R200" s="119"/>
      <c r="S200" s="119"/>
      <c r="T200" s="119"/>
      <c r="U200" s="133" t="str">
        <f>IF([5]回答表!X46="●",[5]回答表!B307,IF([5]回答表!AA46="●",[5]回答表!B324,""))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
      </c>
      <c r="AN203" s="83"/>
      <c r="AO203" s="83"/>
      <c r="AP203" s="83"/>
      <c r="AQ203" s="83"/>
      <c r="AR203" s="83"/>
      <c r="AS203" s="83"/>
      <c r="AT203" s="153"/>
      <c r="AU203" s="82" t="str">
        <f>IF([5]回答表!X46="●",[5]回答表!G314,IF([5]回答表!AA46="●",[5]回答表!G331,""))</f>
        <v/>
      </c>
      <c r="AV203" s="83"/>
      <c r="AW203" s="83"/>
      <c r="AX203" s="83"/>
      <c r="AY203" s="83"/>
      <c r="AZ203" s="83"/>
      <c r="BA203" s="83"/>
      <c r="BB203" s="153"/>
      <c r="BC203" s="120"/>
      <c r="BD203" s="109"/>
      <c r="BE203" s="109"/>
      <c r="BF203" s="150" t="str">
        <f>IF([5]回答表!X46="●",[5]回答表!X313,IF([5]回答表!AA46="●",[5]回答表!X330,""))</f>
        <v/>
      </c>
      <c r="BG203" s="151"/>
      <c r="BH203" s="151"/>
      <c r="BI203" s="151"/>
      <c r="BJ203" s="150" t="str">
        <f>IF([5]回答表!X46="●",[5]回答表!X314,IF([5]回答表!AA46="●",[5]回答表!X331,""))</f>
        <v/>
      </c>
      <c r="BK203" s="151"/>
      <c r="BL203" s="151"/>
      <c r="BM203" s="152"/>
      <c r="BN203" s="150" t="str">
        <f>IF([5]回答表!X46="●",[5]回答表!X315,IF([5]回答表!AA46="●",[5]回答表!X332,""))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所有資産が少ない事業運営であるなか、現行の体制において会計処理で財務状況を把握可能なこと継続いたしますが、民間の状況次第によっては必要な改革を図って参ります。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3303E-1BDA-44B1-9917-3F8E141EE00F}">
  <sheetPr>
    <pageSetUpPr fitToPage="1"/>
  </sheetPr>
  <dimension ref="A1:CN315"/>
  <sheetViews>
    <sheetView showZeros="0" view="pageBreakPreview" zoomScale="60" zoomScaleNormal="55" workbookViewId="0">
      <selection activeCell="U11" sqref="U11:AN1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IF(COUNTIF([6]回答表!K15,"*")&gt;0,[6]回答表!K15,"")</f>
        <v>羽後町</v>
      </c>
      <c r="D11" s="8"/>
      <c r="E11" s="8"/>
      <c r="F11" s="8"/>
      <c r="G11" s="8"/>
      <c r="H11" s="8"/>
      <c r="I11" s="8"/>
      <c r="J11" s="8"/>
      <c r="K11" s="8"/>
      <c r="L11" s="8"/>
      <c r="M11" s="8"/>
      <c r="N11" s="8"/>
      <c r="O11" s="8"/>
      <c r="P11" s="8"/>
      <c r="Q11" s="8"/>
      <c r="R11" s="8"/>
      <c r="S11" s="8"/>
      <c r="T11" s="8"/>
      <c r="U11" s="22" t="str">
        <f>IF(COUNTIF([6]回答表!F17,"*")&gt;0,[6]回答表!F17,"")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IF(COUNTIF([6]回答表!W17,"*")&gt;0,[6]回答表!W17,"")</f>
        <v>老人短期入所施設</v>
      </c>
      <c r="AP11" s="10"/>
      <c r="AQ11" s="10"/>
      <c r="AR11" s="10"/>
      <c r="AS11" s="10"/>
      <c r="AT11" s="10"/>
      <c r="AU11" s="10"/>
      <c r="AV11" s="10"/>
      <c r="AW11" s="10"/>
      <c r="AX11" s="10"/>
      <c r="AY11" s="10"/>
      <c r="AZ11" s="10"/>
      <c r="BA11" s="10"/>
      <c r="BB11" s="10"/>
      <c r="BC11" s="10"/>
      <c r="BD11" s="10"/>
      <c r="BE11" s="10"/>
      <c r="BF11" s="11"/>
      <c r="BG11" s="21" t="str">
        <f>IF(COUNTIF([6]回答表!F19,"*")&gt;0,[6]回答表!F19,"")</f>
        <v>高瀬ケアセンター運営特別会計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IF([6]回答表!R43="●","●","")</f>
        <v/>
      </c>
      <c r="E24" s="80"/>
      <c r="F24" s="80"/>
      <c r="G24" s="80"/>
      <c r="H24" s="80"/>
      <c r="I24" s="80"/>
      <c r="J24" s="81"/>
      <c r="K24" s="79" t="str">
        <f>IF([6]回答表!R44="●","●","")</f>
        <v/>
      </c>
      <c r="L24" s="80"/>
      <c r="M24" s="80"/>
      <c r="N24" s="80"/>
      <c r="O24" s="80"/>
      <c r="P24" s="80"/>
      <c r="Q24" s="81"/>
      <c r="R24" s="79" t="str">
        <f>IF([6]回答表!R45="●","●","")</f>
        <v/>
      </c>
      <c r="S24" s="80"/>
      <c r="T24" s="80"/>
      <c r="U24" s="80"/>
      <c r="V24" s="80"/>
      <c r="W24" s="80"/>
      <c r="X24" s="81"/>
      <c r="Y24" s="79" t="str">
        <f>IF([6]回答表!R46="●","●","")</f>
        <v/>
      </c>
      <c r="Z24" s="80"/>
      <c r="AA24" s="80"/>
      <c r="AB24" s="80"/>
      <c r="AC24" s="80"/>
      <c r="AD24" s="80"/>
      <c r="AE24" s="81"/>
      <c r="AF24" s="79" t="str">
        <f>IF([6]回答表!R47="●","●","")</f>
        <v/>
      </c>
      <c r="AG24" s="80"/>
      <c r="AH24" s="80"/>
      <c r="AI24" s="80"/>
      <c r="AJ24" s="80"/>
      <c r="AK24" s="80"/>
      <c r="AL24" s="81"/>
      <c r="AM24" s="79" t="str">
        <f>IF([6]回答表!R48="●","●","")</f>
        <v/>
      </c>
      <c r="AN24" s="80"/>
      <c r="AO24" s="80"/>
      <c r="AP24" s="80"/>
      <c r="AQ24" s="80"/>
      <c r="AR24" s="80"/>
      <c r="AS24" s="81"/>
      <c r="AT24" s="79" t="str">
        <f>IF([6]回答表!R49="●","●","")</f>
        <v/>
      </c>
      <c r="AU24" s="80"/>
      <c r="AV24" s="80"/>
      <c r="AW24" s="80"/>
      <c r="AX24" s="80"/>
      <c r="AY24" s="80"/>
      <c r="AZ24" s="81"/>
      <c r="BA24" s="68"/>
      <c r="BB24" s="82" t="str">
        <f>IF([6]回答表!R50="●","●","")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IF([6]回答表!X43="●","●","")</f>
        <v/>
      </c>
      <c r="O36" s="131"/>
      <c r="P36" s="131"/>
      <c r="Q36" s="132"/>
      <c r="R36" s="119"/>
      <c r="S36" s="119"/>
      <c r="T36" s="119"/>
      <c r="U36" s="133" t="str">
        <f>IF([6]回答表!X43="●",[6]回答表!B59,IF([6]回答表!AA43="●",[6]回答表!B79,""))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IF([6]回答表!X43="●",[6]回答表!S65,IF([6]回答表!AA43="●",[6]回答表!S85,""))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IF([6]回答表!X43="●",[6]回答表!G65,IF([6]回答表!AA43="●",[6]回答表!G85,""))</f>
        <v/>
      </c>
      <c r="AN38" s="83"/>
      <c r="AO38" s="83"/>
      <c r="AP38" s="83"/>
      <c r="AQ38" s="83"/>
      <c r="AR38" s="83"/>
      <c r="AS38" s="83"/>
      <c r="AT38" s="153"/>
      <c r="AU38" s="82" t="str">
        <f>IF([6]回答表!X43="●",[6]回答表!G66,IF([6]回答表!AA43="●",[6]回答表!G86,""))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IF([6]回答表!X43="●",[6]回答表!V65,IF([6]回答表!AA43="●",[6]回答表!V85,""))</f>
        <v/>
      </c>
      <c r="BG39" s="16"/>
      <c r="BH39" s="16"/>
      <c r="BI39" s="17"/>
      <c r="BJ39" s="150" t="str">
        <f>IF([6]回答表!X43="●",[6]回答表!V66,IF([6]回答表!AA43="●",[6]回答表!V86,""))</f>
        <v/>
      </c>
      <c r="BK39" s="16"/>
      <c r="BL39" s="16"/>
      <c r="BM39" s="17"/>
      <c r="BN39" s="150" t="str">
        <f>IF([6]回答表!X43="●",[6]回答表!V67,IF([6]回答表!AA43="●",[6]回答表!V87,""))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IF([6]回答表!X43="●",[6]回答表!O71,IF([6]回答表!AA43="●",[6]回答表!O91,""))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IF([6]回答表!X43="●",[6]回答表!O72,IF([6]回答表!AA43="●",[6]回答表!O92,""))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IF([6]回答表!AA43="●","●","")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IF([6]回答表!X43="●",[6]回答表!O73,IF([6]回答表!AA43="●",[6]回答表!O93,""))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IF([6]回答表!X43="●",[6]回答表!O74,IF([6]回答表!AA43="●",[6]回答表!O94,""))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IF([6]回答表!X43="●",[6]回答表!AG71,IF([6]回答表!AA43="●",[6]回答表!AG91,""))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IF([6]回答表!X43="●",[6]回答表!AG72,IF([6]回答表!AA43="●",[6]回答表!AG92,""))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IF([6]回答表!AD43="●","●","")</f>
        <v/>
      </c>
      <c r="O51" s="131"/>
      <c r="P51" s="131"/>
      <c r="Q51" s="132"/>
      <c r="R51" s="119"/>
      <c r="S51" s="119"/>
      <c r="T51" s="119"/>
      <c r="U51" s="133" t="str">
        <f>IF([6]回答表!AD43="●",[6]回答表!B99,"")</f>
        <v/>
      </c>
      <c r="V51" s="134"/>
      <c r="W51" s="134"/>
      <c r="X51" s="134"/>
      <c r="Y51" s="134"/>
      <c r="Z51" s="134"/>
      <c r="AA51" s="134"/>
      <c r="AB51" s="134"/>
      <c r="AC51" s="134"/>
      <c r="AD51" s="134"/>
      <c r="AE51" s="134"/>
      <c r="AF51" s="134"/>
      <c r="AG51" s="134"/>
      <c r="AH51" s="134"/>
      <c r="AI51" s="134"/>
      <c r="AJ51" s="135"/>
      <c r="AK51" s="183"/>
      <c r="AL51" s="183"/>
      <c r="AM51" s="133" t="str">
        <f>IF([6]回答表!AD43="●",[6]回答表!B104,"")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IF([6]回答表!X44="●","●","")</f>
        <v/>
      </c>
      <c r="O62" s="131"/>
      <c r="P62" s="131"/>
      <c r="Q62" s="132"/>
      <c r="R62" s="119"/>
      <c r="S62" s="119"/>
      <c r="T62" s="119"/>
      <c r="U62" s="133" t="str">
        <f>IF([6]回答表!X44="●",[6]回答表!B115,IF([6]回答表!AA44="●",[6]回答表!B127,""))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IF([6]回答表!X44="●",[6]回答表!S121,IF([6]回答表!AA44="●",[6]回答表!S133,""))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IF([6]回答表!X44="●",[6]回答表!J121,IF([6]回答表!AA44="●",[6]回答表!J133,""))</f>
        <v/>
      </c>
      <c r="AN65" s="83"/>
      <c r="AO65" s="83"/>
      <c r="AP65" s="83"/>
      <c r="AQ65" s="83"/>
      <c r="AR65" s="83"/>
      <c r="AS65" s="83"/>
      <c r="AT65" s="153"/>
      <c r="AU65" s="82" t="str">
        <f>IF([6]回答表!X44="●",[6]回答表!J122,IF([6]回答表!AA44="●",[6]回答表!J134,""))</f>
        <v/>
      </c>
      <c r="AV65" s="83"/>
      <c r="AW65" s="83"/>
      <c r="AX65" s="83"/>
      <c r="AY65" s="83"/>
      <c r="AZ65" s="83"/>
      <c r="BA65" s="83"/>
      <c r="BB65" s="153"/>
      <c r="BC65" s="120"/>
      <c r="BD65" s="109"/>
      <c r="BE65" s="109"/>
      <c r="BF65" s="150" t="str">
        <f>IF([6]回答表!X44="●",[6]回答表!V121,IF([6]回答表!AA44="●",[6]回答表!V133,""))</f>
        <v/>
      </c>
      <c r="BG65" s="151"/>
      <c r="BH65" s="151"/>
      <c r="BI65" s="151"/>
      <c r="BJ65" s="150" t="str">
        <f>IF([6]回答表!X44="●",[6]回答表!V122,IF([6]回答表!AA44="●",[6]回答表!V134,""))</f>
        <v/>
      </c>
      <c r="BK65" s="151"/>
      <c r="BL65" s="151"/>
      <c r="BM65" s="151"/>
      <c r="BN65" s="150" t="str">
        <f>IF([6]回答表!X44="●",[6]回答表!V123,IF([6]回答表!AA44="●",[6]回答表!V135,""))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IF([6]回答表!AA44="●","●","")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IF([6]回答表!AD44="●","●","")</f>
        <v/>
      </c>
      <c r="O74" s="131"/>
      <c r="P74" s="131"/>
      <c r="Q74" s="132"/>
      <c r="R74" s="119"/>
      <c r="S74" s="119"/>
      <c r="T74" s="119"/>
      <c r="U74" s="133" t="str">
        <f>IF([6]回答表!AD44="●",[6]回答表!B140,"")</f>
        <v/>
      </c>
      <c r="V74" s="134"/>
      <c r="W74" s="134"/>
      <c r="X74" s="134"/>
      <c r="Y74" s="134"/>
      <c r="Z74" s="134"/>
      <c r="AA74" s="134"/>
      <c r="AB74" s="134"/>
      <c r="AC74" s="134"/>
      <c r="AD74" s="134"/>
      <c r="AE74" s="134"/>
      <c r="AF74" s="134"/>
      <c r="AG74" s="134"/>
      <c r="AH74" s="134"/>
      <c r="AI74" s="134"/>
      <c r="AJ74" s="135"/>
      <c r="AK74" s="183"/>
      <c r="AL74" s="183"/>
      <c r="AM74" s="133" t="str">
        <f>IF([6]回答表!AD44="●",[6]回答表!B146,"")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IF([6]回答表!F17="水道事業",IF([6]回答表!X45="●","●",""),"")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IF([6]回答表!F17="水道事業",IF([6]回答表!X45="●",[6]回答表!B158,IF([6]回答表!AA45="●",[6]回答表!B223,"")),"")</f>
        <v/>
      </c>
      <c r="AN86" s="201"/>
      <c r="AO86" s="201"/>
      <c r="AP86" s="201"/>
      <c r="AQ86" s="201"/>
      <c r="AR86" s="201"/>
      <c r="AS86" s="201"/>
      <c r="AT86" s="201"/>
      <c r="AU86" s="201"/>
      <c r="AV86" s="201"/>
      <c r="AW86" s="201"/>
      <c r="AX86" s="201"/>
      <c r="AY86" s="201"/>
      <c r="AZ86" s="201"/>
      <c r="BA86" s="201"/>
      <c r="BB86" s="201"/>
      <c r="BC86" s="202"/>
      <c r="BD86" s="109"/>
      <c r="BE86" s="109"/>
      <c r="BF86" s="138" t="str">
        <f>IF([6]回答表!F17="水道事業",IF([6]回答表!X45="●",[6]回答表!B212,IF([6]回答表!AA45="●",[6]回答表!B278,"")),"")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IF([6]回答表!F17="水道事業",IF([6]回答表!X45="●",[6]回答表!J166,IF([6]回答表!AA45="●",[6]回答表!J231,"")),"")</f>
        <v/>
      </c>
      <c r="V88" s="83"/>
      <c r="W88" s="83"/>
      <c r="X88" s="83"/>
      <c r="Y88" s="83"/>
      <c r="Z88" s="83"/>
      <c r="AA88" s="83"/>
      <c r="AB88" s="153"/>
      <c r="AC88" s="82" t="str">
        <f>IF([6]回答表!F17="水道事業",IF([6]回答表!X45="●",[6]回答表!J173,IF([6]回答表!AA45="●",[6]回答表!J238,"")),"")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IF([6]回答表!F17="水道事業",IF([6]回答表!X45="●",[6]回答表!E212,IF([6]回答表!AA45="●",[6]回答表!E278,"")),"")</f>
        <v/>
      </c>
      <c r="BG89" s="151"/>
      <c r="BH89" s="151"/>
      <c r="BI89" s="151"/>
      <c r="BJ89" s="150" t="str">
        <f>IF([6]回答表!F17="水道事業",IF([6]回答表!X45="●",[6]回答表!E213,IF([6]回答表!AA45="●",[6]回答表!E279,"")),"")</f>
        <v/>
      </c>
      <c r="BK89" s="151"/>
      <c r="BL89" s="151"/>
      <c r="BM89" s="151"/>
      <c r="BN89" s="150" t="str">
        <f>IF([6]回答表!F17="水道事業",IF([6]回答表!X45="●",[6]回答表!E214,IF([6]回答表!AA45="●",[6]回答表!E280,"")),"")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IF([6]回答表!F17="水道事業",IF([6]回答表!AA45="●","●",""),"")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IF([6]回答表!F17="水道事業",IF([6]回答表!X45="●",[6]回答表!J176,IF([6]回答表!AA45="●",[6]回答表!J241,"")),"")</f>
        <v/>
      </c>
      <c r="V93" s="83"/>
      <c r="W93" s="83"/>
      <c r="X93" s="83"/>
      <c r="Y93" s="83"/>
      <c r="Z93" s="83"/>
      <c r="AA93" s="83"/>
      <c r="AB93" s="153"/>
      <c r="AC93" s="82" t="str">
        <f>IF([6]回答表!F17="水道事業",IF([6]回答表!X45="●",[6]回答表!J180,IF([6]回答表!AA45="●",[6]回答表!J245,"")),"")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IF([6]回答表!F17="水道事業",IF([6]回答表!AD45="○","○",""),"")</f>
        <v/>
      </c>
      <c r="O98" s="131"/>
      <c r="P98" s="131"/>
      <c r="Q98" s="132"/>
      <c r="R98" s="119"/>
      <c r="S98" s="119"/>
      <c r="T98" s="119"/>
      <c r="U98" s="133" t="str">
        <f>IF([6]回答表!F17="水道事業",IF([6]回答表!AD45="●",[6]回答表!B289,""),"")</f>
        <v/>
      </c>
      <c r="V98" s="134"/>
      <c r="W98" s="134"/>
      <c r="X98" s="134"/>
      <c r="Y98" s="134"/>
      <c r="Z98" s="134"/>
      <c r="AA98" s="134"/>
      <c r="AB98" s="134"/>
      <c r="AC98" s="134"/>
      <c r="AD98" s="134"/>
      <c r="AE98" s="134"/>
      <c r="AF98" s="134"/>
      <c r="AG98" s="134"/>
      <c r="AH98" s="134"/>
      <c r="AI98" s="134"/>
      <c r="AJ98" s="135"/>
      <c r="AK98" s="183"/>
      <c r="AL98" s="183"/>
      <c r="AM98" s="133" t="str">
        <f>IF([6]回答表!F17="水道事業",IF([6]回答表!AD45="●",[6]回答表!B295,""),"")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IF([6]回答表!F17="簡易水道事業",IF([6]回答表!X45="●",[6]回答表!B158,IF([6]回答表!AA45="●",[6]回答表!B223,"")),"")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IF([6]回答表!F17="簡易水道事業",IF([6]回答表!X45="●",[6]回答表!B212,IF([6]回答表!AA45="●",[6]回答表!B278,"")),"")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IF([6]回答表!F17="簡易水道事業",IF([6]回答表!X45="●","●",""),"")</f>
        <v/>
      </c>
      <c r="O112" s="131"/>
      <c r="P112" s="131"/>
      <c r="Q112" s="132"/>
      <c r="R112" s="119"/>
      <c r="S112" s="119"/>
      <c r="T112" s="119"/>
      <c r="U112" s="82" t="str">
        <f>IF([6]回答表!F17="簡易水道事業",IF([6]回答表!X45="●",[6]回答表!Y185,IF([6]回答表!AA45="●",[6]回答表!Y251,"")),"")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IF([6]回答表!F17="簡易水道事業",IF([6]回答表!X45="●",[6]回答表!E212,IF([6]回答表!AA45="●",[6]回答表!E278,"")),"")</f>
        <v/>
      </c>
      <c r="BG113" s="151"/>
      <c r="BH113" s="151"/>
      <c r="BI113" s="151"/>
      <c r="BJ113" s="150" t="str">
        <f>IF([6]回答表!F17="簡易水道事業",IF([6]回答表!X45="●",[6]回答表!E213,IF([6]回答表!AA45="●",[6]回答表!E279,"")),"")</f>
        <v/>
      </c>
      <c r="BK113" s="151"/>
      <c r="BL113" s="151"/>
      <c r="BM113" s="151"/>
      <c r="BN113" s="150" t="str">
        <f>IF([6]回答表!F17="簡易水道事業",IF([6]回答表!X45="●",[6]回答表!E214,IF([6]回答表!AA45="●",[6]回答表!E280,"")),"")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IF([6]回答表!F17="簡易水道事業",IF([6]回答表!X45="●",[6]回答表!Y186,IF([6]回答表!AA45="●",[6]回答表!Y252,"")),"")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IF([6]回答表!F17="簡易水道事業",IF([6]回答表!AA45="●","●",""),"")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IF([6]回答表!F17="簡易水道事業",IF([6]回答表!X45="●",[6]回答表!Y187,IF([6]回答表!AA45="●",[6]回答表!Y253,"")),"")</f>
        <v/>
      </c>
      <c r="V122" s="83"/>
      <c r="W122" s="83"/>
      <c r="X122" s="83"/>
      <c r="Y122" s="83"/>
      <c r="Z122" s="83"/>
      <c r="AA122" s="83"/>
      <c r="AB122" s="83"/>
      <c r="AC122" s="83"/>
      <c r="AD122" s="83"/>
      <c r="AE122" s="83"/>
      <c r="AF122" s="83"/>
      <c r="AG122" s="83"/>
      <c r="AH122" s="83"/>
      <c r="AI122" s="83"/>
      <c r="AJ122" s="153"/>
      <c r="AK122" s="68"/>
      <c r="AL122" s="68"/>
      <c r="AM122" s="233" t="str">
        <f>IF([6]回答表!F17="簡易水道事業",IF([6]回答表!X45="●",[6]回答表!Y189,IF([6]回答表!AA45="●",[6]回答表!Y255,"")),"")</f>
        <v/>
      </c>
      <c r="AN122" s="233"/>
      <c r="AO122" s="233"/>
      <c r="AP122" s="233"/>
      <c r="AQ122" s="233"/>
      <c r="AR122" s="233"/>
      <c r="AS122" s="233" t="str">
        <f>IF([6]回答表!F17="簡易水道事業",IF([6]回答表!X45="●",[6]回答表!Y190,IF([6]回答表!AA45="●",[6]回答表!Y256,"")),"")</f>
        <v/>
      </c>
      <c r="AT122" s="233"/>
      <c r="AU122" s="233"/>
      <c r="AV122" s="233"/>
      <c r="AW122" s="233"/>
      <c r="AX122" s="233"/>
      <c r="AY122" s="233" t="str">
        <f>IF([6]回答表!F17="簡易水道事業",IF([6]回答表!X45="●",[6]回答表!Y191,IF([6]回答表!AA45="●",[6]回答表!Y257,"")),"")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IF([6]回答表!F17="簡易水道事業",IF([6]回答表!AD45="●","●",""),"")</f>
        <v/>
      </c>
      <c r="O127" s="131"/>
      <c r="P127" s="131"/>
      <c r="Q127" s="132"/>
      <c r="R127" s="119"/>
      <c r="S127" s="119"/>
      <c r="T127" s="119"/>
      <c r="U127" s="133" t="str">
        <f>IF([6]回答表!F17="簡易水道事業",IF([6]回答表!AD45="●",[6]回答表!B289,""),"")</f>
        <v/>
      </c>
      <c r="V127" s="134"/>
      <c r="W127" s="134"/>
      <c r="X127" s="134"/>
      <c r="Y127" s="134"/>
      <c r="Z127" s="134"/>
      <c r="AA127" s="134"/>
      <c r="AB127" s="134"/>
      <c r="AC127" s="134"/>
      <c r="AD127" s="134"/>
      <c r="AE127" s="134"/>
      <c r="AF127" s="134"/>
      <c r="AG127" s="134"/>
      <c r="AH127" s="134"/>
      <c r="AI127" s="134"/>
      <c r="AJ127" s="135"/>
      <c r="AK127" s="183"/>
      <c r="AL127" s="183"/>
      <c r="AM127" s="133" t="str">
        <f>IF([6]回答表!F17="簡易水道事業",IF([6]回答表!AD45="●",[6]回答表!B295,""),"")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IF([6]回答表!F17="下水道事業",IF([6]回答表!X45="●","●",""),"")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IF([6]回答表!F17="下水道事業",IF([6]回答表!X45="●",[6]回答表!B158,IF([6]回答表!AA45="●",[6]回答表!B223,"")),"")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IF([6]回答表!F17="下水道事業",IF([6]回答表!X45="●",[6]回答表!B212,IF([6]回答表!AA45="●",[6]回答表!B278,"")),"")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IF([6]回答表!F17="下水道事業",IF([6]回答表!X45="●",[6]回答表!Y193,IF([6]回答表!AA45="●",[6]回答表!Y259,"")),"")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IF([6]回答表!F17="下水道事業",IF([6]回答表!X45="●",[6]回答表!E212,IF([6]回答表!AA45="●",[6]回答表!E278,"")),"")</f>
        <v/>
      </c>
      <c r="BG142" s="151"/>
      <c r="BH142" s="151"/>
      <c r="BI142" s="151"/>
      <c r="BJ142" s="150" t="str">
        <f>IF([6]回答表!F17="下水道事業",IF([6]回答表!X45="●",[6]回答表!E213,IF([6]回答表!AA45="●",[6]回答表!E279,"")),"")</f>
        <v/>
      </c>
      <c r="BK142" s="151"/>
      <c r="BL142" s="151"/>
      <c r="BM142" s="151"/>
      <c r="BN142" s="150" t="str">
        <f>IF([6]回答表!F17="下水道事業",IF([6]回答表!X45="●",[6]回答表!E214,IF([6]回答表!AA45="●",[6]回答表!E280,"")),"")</f>
        <v/>
      </c>
      <c r="BO142" s="151"/>
      <c r="BP142" s="151"/>
      <c r="BQ142" s="152"/>
      <c r="BR142" s="112"/>
      <c r="BX142" s="200" t="str">
        <f>IF([6]回答表!AQ20="下水道事業",IF([6]回答表!BI48="○",[6]回答表!AM161,IF([6]回答表!BL48="○",[6]回答表!AM226,"")),"")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IF([6]回答表!F17="下水道事業",IF([6]回答表!X45="●",[6]回答表!Y195,IF([6]回答表!AA45="●",[6]回答表!Y261,"")),"")</f>
        <v/>
      </c>
      <c r="V147" s="83"/>
      <c r="W147" s="83"/>
      <c r="X147" s="83"/>
      <c r="Y147" s="83"/>
      <c r="Z147" s="83"/>
      <c r="AA147" s="83"/>
      <c r="AB147" s="153"/>
      <c r="AC147" s="82" t="str">
        <f>IF([6]回答表!F17="下水道事業",IF([6]回答表!X45="●",[6]回答表!Y196,IF([6]回答表!AA45="●",[6]回答表!Y262,"")),"")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IF([6]回答表!F17="下水道事業",IF([6]回答表!X45="●",[6]回答表!Y198,IF([6]回答表!AA45="●",[6]回答表!Y264,"")),"")</f>
        <v/>
      </c>
      <c r="V153" s="83"/>
      <c r="W153" s="83"/>
      <c r="X153" s="83"/>
      <c r="Y153" s="83"/>
      <c r="Z153" s="83"/>
      <c r="AA153" s="83"/>
      <c r="AB153" s="153"/>
      <c r="AC153" s="82" t="str">
        <f>IF([6]回答表!F17="下水道事業",IF([6]回答表!X45="●",[6]回答表!Y199,IF([6]回答表!AA45="●",[6]回答表!Y265,"")),"")</f>
        <v/>
      </c>
      <c r="AD153" s="83"/>
      <c r="AE153" s="83"/>
      <c r="AF153" s="83"/>
      <c r="AG153" s="83"/>
      <c r="AH153" s="83"/>
      <c r="AI153" s="83"/>
      <c r="AJ153" s="153"/>
      <c r="AK153" s="82" t="str">
        <f>IF([6]回答表!F17="下水道事業",IF([6]回答表!X45="●",[6]回答表!Y200,IF([6]回答表!AA45="●",[6]回答表!Y266,"")),"")</f>
        <v/>
      </c>
      <c r="AL153" s="83"/>
      <c r="AM153" s="83"/>
      <c r="AN153" s="83"/>
      <c r="AO153" s="83"/>
      <c r="AP153" s="83"/>
      <c r="AQ153" s="83"/>
      <c r="AR153" s="153"/>
      <c r="AS153" s="82" t="str">
        <f>IF([6]回答表!F17="下水道事業",IF([6]回答表!X45="●",[6]回答表!Y201,IF([6]回答表!AA45="●",[6]回答表!Y267,"")),"")</f>
        <v/>
      </c>
      <c r="AT153" s="83"/>
      <c r="AU153" s="83"/>
      <c r="AV153" s="83"/>
      <c r="AW153" s="83"/>
      <c r="AX153" s="83"/>
      <c r="AY153" s="83"/>
      <c r="AZ153" s="153"/>
      <c r="BA153" s="82" t="str">
        <f>IF([6]回答表!F17="下水道事業",IF([6]回答表!X45="●",[6]回答表!Y202,IF([6]回答表!AA45="●",[6]回答表!Y268,"")),"")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IF([6]回答表!F17="下水道事業",IF([6]回答表!AA45="●","●",""),"")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IF([6]回答表!F17="下水道事業",IF([6]回答表!X45="●",[6]回答表!Y207,IF([6]回答表!AA45="●",[6]回答表!Y273,"")),"")</f>
        <v/>
      </c>
      <c r="V159" s="83"/>
      <c r="W159" s="83"/>
      <c r="X159" s="83"/>
      <c r="Y159" s="83"/>
      <c r="Z159" s="83"/>
      <c r="AA159" s="83"/>
      <c r="AB159" s="153"/>
      <c r="AC159" s="82" t="str">
        <f>IF([6]回答表!F17="下水道事業",IF([6]回答表!X45="●",[6]回答表!Y208,IF([6]回答表!AA45="●",[6]回答表!Y274,"")),"")</f>
        <v/>
      </c>
      <c r="AD159" s="83"/>
      <c r="AE159" s="83"/>
      <c r="AF159" s="83"/>
      <c r="AG159" s="83"/>
      <c r="AH159" s="83"/>
      <c r="AI159" s="83"/>
      <c r="AJ159" s="153"/>
      <c r="AK159" s="82" t="str">
        <f>IF([6]回答表!F17="下水道事業",IF([6]回答表!X45="●",[6]回答表!Y209,IF([6]回答表!AA45="●",[6]回答表!Y275,"")),"")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IF([6]回答表!F17="下水道事業",IF([6]回答表!AD45="●","●",""),"")</f>
        <v/>
      </c>
      <c r="O164" s="131"/>
      <c r="P164" s="131"/>
      <c r="Q164" s="132"/>
      <c r="R164" s="119"/>
      <c r="S164" s="119"/>
      <c r="T164" s="119"/>
      <c r="U164" s="133" t="str">
        <f>IF([6]回答表!F17="下水道事業",IF([6]回答表!AD45="●",[6]回答表!B289,""),"")</f>
        <v/>
      </c>
      <c r="V164" s="134"/>
      <c r="W164" s="134"/>
      <c r="X164" s="134"/>
      <c r="Y164" s="134"/>
      <c r="Z164" s="134"/>
      <c r="AA164" s="134"/>
      <c r="AB164" s="134"/>
      <c r="AC164" s="134"/>
      <c r="AD164" s="134"/>
      <c r="AE164" s="134"/>
      <c r="AF164" s="134"/>
      <c r="AG164" s="134"/>
      <c r="AH164" s="134"/>
      <c r="AI164" s="134"/>
      <c r="AJ164" s="135"/>
      <c r="AK164" s="183"/>
      <c r="AL164" s="183"/>
      <c r="AM164" s="133" t="str">
        <f>IF([6]回答表!F17="下水道事業",IF([6]回答表!AD45="●",[6]回答表!B295,""),"")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IF([6]回答表!BD17="●",IF([6]回答表!X45="●","●",""),"")</f>
        <v/>
      </c>
      <c r="O176" s="131"/>
      <c r="P176" s="131"/>
      <c r="Q176" s="132"/>
      <c r="R176" s="119"/>
      <c r="S176" s="119"/>
      <c r="T176" s="119"/>
      <c r="U176" s="133" t="str">
        <f>IF([6]回答表!BD17="●",IF([6]回答表!X45="●",[6]回答表!B158,IF([6]回答表!AA45="●",[6]回答表!B223,"")),"")</f>
        <v/>
      </c>
      <c r="V176" s="134"/>
      <c r="W176" s="134"/>
      <c r="X176" s="134"/>
      <c r="Y176" s="134"/>
      <c r="Z176" s="134"/>
      <c r="AA176" s="134"/>
      <c r="AB176" s="134"/>
      <c r="AC176" s="134"/>
      <c r="AD176" s="134"/>
      <c r="AE176" s="134"/>
      <c r="AF176" s="134"/>
      <c r="AG176" s="134"/>
      <c r="AH176" s="134"/>
      <c r="AI176" s="134"/>
      <c r="AJ176" s="135"/>
      <c r="AK176" s="136"/>
      <c r="AL176" s="136"/>
      <c r="AM176" s="138" t="str">
        <f>IF([6]回答表!BD17="●",IF([6]回答表!X45="●",[6]回答表!B212,IF([6]回答表!AA45="●",[6]回答表!B278,"")),"")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IF([6]回答表!BD17="●",IF([6]回答表!X45="●",[6]回答表!E212,IF([6]回答表!AA45="●",[6]回答表!E278,"")),"")</f>
        <v/>
      </c>
      <c r="AN179" s="151"/>
      <c r="AO179" s="151"/>
      <c r="AP179" s="151"/>
      <c r="AQ179" s="150" t="str">
        <f>IF([6]回答表!BD17="●",IF([6]回答表!X45="●",[6]回答表!E213,IF([6]回答表!AA45="●",[6]回答表!E279,"")),"")</f>
        <v/>
      </c>
      <c r="AR179" s="151"/>
      <c r="AS179" s="151"/>
      <c r="AT179" s="151"/>
      <c r="AU179" s="150" t="str">
        <f>IF([6]回答表!BD17="●",IF([6]回答表!X45="●",[6]回答表!E214,IF([6]回答表!AA45="●",[6]回答表!E280,"")),"")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IF([6]回答表!BD17="●",IF([6]回答表!AA45="●","●",""),"")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IF([6]回答表!BD17="●",IF([6]回答表!AD45="●","●",""),"")</f>
        <v/>
      </c>
      <c r="O188" s="131"/>
      <c r="P188" s="131"/>
      <c r="Q188" s="132"/>
      <c r="R188" s="119"/>
      <c r="S188" s="119"/>
      <c r="T188" s="119"/>
      <c r="U188" s="133" t="str">
        <f>IF([6]回答表!BD17="●",IF([6]回答表!AD45="●",[6]回答表!B289,""),"")</f>
        <v/>
      </c>
      <c r="V188" s="134"/>
      <c r="W188" s="134"/>
      <c r="X188" s="134"/>
      <c r="Y188" s="134"/>
      <c r="Z188" s="134"/>
      <c r="AA188" s="134"/>
      <c r="AB188" s="134"/>
      <c r="AC188" s="134"/>
      <c r="AD188" s="134"/>
      <c r="AE188" s="134"/>
      <c r="AF188" s="134"/>
      <c r="AG188" s="134"/>
      <c r="AH188" s="134"/>
      <c r="AI188" s="134"/>
      <c r="AJ188" s="135"/>
      <c r="AK188" s="183"/>
      <c r="AL188" s="183"/>
      <c r="AM188" s="133" t="str">
        <f>IF([6]回答表!BD17="●",IF([6]回答表!AD45="●",[6]回答表!B295,""),"")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IF([6]回答表!X46="●","●","")</f>
        <v/>
      </c>
      <c r="O200" s="131"/>
      <c r="P200" s="131"/>
      <c r="Q200" s="132"/>
      <c r="R200" s="119"/>
      <c r="S200" s="119"/>
      <c r="T200" s="119"/>
      <c r="U200" s="133" t="str">
        <f>IF([6]回答表!X46="●",[6]回答表!B307,IF([6]回答表!AA46="●",[6]回答表!B324,""))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IF([6]回答表!X46="●",[6]回答表!U313,IF([6]回答表!AA46="●",[6]回答表!U330,""))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IF([6]回答表!X46="●",[6]回答表!G313,IF([6]回答表!AA46="●",[6]回答表!G330,""))</f>
        <v/>
      </c>
      <c r="AN203" s="83"/>
      <c r="AO203" s="83"/>
      <c r="AP203" s="83"/>
      <c r="AQ203" s="83"/>
      <c r="AR203" s="83"/>
      <c r="AS203" s="83"/>
      <c r="AT203" s="153"/>
      <c r="AU203" s="82" t="str">
        <f>IF([6]回答表!X46="●",[6]回答表!G314,IF([6]回答表!AA46="●",[6]回答表!G331,""))</f>
        <v/>
      </c>
      <c r="AV203" s="83"/>
      <c r="AW203" s="83"/>
      <c r="AX203" s="83"/>
      <c r="AY203" s="83"/>
      <c r="AZ203" s="83"/>
      <c r="BA203" s="83"/>
      <c r="BB203" s="153"/>
      <c r="BC203" s="120"/>
      <c r="BD203" s="109"/>
      <c r="BE203" s="109"/>
      <c r="BF203" s="150" t="str">
        <f>IF([6]回答表!X46="●",[6]回答表!X313,IF([6]回答表!AA46="●",[6]回答表!X330,""))</f>
        <v/>
      </c>
      <c r="BG203" s="151"/>
      <c r="BH203" s="151"/>
      <c r="BI203" s="151"/>
      <c r="BJ203" s="150" t="str">
        <f>IF([6]回答表!X46="●",[6]回答表!X314,IF([6]回答表!AA46="●",[6]回答表!X331,""))</f>
        <v/>
      </c>
      <c r="BK203" s="151"/>
      <c r="BL203" s="151"/>
      <c r="BM203" s="152"/>
      <c r="BN203" s="150" t="str">
        <f>IF([6]回答表!X46="●",[6]回答表!X315,IF([6]回答表!AA46="●",[6]回答表!X332,""))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IF([6]回答表!AA46="●","●","")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IF([6]回答表!AD46="●","●","")</f>
        <v/>
      </c>
      <c r="O212" s="131"/>
      <c r="P212" s="131"/>
      <c r="Q212" s="132"/>
      <c r="R212" s="119"/>
      <c r="S212" s="119"/>
      <c r="T212" s="119"/>
      <c r="U212" s="133" t="str">
        <f>IF([6]回答表!AD46="●",[6]回答表!B337,"")</f>
        <v/>
      </c>
      <c r="V212" s="134"/>
      <c r="W212" s="134"/>
      <c r="X212" s="134"/>
      <c r="Y212" s="134"/>
      <c r="Z212" s="134"/>
      <c r="AA212" s="134"/>
      <c r="AB212" s="134"/>
      <c r="AC212" s="134"/>
      <c r="AD212" s="134"/>
      <c r="AE212" s="134"/>
      <c r="AF212" s="134"/>
      <c r="AG212" s="134"/>
      <c r="AH212" s="134"/>
      <c r="AI212" s="134"/>
      <c r="AJ212" s="135"/>
      <c r="AK212" s="259"/>
      <c r="AL212" s="259"/>
      <c r="AM212" s="133" t="str">
        <f>IF([6]回答表!AD46="●",[6]回答表!B343,"")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IF([6]回答表!X47="●","●","")</f>
        <v/>
      </c>
      <c r="O224" s="131"/>
      <c r="P224" s="131"/>
      <c r="Q224" s="132"/>
      <c r="R224" s="119"/>
      <c r="S224" s="119"/>
      <c r="T224" s="119"/>
      <c r="U224" s="133" t="str">
        <f>IF([6]回答表!X47="●",[6]回答表!B356,IF([6]回答表!AA47="●",[6]回答表!B379,""))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IF([6]回答表!X47="●",[6]回答表!B362,"")</f>
        <v/>
      </c>
      <c r="AO224" s="263"/>
      <c r="AP224" s="263"/>
      <c r="AQ224" s="263"/>
      <c r="AR224" s="263"/>
      <c r="AS224" s="263"/>
      <c r="AT224" s="263"/>
      <c r="AU224" s="263"/>
      <c r="AV224" s="263"/>
      <c r="AW224" s="263"/>
      <c r="AX224" s="263"/>
      <c r="AY224" s="263"/>
      <c r="AZ224" s="263"/>
      <c r="BA224" s="263"/>
      <c r="BB224" s="264"/>
      <c r="BC224" s="120"/>
      <c r="BD224" s="109"/>
      <c r="BE224" s="109"/>
      <c r="BF224" s="138" t="str">
        <f>IF([6]回答表!X47="●",[6]回答表!B368,IF([6]回答表!AA47="●",[6]回答表!B385,""))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IF([6]回答表!X47="●",[6]回答表!E368,IF([6]回答表!AA47="●",[6]回答表!E385,""))</f>
        <v/>
      </c>
      <c r="BG227" s="151"/>
      <c r="BH227" s="151"/>
      <c r="BI227" s="151"/>
      <c r="BJ227" s="150" t="str">
        <f>IF([6]回答表!X47="●",[6]回答表!E369,IF([6]回答表!AA47="●",[6]回答表!E386,""))</f>
        <v/>
      </c>
      <c r="BK227" s="151"/>
      <c r="BL227" s="151"/>
      <c r="BM227" s="152"/>
      <c r="BN227" s="150" t="str">
        <f>IF([6]回答表!X47="●",[6]回答表!E370,IF([6]回答表!AA47="●",[6]回答表!E387,""))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IF([6]回答表!AA47="●","●","")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IF([6]回答表!AD47="●","●","")</f>
        <v/>
      </c>
      <c r="O236" s="131"/>
      <c r="P236" s="131"/>
      <c r="Q236" s="132"/>
      <c r="R236" s="119"/>
      <c r="S236" s="119"/>
      <c r="T236" s="119"/>
      <c r="U236" s="133" t="str">
        <f>IF([6]回答表!AD47="●",[6]回答表!B392,"")</f>
        <v/>
      </c>
      <c r="V236" s="134"/>
      <c r="W236" s="134"/>
      <c r="X236" s="134"/>
      <c r="Y236" s="134"/>
      <c r="Z236" s="134"/>
      <c r="AA236" s="134"/>
      <c r="AB236" s="134"/>
      <c r="AC236" s="134"/>
      <c r="AD236" s="134"/>
      <c r="AE236" s="134"/>
      <c r="AF236" s="134"/>
      <c r="AG236" s="134"/>
      <c r="AH236" s="134"/>
      <c r="AI236" s="134"/>
      <c r="AJ236" s="135"/>
      <c r="AK236" s="259"/>
      <c r="AL236" s="259"/>
      <c r="AM236" s="133" t="str">
        <f>IF([6]回答表!AD47="●",[6]回答表!B398,"")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IF([6]回答表!X48="●","●","")</f>
        <v/>
      </c>
      <c r="O248" s="131"/>
      <c r="P248" s="131"/>
      <c r="Q248" s="132"/>
      <c r="R248" s="119"/>
      <c r="S248" s="119"/>
      <c r="T248" s="119"/>
      <c r="U248" s="133" t="str">
        <f>IF([6]回答表!X48="●",[6]回答表!B411,IF([6]回答表!AA48="●",[6]回答表!B425,""))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IF([6]回答表!X48="●",[6]回答表!BC418,IF([6]回答表!AA48="●",[6]回答表!BC432,""))</f>
        <v/>
      </c>
      <c r="AR248" s="272"/>
      <c r="AS248" s="272"/>
      <c r="AT248" s="272"/>
      <c r="AU248" s="273" t="s">
        <v>73</v>
      </c>
      <c r="AV248" s="274"/>
      <c r="AW248" s="274"/>
      <c r="AX248" s="275"/>
      <c r="AY248" s="272" t="str">
        <f>IF([6]回答表!X48="●",[6]回答表!BC423,IF([6]回答表!AA48="●",[6]回答表!BC437,""))</f>
        <v/>
      </c>
      <c r="AZ248" s="272"/>
      <c r="BA248" s="272"/>
      <c r="BB248" s="272"/>
      <c r="BC248" s="120"/>
      <c r="BD248" s="109"/>
      <c r="BE248" s="109"/>
      <c r="BF248" s="138" t="str">
        <f>IF([6]回答表!X48="●",[6]回答表!S417,IF([6]回答表!AA48="●",[6]回答表!S431,""))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IF([6]回答表!X48="●",[6]回答表!BC419,IF([6]回答表!AA48="●",[6]回答表!BC433,""))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IF([6]回答表!X48="●",[6]回答表!V417,IF([6]回答表!AA48="●",[6]回答表!V431,""))</f>
        <v/>
      </c>
      <c r="BG251" s="151"/>
      <c r="BH251" s="151"/>
      <c r="BI251" s="151"/>
      <c r="BJ251" s="150" t="str">
        <f>IF([6]回答表!X48="●",[6]回答表!V418,IF([6]回答表!AA48="●",[6]回答表!V432,""))</f>
        <v/>
      </c>
      <c r="BK251" s="151"/>
      <c r="BL251" s="151"/>
      <c r="BM251" s="152"/>
      <c r="BN251" s="150" t="str">
        <f>IF([6]回答表!X48="●",[6]回答表!V419,IF([6]回答表!AA48="●",[6]回答表!V433,""))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IF([6]回答表!X48="●",[6]回答表!BC420,IF([6]回答表!AA48="●",[6]回答表!BC434,""))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IF([6]回答表!X48="●",[6]回答表!BC424,IF([6]回答表!AA48="●",[6]回答表!BC438,""))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IF([6]回答表!AA48="●","●","")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IF([6]回答表!X48="●",[6]回答表!BC421,IF([6]回答表!AA48="●",[6]回答表!BC435,""))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IF([6]回答表!X48="●",[6]回答表!BC422,IF([6]回答表!AA48="●",[6]回答表!BC436,""))</f>
        <v/>
      </c>
      <c r="AR256" s="272"/>
      <c r="AS256" s="272"/>
      <c r="AT256" s="272"/>
      <c r="AU256" s="224" t="s">
        <v>79</v>
      </c>
      <c r="AV256" s="225"/>
      <c r="AW256" s="225"/>
      <c r="AX256" s="226"/>
      <c r="AY256" s="282" t="str">
        <f>IF([6]回答表!X48="●",[6]回答表!BC425,IF([6]回答表!AA48="●",[6]回答表!BC439,""))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IF([6]回答表!AD48="●","●","")</f>
        <v/>
      </c>
      <c r="O260" s="131"/>
      <c r="P260" s="131"/>
      <c r="Q260" s="132"/>
      <c r="R260" s="119"/>
      <c r="S260" s="119"/>
      <c r="T260" s="119"/>
      <c r="U260" s="133" t="str">
        <f>IF([6]回答表!AD48="●",[6]回答表!B439,"")</f>
        <v/>
      </c>
      <c r="V260" s="134"/>
      <c r="W260" s="134"/>
      <c r="X260" s="134"/>
      <c r="Y260" s="134"/>
      <c r="Z260" s="134"/>
      <c r="AA260" s="134"/>
      <c r="AB260" s="134"/>
      <c r="AC260" s="134"/>
      <c r="AD260" s="134"/>
      <c r="AE260" s="134"/>
      <c r="AF260" s="134"/>
      <c r="AG260" s="134"/>
      <c r="AH260" s="134"/>
      <c r="AI260" s="134"/>
      <c r="AJ260" s="135"/>
      <c r="AK260" s="183"/>
      <c r="AL260" s="183"/>
      <c r="AM260" s="133" t="str">
        <f>IF([6]回答表!AD48="●",[6]回答表!B445,"")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IF([6]回答表!X49="●","●","")</f>
        <v/>
      </c>
      <c r="O271" s="131"/>
      <c r="P271" s="131"/>
      <c r="Q271" s="132"/>
      <c r="R271" s="119"/>
      <c r="S271" s="119"/>
      <c r="T271" s="119"/>
      <c r="U271" s="133" t="str">
        <f>IF([6]回答表!X49="●",[6]回答表!B458,IF([6]回答表!AA49="●",[6]回答表!B475,""))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IF([6]回答表!X49="●",[6]回答表!B468,IF([6]回答表!AA49="●",[6]回答表!B485,""))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IF([6]回答表!X49="●",[6]回答表!G464,IF([6]回答表!AA49="●",[6]回答表!G481,""))</f>
        <v/>
      </c>
      <c r="AN273" s="83"/>
      <c r="AO273" s="83"/>
      <c r="AP273" s="83"/>
      <c r="AQ273" s="83"/>
      <c r="AR273" s="83"/>
      <c r="AS273" s="83"/>
      <c r="AT273" s="153"/>
      <c r="AU273" s="82" t="str">
        <f>IF([6]回答表!X49="●",[6]回答表!G465,IF([6]回答表!AA49="●",[6]回答表!G482,""))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IF([6]回答表!X49="●",[6]回答表!E468,IF([6]回答表!AA49="●",[6]回答表!E485,""))</f>
        <v/>
      </c>
      <c r="BG274" s="151"/>
      <c r="BH274" s="151"/>
      <c r="BI274" s="151"/>
      <c r="BJ274" s="150" t="str">
        <f>IF([6]回答表!X49="●",[6]回答表!E469,IF([6]回答表!AA49="●",[6]回答表!E486,""))</f>
        <v/>
      </c>
      <c r="BK274" s="151"/>
      <c r="BL274" s="151"/>
      <c r="BM274" s="152"/>
      <c r="BN274" s="150" t="str">
        <f>IF([6]回答表!X49="●",[6]回答表!E470,IF([6]回答表!AA49="●",[6]回答表!E487,""))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IF([6]回答表!AA49="●","●","")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IF([6]回答表!AD49="●","●","")</f>
        <v/>
      </c>
      <c r="O283" s="131"/>
      <c r="P283" s="131"/>
      <c r="Q283" s="132"/>
      <c r="R283" s="119"/>
      <c r="S283" s="119"/>
      <c r="T283" s="119"/>
      <c r="U283" s="133" t="str">
        <f>IF([6]回答表!AD49="●",[6]回答表!B492,"")</f>
        <v/>
      </c>
      <c r="V283" s="134"/>
      <c r="W283" s="134"/>
      <c r="X283" s="134"/>
      <c r="Y283" s="134"/>
      <c r="Z283" s="134"/>
      <c r="AA283" s="134"/>
      <c r="AB283" s="134"/>
      <c r="AC283" s="134"/>
      <c r="AD283" s="134"/>
      <c r="AE283" s="134"/>
      <c r="AF283" s="134"/>
      <c r="AG283" s="134"/>
      <c r="AH283" s="134"/>
      <c r="AI283" s="134"/>
      <c r="AJ283" s="135"/>
      <c r="AK283" s="136"/>
      <c r="AL283" s="136"/>
      <c r="AM283" s="133" t="str">
        <f>IF([6]回答表!AD49="●",[6]回答表!B498,"")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IF([6]回答表!R50="●",[6]回答表!B511,"")</f>
        <v>所有資産が少ない事業運営であるなか、現行の体制において会計処理で財務状況を把握可能なこと継続いたしますが、民間の状況次第によっては必要な改革を図って参ります。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B93C-3BF7-4C25-B590-A85429AE602C}">
  <sheetPr>
    <pageSetUpPr fitToPage="1"/>
  </sheetPr>
  <dimension ref="A1:CN315"/>
  <sheetViews>
    <sheetView showZeros="0" view="pageBreakPreview" zoomScale="60" zoomScaleNormal="55" workbookViewId="0">
      <selection activeCell="Y27" sqref="Y2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IF(COUNTIF([7]回答表!K15,"*")&gt;0,[7]回答表!K15,"")</f>
        <v>羽後町</v>
      </c>
      <c r="D11" s="8"/>
      <c r="E11" s="8"/>
      <c r="F11" s="8"/>
      <c r="G11" s="8"/>
      <c r="H11" s="8"/>
      <c r="I11" s="8"/>
      <c r="J11" s="8"/>
      <c r="K11" s="8"/>
      <c r="L11" s="8"/>
      <c r="M11" s="8"/>
      <c r="N11" s="8"/>
      <c r="O11" s="8"/>
      <c r="P11" s="8"/>
      <c r="Q11" s="8"/>
      <c r="R11" s="8"/>
      <c r="S11" s="8"/>
      <c r="T11" s="8"/>
      <c r="U11" s="22" t="str">
        <f>IF(COUNTIF([7]回答表!F17,"*")&gt;0,[7]回答表!F17,"")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IF(COUNTIF([7]回答表!W17,"*")&gt;0,[7]回答表!W17,"")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IF(COUNTIF([7]回答表!F19,"*")&gt;0,[7]回答表!F19,"")</f>
        <v>高瀬ケアセンター運営特別会計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IF([7]回答表!R43="●","●","")</f>
        <v/>
      </c>
      <c r="E24" s="80"/>
      <c r="F24" s="80"/>
      <c r="G24" s="80"/>
      <c r="H24" s="80"/>
      <c r="I24" s="80"/>
      <c r="J24" s="81"/>
      <c r="K24" s="79" t="str">
        <f>IF([7]回答表!R44="●","●","")</f>
        <v/>
      </c>
      <c r="L24" s="80"/>
      <c r="M24" s="80"/>
      <c r="N24" s="80"/>
      <c r="O24" s="80"/>
      <c r="P24" s="80"/>
      <c r="Q24" s="81"/>
      <c r="R24" s="79" t="str">
        <f>IF([7]回答表!R45="●","●","")</f>
        <v/>
      </c>
      <c r="S24" s="80"/>
      <c r="T24" s="80"/>
      <c r="U24" s="80"/>
      <c r="V24" s="80"/>
      <c r="W24" s="80"/>
      <c r="X24" s="81"/>
      <c r="Y24" s="79" t="str">
        <f>IF([7]回答表!R46="●","●","")</f>
        <v/>
      </c>
      <c r="Z24" s="80"/>
      <c r="AA24" s="80"/>
      <c r="AB24" s="80"/>
      <c r="AC24" s="80"/>
      <c r="AD24" s="80"/>
      <c r="AE24" s="81"/>
      <c r="AF24" s="79" t="str">
        <f>IF([7]回答表!R47="●","●","")</f>
        <v/>
      </c>
      <c r="AG24" s="80"/>
      <c r="AH24" s="80"/>
      <c r="AI24" s="80"/>
      <c r="AJ24" s="80"/>
      <c r="AK24" s="80"/>
      <c r="AL24" s="81"/>
      <c r="AM24" s="79" t="str">
        <f>IF([7]回答表!R48="●","●","")</f>
        <v/>
      </c>
      <c r="AN24" s="80"/>
      <c r="AO24" s="80"/>
      <c r="AP24" s="80"/>
      <c r="AQ24" s="80"/>
      <c r="AR24" s="80"/>
      <c r="AS24" s="81"/>
      <c r="AT24" s="79" t="str">
        <f>IF([7]回答表!R49="●","●","")</f>
        <v/>
      </c>
      <c r="AU24" s="80"/>
      <c r="AV24" s="80"/>
      <c r="AW24" s="80"/>
      <c r="AX24" s="80"/>
      <c r="AY24" s="80"/>
      <c r="AZ24" s="81"/>
      <c r="BA24" s="68"/>
      <c r="BB24" s="82" t="str">
        <f>IF([7]回答表!R50="●","●","")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IF([7]回答表!X43="●","●","")</f>
        <v/>
      </c>
      <c r="O36" s="131"/>
      <c r="P36" s="131"/>
      <c r="Q36" s="132"/>
      <c r="R36" s="119"/>
      <c r="S36" s="119"/>
      <c r="T36" s="119"/>
      <c r="U36" s="133" t="str">
        <f>IF([7]回答表!X43="●",[7]回答表!B59,IF([7]回答表!AA43="●",[7]回答表!B79,""))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IF([7]回答表!X43="●",[7]回答表!S65,IF([7]回答表!AA43="●",[7]回答表!S85,""))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IF([7]回答表!X43="●",[7]回答表!G65,IF([7]回答表!AA43="●",[7]回答表!G85,""))</f>
        <v/>
      </c>
      <c r="AN38" s="83"/>
      <c r="AO38" s="83"/>
      <c r="AP38" s="83"/>
      <c r="AQ38" s="83"/>
      <c r="AR38" s="83"/>
      <c r="AS38" s="83"/>
      <c r="AT38" s="153"/>
      <c r="AU38" s="82" t="str">
        <f>IF([7]回答表!X43="●",[7]回答表!G66,IF([7]回答表!AA43="●",[7]回答表!G86,""))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IF([7]回答表!X43="●",[7]回答表!V65,IF([7]回答表!AA43="●",[7]回答表!V85,""))</f>
        <v/>
      </c>
      <c r="BG39" s="16"/>
      <c r="BH39" s="16"/>
      <c r="BI39" s="17"/>
      <c r="BJ39" s="150" t="str">
        <f>IF([7]回答表!X43="●",[7]回答表!V66,IF([7]回答表!AA43="●",[7]回答表!V86,""))</f>
        <v/>
      </c>
      <c r="BK39" s="16"/>
      <c r="BL39" s="16"/>
      <c r="BM39" s="17"/>
      <c r="BN39" s="150" t="str">
        <f>IF([7]回答表!X43="●",[7]回答表!V67,IF([7]回答表!AA43="●",[7]回答表!V87,""))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IF([7]回答表!X43="●",[7]回答表!O71,IF([7]回答表!AA43="●",[7]回答表!O91,""))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IF([7]回答表!X43="●",[7]回答表!O72,IF([7]回答表!AA43="●",[7]回答表!O92,""))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IF([7]回答表!AA43="●","●","")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IF([7]回答表!X43="●",[7]回答表!O73,IF([7]回答表!AA43="●",[7]回答表!O93,""))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IF([7]回答表!X43="●",[7]回答表!O74,IF([7]回答表!AA43="●",[7]回答表!O94,""))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IF([7]回答表!X43="●",[7]回答表!AG71,IF([7]回答表!AA43="●",[7]回答表!AG91,""))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IF([7]回答表!X43="●",[7]回答表!AG72,IF([7]回答表!AA43="●",[7]回答表!AG92,""))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IF([7]回答表!AD43="●","●","")</f>
        <v/>
      </c>
      <c r="O51" s="131"/>
      <c r="P51" s="131"/>
      <c r="Q51" s="132"/>
      <c r="R51" s="119"/>
      <c r="S51" s="119"/>
      <c r="T51" s="119"/>
      <c r="U51" s="133" t="str">
        <f>IF([7]回答表!AD43="●",[7]回答表!B99,"")</f>
        <v/>
      </c>
      <c r="V51" s="134"/>
      <c r="W51" s="134"/>
      <c r="X51" s="134"/>
      <c r="Y51" s="134"/>
      <c r="Z51" s="134"/>
      <c r="AA51" s="134"/>
      <c r="AB51" s="134"/>
      <c r="AC51" s="134"/>
      <c r="AD51" s="134"/>
      <c r="AE51" s="134"/>
      <c r="AF51" s="134"/>
      <c r="AG51" s="134"/>
      <c r="AH51" s="134"/>
      <c r="AI51" s="134"/>
      <c r="AJ51" s="135"/>
      <c r="AK51" s="183"/>
      <c r="AL51" s="183"/>
      <c r="AM51" s="133" t="str">
        <f>IF([7]回答表!AD43="●",[7]回答表!B104,"")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IF([7]回答表!X44="●","●","")</f>
        <v/>
      </c>
      <c r="O62" s="131"/>
      <c r="P62" s="131"/>
      <c r="Q62" s="132"/>
      <c r="R62" s="119"/>
      <c r="S62" s="119"/>
      <c r="T62" s="119"/>
      <c r="U62" s="133" t="str">
        <f>IF([7]回答表!X44="●",[7]回答表!B115,IF([7]回答表!AA44="●",[7]回答表!B127,""))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IF([7]回答表!X44="●",[7]回答表!S121,IF([7]回答表!AA44="●",[7]回答表!S133,""))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IF([7]回答表!X44="●",[7]回答表!J121,IF([7]回答表!AA44="●",[7]回答表!J133,""))</f>
        <v/>
      </c>
      <c r="AN65" s="83"/>
      <c r="AO65" s="83"/>
      <c r="AP65" s="83"/>
      <c r="AQ65" s="83"/>
      <c r="AR65" s="83"/>
      <c r="AS65" s="83"/>
      <c r="AT65" s="153"/>
      <c r="AU65" s="82" t="str">
        <f>IF([7]回答表!X44="●",[7]回答表!J122,IF([7]回答表!AA44="●",[7]回答表!J134,""))</f>
        <v/>
      </c>
      <c r="AV65" s="83"/>
      <c r="AW65" s="83"/>
      <c r="AX65" s="83"/>
      <c r="AY65" s="83"/>
      <c r="AZ65" s="83"/>
      <c r="BA65" s="83"/>
      <c r="BB65" s="153"/>
      <c r="BC65" s="120"/>
      <c r="BD65" s="109"/>
      <c r="BE65" s="109"/>
      <c r="BF65" s="150" t="str">
        <f>IF([7]回答表!X44="●",[7]回答表!V121,IF([7]回答表!AA44="●",[7]回答表!V133,""))</f>
        <v/>
      </c>
      <c r="BG65" s="151"/>
      <c r="BH65" s="151"/>
      <c r="BI65" s="151"/>
      <c r="BJ65" s="150" t="str">
        <f>IF([7]回答表!X44="●",[7]回答表!V122,IF([7]回答表!AA44="●",[7]回答表!V134,""))</f>
        <v/>
      </c>
      <c r="BK65" s="151"/>
      <c r="BL65" s="151"/>
      <c r="BM65" s="151"/>
      <c r="BN65" s="150" t="str">
        <f>IF([7]回答表!X44="●",[7]回答表!V123,IF([7]回答表!AA44="●",[7]回答表!V135,""))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IF([7]回答表!AA44="●","●","")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IF([7]回答表!AD44="●","●","")</f>
        <v/>
      </c>
      <c r="O74" s="131"/>
      <c r="P74" s="131"/>
      <c r="Q74" s="132"/>
      <c r="R74" s="119"/>
      <c r="S74" s="119"/>
      <c r="T74" s="119"/>
      <c r="U74" s="133" t="str">
        <f>IF([7]回答表!AD44="●",[7]回答表!B140,"")</f>
        <v/>
      </c>
      <c r="V74" s="134"/>
      <c r="W74" s="134"/>
      <c r="X74" s="134"/>
      <c r="Y74" s="134"/>
      <c r="Z74" s="134"/>
      <c r="AA74" s="134"/>
      <c r="AB74" s="134"/>
      <c r="AC74" s="134"/>
      <c r="AD74" s="134"/>
      <c r="AE74" s="134"/>
      <c r="AF74" s="134"/>
      <c r="AG74" s="134"/>
      <c r="AH74" s="134"/>
      <c r="AI74" s="134"/>
      <c r="AJ74" s="135"/>
      <c r="AK74" s="183"/>
      <c r="AL74" s="183"/>
      <c r="AM74" s="133" t="str">
        <f>IF([7]回答表!AD44="●",[7]回答表!B146,"")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IF([7]回答表!F17="水道事業",IF([7]回答表!X45="●","●",""),"")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IF([7]回答表!F17="水道事業",IF([7]回答表!X45="●",[7]回答表!B158,IF([7]回答表!AA45="●",[7]回答表!B223,"")),"")</f>
        <v/>
      </c>
      <c r="AN86" s="201"/>
      <c r="AO86" s="201"/>
      <c r="AP86" s="201"/>
      <c r="AQ86" s="201"/>
      <c r="AR86" s="201"/>
      <c r="AS86" s="201"/>
      <c r="AT86" s="201"/>
      <c r="AU86" s="201"/>
      <c r="AV86" s="201"/>
      <c r="AW86" s="201"/>
      <c r="AX86" s="201"/>
      <c r="AY86" s="201"/>
      <c r="AZ86" s="201"/>
      <c r="BA86" s="201"/>
      <c r="BB86" s="201"/>
      <c r="BC86" s="202"/>
      <c r="BD86" s="109"/>
      <c r="BE86" s="109"/>
      <c r="BF86" s="138" t="str">
        <f>IF([7]回答表!F17="水道事業",IF([7]回答表!X45="●",[7]回答表!B212,IF([7]回答表!AA45="●",[7]回答表!B278,"")),"")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IF([7]回答表!F17="水道事業",IF([7]回答表!X45="●",[7]回答表!J166,IF([7]回答表!AA45="●",[7]回答表!J231,"")),"")</f>
        <v/>
      </c>
      <c r="V88" s="83"/>
      <c r="W88" s="83"/>
      <c r="X88" s="83"/>
      <c r="Y88" s="83"/>
      <c r="Z88" s="83"/>
      <c r="AA88" s="83"/>
      <c r="AB88" s="153"/>
      <c r="AC88" s="82" t="str">
        <f>IF([7]回答表!F17="水道事業",IF([7]回答表!X45="●",[7]回答表!J173,IF([7]回答表!AA45="●",[7]回答表!J238,"")),"")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IF([7]回答表!F17="水道事業",IF([7]回答表!X45="●",[7]回答表!E212,IF([7]回答表!AA45="●",[7]回答表!E278,"")),"")</f>
        <v/>
      </c>
      <c r="BG89" s="151"/>
      <c r="BH89" s="151"/>
      <c r="BI89" s="151"/>
      <c r="BJ89" s="150" t="str">
        <f>IF([7]回答表!F17="水道事業",IF([7]回答表!X45="●",[7]回答表!E213,IF([7]回答表!AA45="●",[7]回答表!E279,"")),"")</f>
        <v/>
      </c>
      <c r="BK89" s="151"/>
      <c r="BL89" s="151"/>
      <c r="BM89" s="151"/>
      <c r="BN89" s="150" t="str">
        <f>IF([7]回答表!F17="水道事業",IF([7]回答表!X45="●",[7]回答表!E214,IF([7]回答表!AA45="●",[7]回答表!E280,"")),"")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IF([7]回答表!F17="水道事業",IF([7]回答表!AA45="●","●",""),"")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IF([7]回答表!F17="水道事業",IF([7]回答表!X45="●",[7]回答表!J176,IF([7]回答表!AA45="●",[7]回答表!J241,"")),"")</f>
        <v/>
      </c>
      <c r="V93" s="83"/>
      <c r="W93" s="83"/>
      <c r="X93" s="83"/>
      <c r="Y93" s="83"/>
      <c r="Z93" s="83"/>
      <c r="AA93" s="83"/>
      <c r="AB93" s="153"/>
      <c r="AC93" s="82" t="str">
        <f>IF([7]回答表!F17="水道事業",IF([7]回答表!X45="●",[7]回答表!J180,IF([7]回答表!AA45="●",[7]回答表!J245,"")),"")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IF([7]回答表!F17="水道事業",IF([7]回答表!AD45="○","○",""),"")</f>
        <v/>
      </c>
      <c r="O98" s="131"/>
      <c r="P98" s="131"/>
      <c r="Q98" s="132"/>
      <c r="R98" s="119"/>
      <c r="S98" s="119"/>
      <c r="T98" s="119"/>
      <c r="U98" s="133" t="str">
        <f>IF([7]回答表!F17="水道事業",IF([7]回答表!AD45="●",[7]回答表!B289,""),"")</f>
        <v/>
      </c>
      <c r="V98" s="134"/>
      <c r="W98" s="134"/>
      <c r="X98" s="134"/>
      <c r="Y98" s="134"/>
      <c r="Z98" s="134"/>
      <c r="AA98" s="134"/>
      <c r="AB98" s="134"/>
      <c r="AC98" s="134"/>
      <c r="AD98" s="134"/>
      <c r="AE98" s="134"/>
      <c r="AF98" s="134"/>
      <c r="AG98" s="134"/>
      <c r="AH98" s="134"/>
      <c r="AI98" s="134"/>
      <c r="AJ98" s="135"/>
      <c r="AK98" s="183"/>
      <c r="AL98" s="183"/>
      <c r="AM98" s="133" t="str">
        <f>IF([7]回答表!F17="水道事業",IF([7]回答表!AD45="●",[7]回答表!B295,""),"")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IF([7]回答表!F17="簡易水道事業",IF([7]回答表!X45="●",[7]回答表!B158,IF([7]回答表!AA45="●",[7]回答表!B223,"")),"")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IF([7]回答表!F17="簡易水道事業",IF([7]回答表!X45="●",[7]回答表!B212,IF([7]回答表!AA45="●",[7]回答表!B278,"")),"")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IF([7]回答表!F17="簡易水道事業",IF([7]回答表!X45="●","●",""),"")</f>
        <v/>
      </c>
      <c r="O112" s="131"/>
      <c r="P112" s="131"/>
      <c r="Q112" s="132"/>
      <c r="R112" s="119"/>
      <c r="S112" s="119"/>
      <c r="T112" s="119"/>
      <c r="U112" s="82" t="str">
        <f>IF([7]回答表!F17="簡易水道事業",IF([7]回答表!X45="●",[7]回答表!Y185,IF([7]回答表!AA45="●",[7]回答表!Y251,"")),"")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IF([7]回答表!F17="簡易水道事業",IF([7]回答表!X45="●",[7]回答表!E212,IF([7]回答表!AA45="●",[7]回答表!E278,"")),"")</f>
        <v/>
      </c>
      <c r="BG113" s="151"/>
      <c r="BH113" s="151"/>
      <c r="BI113" s="151"/>
      <c r="BJ113" s="150" t="str">
        <f>IF([7]回答表!F17="簡易水道事業",IF([7]回答表!X45="●",[7]回答表!E213,IF([7]回答表!AA45="●",[7]回答表!E279,"")),"")</f>
        <v/>
      </c>
      <c r="BK113" s="151"/>
      <c r="BL113" s="151"/>
      <c r="BM113" s="151"/>
      <c r="BN113" s="150" t="str">
        <f>IF([7]回答表!F17="簡易水道事業",IF([7]回答表!X45="●",[7]回答表!E214,IF([7]回答表!AA45="●",[7]回答表!E280,"")),"")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IF([7]回答表!F17="簡易水道事業",IF([7]回答表!X45="●",[7]回答表!Y186,IF([7]回答表!AA45="●",[7]回答表!Y252,"")),"")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IF([7]回答表!F17="簡易水道事業",IF([7]回答表!AA45="●","●",""),"")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IF([7]回答表!F17="簡易水道事業",IF([7]回答表!X45="●",[7]回答表!Y187,IF([7]回答表!AA45="●",[7]回答表!Y253,"")),"")</f>
        <v/>
      </c>
      <c r="V122" s="83"/>
      <c r="W122" s="83"/>
      <c r="X122" s="83"/>
      <c r="Y122" s="83"/>
      <c r="Z122" s="83"/>
      <c r="AA122" s="83"/>
      <c r="AB122" s="83"/>
      <c r="AC122" s="83"/>
      <c r="AD122" s="83"/>
      <c r="AE122" s="83"/>
      <c r="AF122" s="83"/>
      <c r="AG122" s="83"/>
      <c r="AH122" s="83"/>
      <c r="AI122" s="83"/>
      <c r="AJ122" s="153"/>
      <c r="AK122" s="68"/>
      <c r="AL122" s="68"/>
      <c r="AM122" s="233" t="str">
        <f>IF([7]回答表!F17="簡易水道事業",IF([7]回答表!X45="●",[7]回答表!Y189,IF([7]回答表!AA45="●",[7]回答表!Y255,"")),"")</f>
        <v/>
      </c>
      <c r="AN122" s="233"/>
      <c r="AO122" s="233"/>
      <c r="AP122" s="233"/>
      <c r="AQ122" s="233"/>
      <c r="AR122" s="233"/>
      <c r="AS122" s="233" t="str">
        <f>IF([7]回答表!F17="簡易水道事業",IF([7]回答表!X45="●",[7]回答表!Y190,IF([7]回答表!AA45="●",[7]回答表!Y256,"")),"")</f>
        <v/>
      </c>
      <c r="AT122" s="233"/>
      <c r="AU122" s="233"/>
      <c r="AV122" s="233"/>
      <c r="AW122" s="233"/>
      <c r="AX122" s="233"/>
      <c r="AY122" s="233" t="str">
        <f>IF([7]回答表!F17="簡易水道事業",IF([7]回答表!X45="●",[7]回答表!Y191,IF([7]回答表!AA45="●",[7]回答表!Y257,"")),"")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IF([7]回答表!F17="簡易水道事業",IF([7]回答表!AD45="●","●",""),"")</f>
        <v/>
      </c>
      <c r="O127" s="131"/>
      <c r="P127" s="131"/>
      <c r="Q127" s="132"/>
      <c r="R127" s="119"/>
      <c r="S127" s="119"/>
      <c r="T127" s="119"/>
      <c r="U127" s="133" t="str">
        <f>IF([7]回答表!F17="簡易水道事業",IF([7]回答表!AD45="●",[7]回答表!B289,""),"")</f>
        <v/>
      </c>
      <c r="V127" s="134"/>
      <c r="W127" s="134"/>
      <c r="X127" s="134"/>
      <c r="Y127" s="134"/>
      <c r="Z127" s="134"/>
      <c r="AA127" s="134"/>
      <c r="AB127" s="134"/>
      <c r="AC127" s="134"/>
      <c r="AD127" s="134"/>
      <c r="AE127" s="134"/>
      <c r="AF127" s="134"/>
      <c r="AG127" s="134"/>
      <c r="AH127" s="134"/>
      <c r="AI127" s="134"/>
      <c r="AJ127" s="135"/>
      <c r="AK127" s="183"/>
      <c r="AL127" s="183"/>
      <c r="AM127" s="133" t="str">
        <f>IF([7]回答表!F17="簡易水道事業",IF([7]回答表!AD45="●",[7]回答表!B295,""),"")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IF([7]回答表!F17="下水道事業",IF([7]回答表!X45="●","●",""),"")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IF([7]回答表!F17="下水道事業",IF([7]回答表!X45="●",[7]回答表!B158,IF([7]回答表!AA45="●",[7]回答表!B223,"")),"")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IF([7]回答表!F17="下水道事業",IF([7]回答表!X45="●",[7]回答表!B212,IF([7]回答表!AA45="●",[7]回答表!B278,"")),"")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IF([7]回答表!F17="下水道事業",IF([7]回答表!X45="●",[7]回答表!Y193,IF([7]回答表!AA45="●",[7]回答表!Y259,"")),"")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IF([7]回答表!F17="下水道事業",IF([7]回答表!X45="●",[7]回答表!E212,IF([7]回答表!AA45="●",[7]回答表!E278,"")),"")</f>
        <v/>
      </c>
      <c r="BG142" s="151"/>
      <c r="BH142" s="151"/>
      <c r="BI142" s="151"/>
      <c r="BJ142" s="150" t="str">
        <f>IF([7]回答表!F17="下水道事業",IF([7]回答表!X45="●",[7]回答表!E213,IF([7]回答表!AA45="●",[7]回答表!E279,"")),"")</f>
        <v/>
      </c>
      <c r="BK142" s="151"/>
      <c r="BL142" s="151"/>
      <c r="BM142" s="151"/>
      <c r="BN142" s="150" t="str">
        <f>IF([7]回答表!F17="下水道事業",IF([7]回答表!X45="●",[7]回答表!E214,IF([7]回答表!AA45="●",[7]回答表!E280,"")),"")</f>
        <v/>
      </c>
      <c r="BO142" s="151"/>
      <c r="BP142" s="151"/>
      <c r="BQ142" s="152"/>
      <c r="BR142" s="112"/>
      <c r="BX142" s="200" t="str">
        <f>IF([7]回答表!AQ20="下水道事業",IF([7]回答表!BI48="○",[7]回答表!AM161,IF([7]回答表!BL48="○",[7]回答表!AM226,"")),"")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IF([7]回答表!F17="下水道事業",IF([7]回答表!X45="●",[7]回答表!Y195,IF([7]回答表!AA45="●",[7]回答表!Y261,"")),"")</f>
        <v/>
      </c>
      <c r="V147" s="83"/>
      <c r="W147" s="83"/>
      <c r="X147" s="83"/>
      <c r="Y147" s="83"/>
      <c r="Z147" s="83"/>
      <c r="AA147" s="83"/>
      <c r="AB147" s="153"/>
      <c r="AC147" s="82" t="str">
        <f>IF([7]回答表!F17="下水道事業",IF([7]回答表!X45="●",[7]回答表!Y196,IF([7]回答表!AA45="●",[7]回答表!Y262,"")),"")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IF([7]回答表!F17="下水道事業",IF([7]回答表!X45="●",[7]回答表!Y198,IF([7]回答表!AA45="●",[7]回答表!Y264,"")),"")</f>
        <v/>
      </c>
      <c r="V153" s="83"/>
      <c r="W153" s="83"/>
      <c r="X153" s="83"/>
      <c r="Y153" s="83"/>
      <c r="Z153" s="83"/>
      <c r="AA153" s="83"/>
      <c r="AB153" s="153"/>
      <c r="AC153" s="82" t="str">
        <f>IF([7]回答表!F17="下水道事業",IF([7]回答表!X45="●",[7]回答表!Y199,IF([7]回答表!AA45="●",[7]回答表!Y265,"")),"")</f>
        <v/>
      </c>
      <c r="AD153" s="83"/>
      <c r="AE153" s="83"/>
      <c r="AF153" s="83"/>
      <c r="AG153" s="83"/>
      <c r="AH153" s="83"/>
      <c r="AI153" s="83"/>
      <c r="AJ153" s="153"/>
      <c r="AK153" s="82" t="str">
        <f>IF([7]回答表!F17="下水道事業",IF([7]回答表!X45="●",[7]回答表!Y200,IF([7]回答表!AA45="●",[7]回答表!Y266,"")),"")</f>
        <v/>
      </c>
      <c r="AL153" s="83"/>
      <c r="AM153" s="83"/>
      <c r="AN153" s="83"/>
      <c r="AO153" s="83"/>
      <c r="AP153" s="83"/>
      <c r="AQ153" s="83"/>
      <c r="AR153" s="153"/>
      <c r="AS153" s="82" t="str">
        <f>IF([7]回答表!F17="下水道事業",IF([7]回答表!X45="●",[7]回答表!Y201,IF([7]回答表!AA45="●",[7]回答表!Y267,"")),"")</f>
        <v/>
      </c>
      <c r="AT153" s="83"/>
      <c r="AU153" s="83"/>
      <c r="AV153" s="83"/>
      <c r="AW153" s="83"/>
      <c r="AX153" s="83"/>
      <c r="AY153" s="83"/>
      <c r="AZ153" s="153"/>
      <c r="BA153" s="82" t="str">
        <f>IF([7]回答表!F17="下水道事業",IF([7]回答表!X45="●",[7]回答表!Y202,IF([7]回答表!AA45="●",[7]回答表!Y268,"")),"")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IF([7]回答表!F17="下水道事業",IF([7]回答表!AA45="●","●",""),"")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IF([7]回答表!F17="下水道事業",IF([7]回答表!X45="●",[7]回答表!Y207,IF([7]回答表!AA45="●",[7]回答表!Y273,"")),"")</f>
        <v/>
      </c>
      <c r="V159" s="83"/>
      <c r="W159" s="83"/>
      <c r="X159" s="83"/>
      <c r="Y159" s="83"/>
      <c r="Z159" s="83"/>
      <c r="AA159" s="83"/>
      <c r="AB159" s="153"/>
      <c r="AC159" s="82" t="str">
        <f>IF([7]回答表!F17="下水道事業",IF([7]回答表!X45="●",[7]回答表!Y208,IF([7]回答表!AA45="●",[7]回答表!Y274,"")),"")</f>
        <v/>
      </c>
      <c r="AD159" s="83"/>
      <c r="AE159" s="83"/>
      <c r="AF159" s="83"/>
      <c r="AG159" s="83"/>
      <c r="AH159" s="83"/>
      <c r="AI159" s="83"/>
      <c r="AJ159" s="153"/>
      <c r="AK159" s="82" t="str">
        <f>IF([7]回答表!F17="下水道事業",IF([7]回答表!X45="●",[7]回答表!Y209,IF([7]回答表!AA45="●",[7]回答表!Y275,"")),"")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IF([7]回答表!F17="下水道事業",IF([7]回答表!AD45="●","●",""),"")</f>
        <v/>
      </c>
      <c r="O164" s="131"/>
      <c r="P164" s="131"/>
      <c r="Q164" s="132"/>
      <c r="R164" s="119"/>
      <c r="S164" s="119"/>
      <c r="T164" s="119"/>
      <c r="U164" s="133" t="str">
        <f>IF([7]回答表!F17="下水道事業",IF([7]回答表!AD45="●",[7]回答表!B289,""),"")</f>
        <v/>
      </c>
      <c r="V164" s="134"/>
      <c r="W164" s="134"/>
      <c r="X164" s="134"/>
      <c r="Y164" s="134"/>
      <c r="Z164" s="134"/>
      <c r="AA164" s="134"/>
      <c r="AB164" s="134"/>
      <c r="AC164" s="134"/>
      <c r="AD164" s="134"/>
      <c r="AE164" s="134"/>
      <c r="AF164" s="134"/>
      <c r="AG164" s="134"/>
      <c r="AH164" s="134"/>
      <c r="AI164" s="134"/>
      <c r="AJ164" s="135"/>
      <c r="AK164" s="183"/>
      <c r="AL164" s="183"/>
      <c r="AM164" s="133" t="str">
        <f>IF([7]回答表!F17="下水道事業",IF([7]回答表!AD45="●",[7]回答表!B295,""),"")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IF([7]回答表!BD17="●",IF([7]回答表!X45="●","●",""),"")</f>
        <v/>
      </c>
      <c r="O176" s="131"/>
      <c r="P176" s="131"/>
      <c r="Q176" s="132"/>
      <c r="R176" s="119"/>
      <c r="S176" s="119"/>
      <c r="T176" s="119"/>
      <c r="U176" s="133" t="str">
        <f>IF([7]回答表!BD17="●",IF([7]回答表!X45="●",[7]回答表!B158,IF([7]回答表!AA45="●",[7]回答表!B223,"")),"")</f>
        <v/>
      </c>
      <c r="V176" s="134"/>
      <c r="W176" s="134"/>
      <c r="X176" s="134"/>
      <c r="Y176" s="134"/>
      <c r="Z176" s="134"/>
      <c r="AA176" s="134"/>
      <c r="AB176" s="134"/>
      <c r="AC176" s="134"/>
      <c r="AD176" s="134"/>
      <c r="AE176" s="134"/>
      <c r="AF176" s="134"/>
      <c r="AG176" s="134"/>
      <c r="AH176" s="134"/>
      <c r="AI176" s="134"/>
      <c r="AJ176" s="135"/>
      <c r="AK176" s="136"/>
      <c r="AL176" s="136"/>
      <c r="AM176" s="138" t="str">
        <f>IF([7]回答表!BD17="●",IF([7]回答表!X45="●",[7]回答表!B212,IF([7]回答表!AA45="●",[7]回答表!B278,"")),"")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IF([7]回答表!BD17="●",IF([7]回答表!X45="●",[7]回答表!E212,IF([7]回答表!AA45="●",[7]回答表!E278,"")),"")</f>
        <v/>
      </c>
      <c r="AN179" s="151"/>
      <c r="AO179" s="151"/>
      <c r="AP179" s="151"/>
      <c r="AQ179" s="150" t="str">
        <f>IF([7]回答表!BD17="●",IF([7]回答表!X45="●",[7]回答表!E213,IF([7]回答表!AA45="●",[7]回答表!E279,"")),"")</f>
        <v/>
      </c>
      <c r="AR179" s="151"/>
      <c r="AS179" s="151"/>
      <c r="AT179" s="151"/>
      <c r="AU179" s="150" t="str">
        <f>IF([7]回答表!BD17="●",IF([7]回答表!X45="●",[7]回答表!E214,IF([7]回答表!AA45="●",[7]回答表!E280,"")),"")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IF([7]回答表!BD17="●",IF([7]回答表!AA45="●","●",""),"")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IF([7]回答表!BD17="●",IF([7]回答表!AD45="●","●",""),"")</f>
        <v/>
      </c>
      <c r="O188" s="131"/>
      <c r="P188" s="131"/>
      <c r="Q188" s="132"/>
      <c r="R188" s="119"/>
      <c r="S188" s="119"/>
      <c r="T188" s="119"/>
      <c r="U188" s="133" t="str">
        <f>IF([7]回答表!BD17="●",IF([7]回答表!AD45="●",[7]回答表!B289,""),"")</f>
        <v/>
      </c>
      <c r="V188" s="134"/>
      <c r="W188" s="134"/>
      <c r="X188" s="134"/>
      <c r="Y188" s="134"/>
      <c r="Z188" s="134"/>
      <c r="AA188" s="134"/>
      <c r="AB188" s="134"/>
      <c r="AC188" s="134"/>
      <c r="AD188" s="134"/>
      <c r="AE188" s="134"/>
      <c r="AF188" s="134"/>
      <c r="AG188" s="134"/>
      <c r="AH188" s="134"/>
      <c r="AI188" s="134"/>
      <c r="AJ188" s="135"/>
      <c r="AK188" s="183"/>
      <c r="AL188" s="183"/>
      <c r="AM188" s="133" t="str">
        <f>IF([7]回答表!BD17="●",IF([7]回答表!AD45="●",[7]回答表!B295,""),"")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IF([7]回答表!X46="●","●","")</f>
        <v/>
      </c>
      <c r="O200" s="131"/>
      <c r="P200" s="131"/>
      <c r="Q200" s="132"/>
      <c r="R200" s="119"/>
      <c r="S200" s="119"/>
      <c r="T200" s="119"/>
      <c r="U200" s="133" t="str">
        <f>IF([7]回答表!X46="●",[7]回答表!B307,IF([7]回答表!AA46="●",[7]回答表!B324,""))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IF([7]回答表!X46="●",[7]回答表!U313,IF([7]回答表!AA46="●",[7]回答表!U330,""))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IF([7]回答表!X46="●",[7]回答表!G313,IF([7]回答表!AA46="●",[7]回答表!G330,""))</f>
        <v/>
      </c>
      <c r="AN203" s="83"/>
      <c r="AO203" s="83"/>
      <c r="AP203" s="83"/>
      <c r="AQ203" s="83"/>
      <c r="AR203" s="83"/>
      <c r="AS203" s="83"/>
      <c r="AT203" s="153"/>
      <c r="AU203" s="82" t="str">
        <f>IF([7]回答表!X46="●",[7]回答表!G314,IF([7]回答表!AA46="●",[7]回答表!G331,""))</f>
        <v/>
      </c>
      <c r="AV203" s="83"/>
      <c r="AW203" s="83"/>
      <c r="AX203" s="83"/>
      <c r="AY203" s="83"/>
      <c r="AZ203" s="83"/>
      <c r="BA203" s="83"/>
      <c r="BB203" s="153"/>
      <c r="BC203" s="120"/>
      <c r="BD203" s="109"/>
      <c r="BE203" s="109"/>
      <c r="BF203" s="150" t="str">
        <f>IF([7]回答表!X46="●",[7]回答表!X313,IF([7]回答表!AA46="●",[7]回答表!X330,""))</f>
        <v/>
      </c>
      <c r="BG203" s="151"/>
      <c r="BH203" s="151"/>
      <c r="BI203" s="151"/>
      <c r="BJ203" s="150" t="str">
        <f>IF([7]回答表!X46="●",[7]回答表!X314,IF([7]回答表!AA46="●",[7]回答表!X331,""))</f>
        <v/>
      </c>
      <c r="BK203" s="151"/>
      <c r="BL203" s="151"/>
      <c r="BM203" s="152"/>
      <c r="BN203" s="150" t="str">
        <f>IF([7]回答表!X46="●",[7]回答表!X315,IF([7]回答表!AA46="●",[7]回答表!X332,""))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IF([7]回答表!AA46="●","●","")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IF([7]回答表!AD46="●","●","")</f>
        <v/>
      </c>
      <c r="O212" s="131"/>
      <c r="P212" s="131"/>
      <c r="Q212" s="132"/>
      <c r="R212" s="119"/>
      <c r="S212" s="119"/>
      <c r="T212" s="119"/>
      <c r="U212" s="133" t="str">
        <f>IF([7]回答表!AD46="●",[7]回答表!B337,"")</f>
        <v/>
      </c>
      <c r="V212" s="134"/>
      <c r="W212" s="134"/>
      <c r="X212" s="134"/>
      <c r="Y212" s="134"/>
      <c r="Z212" s="134"/>
      <c r="AA212" s="134"/>
      <c r="AB212" s="134"/>
      <c r="AC212" s="134"/>
      <c r="AD212" s="134"/>
      <c r="AE212" s="134"/>
      <c r="AF212" s="134"/>
      <c r="AG212" s="134"/>
      <c r="AH212" s="134"/>
      <c r="AI212" s="134"/>
      <c r="AJ212" s="135"/>
      <c r="AK212" s="259"/>
      <c r="AL212" s="259"/>
      <c r="AM212" s="133" t="str">
        <f>IF([7]回答表!AD46="●",[7]回答表!B343,"")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IF([7]回答表!X47="●","●","")</f>
        <v/>
      </c>
      <c r="O224" s="131"/>
      <c r="P224" s="131"/>
      <c r="Q224" s="132"/>
      <c r="R224" s="119"/>
      <c r="S224" s="119"/>
      <c r="T224" s="119"/>
      <c r="U224" s="133" t="str">
        <f>IF([7]回答表!X47="●",[7]回答表!B356,IF([7]回答表!AA47="●",[7]回答表!B379,""))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IF([7]回答表!X47="●",[7]回答表!B362,"")</f>
        <v/>
      </c>
      <c r="AO224" s="263"/>
      <c r="AP224" s="263"/>
      <c r="AQ224" s="263"/>
      <c r="AR224" s="263"/>
      <c r="AS224" s="263"/>
      <c r="AT224" s="263"/>
      <c r="AU224" s="263"/>
      <c r="AV224" s="263"/>
      <c r="AW224" s="263"/>
      <c r="AX224" s="263"/>
      <c r="AY224" s="263"/>
      <c r="AZ224" s="263"/>
      <c r="BA224" s="263"/>
      <c r="BB224" s="264"/>
      <c r="BC224" s="120"/>
      <c r="BD224" s="109"/>
      <c r="BE224" s="109"/>
      <c r="BF224" s="138" t="str">
        <f>IF([7]回答表!X47="●",[7]回答表!B368,IF([7]回答表!AA47="●",[7]回答表!B385,""))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IF([7]回答表!X47="●",[7]回答表!E368,IF([7]回答表!AA47="●",[7]回答表!E385,""))</f>
        <v/>
      </c>
      <c r="BG227" s="151"/>
      <c r="BH227" s="151"/>
      <c r="BI227" s="151"/>
      <c r="BJ227" s="150" t="str">
        <f>IF([7]回答表!X47="●",[7]回答表!E369,IF([7]回答表!AA47="●",[7]回答表!E386,""))</f>
        <v/>
      </c>
      <c r="BK227" s="151"/>
      <c r="BL227" s="151"/>
      <c r="BM227" s="152"/>
      <c r="BN227" s="150" t="str">
        <f>IF([7]回答表!X47="●",[7]回答表!E370,IF([7]回答表!AA47="●",[7]回答表!E387,""))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IF([7]回答表!AA47="●","●","")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IF([7]回答表!AD47="●","●","")</f>
        <v/>
      </c>
      <c r="O236" s="131"/>
      <c r="P236" s="131"/>
      <c r="Q236" s="132"/>
      <c r="R236" s="119"/>
      <c r="S236" s="119"/>
      <c r="T236" s="119"/>
      <c r="U236" s="133" t="str">
        <f>IF([7]回答表!AD47="●",[7]回答表!B392,"")</f>
        <v/>
      </c>
      <c r="V236" s="134"/>
      <c r="W236" s="134"/>
      <c r="X236" s="134"/>
      <c r="Y236" s="134"/>
      <c r="Z236" s="134"/>
      <c r="AA236" s="134"/>
      <c r="AB236" s="134"/>
      <c r="AC236" s="134"/>
      <c r="AD236" s="134"/>
      <c r="AE236" s="134"/>
      <c r="AF236" s="134"/>
      <c r="AG236" s="134"/>
      <c r="AH236" s="134"/>
      <c r="AI236" s="134"/>
      <c r="AJ236" s="135"/>
      <c r="AK236" s="259"/>
      <c r="AL236" s="259"/>
      <c r="AM236" s="133" t="str">
        <f>IF([7]回答表!AD47="●",[7]回答表!B398,"")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IF([7]回答表!X48="●","●","")</f>
        <v/>
      </c>
      <c r="O248" s="131"/>
      <c r="P248" s="131"/>
      <c r="Q248" s="132"/>
      <c r="R248" s="119"/>
      <c r="S248" s="119"/>
      <c r="T248" s="119"/>
      <c r="U248" s="133" t="str">
        <f>IF([7]回答表!X48="●",[7]回答表!B411,IF([7]回答表!AA48="●",[7]回答表!B425,""))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IF([7]回答表!X48="●",[7]回答表!BC418,IF([7]回答表!AA48="●",[7]回答表!BC432,""))</f>
        <v/>
      </c>
      <c r="AR248" s="272"/>
      <c r="AS248" s="272"/>
      <c r="AT248" s="272"/>
      <c r="AU248" s="273" t="s">
        <v>73</v>
      </c>
      <c r="AV248" s="274"/>
      <c r="AW248" s="274"/>
      <c r="AX248" s="275"/>
      <c r="AY248" s="272" t="str">
        <f>IF([7]回答表!X48="●",[7]回答表!BC423,IF([7]回答表!AA48="●",[7]回答表!BC437,""))</f>
        <v/>
      </c>
      <c r="AZ248" s="272"/>
      <c r="BA248" s="272"/>
      <c r="BB248" s="272"/>
      <c r="BC248" s="120"/>
      <c r="BD248" s="109"/>
      <c r="BE248" s="109"/>
      <c r="BF248" s="138" t="str">
        <f>IF([7]回答表!X48="●",[7]回答表!S417,IF([7]回答表!AA48="●",[7]回答表!S431,""))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IF([7]回答表!X48="●",[7]回答表!BC419,IF([7]回答表!AA48="●",[7]回答表!BC433,""))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IF([7]回答表!X48="●",[7]回答表!V417,IF([7]回答表!AA48="●",[7]回答表!V431,""))</f>
        <v/>
      </c>
      <c r="BG251" s="151"/>
      <c r="BH251" s="151"/>
      <c r="BI251" s="151"/>
      <c r="BJ251" s="150" t="str">
        <f>IF([7]回答表!X48="●",[7]回答表!V418,IF([7]回答表!AA48="●",[7]回答表!V432,""))</f>
        <v/>
      </c>
      <c r="BK251" s="151"/>
      <c r="BL251" s="151"/>
      <c r="BM251" s="152"/>
      <c r="BN251" s="150" t="str">
        <f>IF([7]回答表!X48="●",[7]回答表!V419,IF([7]回答表!AA48="●",[7]回答表!V433,""))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IF([7]回答表!X48="●",[7]回答表!BC420,IF([7]回答表!AA48="●",[7]回答表!BC434,""))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IF([7]回答表!X48="●",[7]回答表!BC424,IF([7]回答表!AA48="●",[7]回答表!BC438,""))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IF([7]回答表!AA48="●","●","")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IF([7]回答表!X48="●",[7]回答表!BC421,IF([7]回答表!AA48="●",[7]回答表!BC435,""))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IF([7]回答表!X48="●",[7]回答表!BC422,IF([7]回答表!AA48="●",[7]回答表!BC436,""))</f>
        <v/>
      </c>
      <c r="AR256" s="272"/>
      <c r="AS256" s="272"/>
      <c r="AT256" s="272"/>
      <c r="AU256" s="224" t="s">
        <v>79</v>
      </c>
      <c r="AV256" s="225"/>
      <c r="AW256" s="225"/>
      <c r="AX256" s="226"/>
      <c r="AY256" s="282" t="str">
        <f>IF([7]回答表!X48="●",[7]回答表!BC425,IF([7]回答表!AA48="●",[7]回答表!BC439,""))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IF([7]回答表!AD48="●","●","")</f>
        <v/>
      </c>
      <c r="O260" s="131"/>
      <c r="P260" s="131"/>
      <c r="Q260" s="132"/>
      <c r="R260" s="119"/>
      <c r="S260" s="119"/>
      <c r="T260" s="119"/>
      <c r="U260" s="133" t="str">
        <f>IF([7]回答表!AD48="●",[7]回答表!B439,"")</f>
        <v/>
      </c>
      <c r="V260" s="134"/>
      <c r="W260" s="134"/>
      <c r="X260" s="134"/>
      <c r="Y260" s="134"/>
      <c r="Z260" s="134"/>
      <c r="AA260" s="134"/>
      <c r="AB260" s="134"/>
      <c r="AC260" s="134"/>
      <c r="AD260" s="134"/>
      <c r="AE260" s="134"/>
      <c r="AF260" s="134"/>
      <c r="AG260" s="134"/>
      <c r="AH260" s="134"/>
      <c r="AI260" s="134"/>
      <c r="AJ260" s="135"/>
      <c r="AK260" s="183"/>
      <c r="AL260" s="183"/>
      <c r="AM260" s="133" t="str">
        <f>IF([7]回答表!AD48="●",[7]回答表!B445,"")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IF([7]回答表!X49="●","●","")</f>
        <v/>
      </c>
      <c r="O271" s="131"/>
      <c r="P271" s="131"/>
      <c r="Q271" s="132"/>
      <c r="R271" s="119"/>
      <c r="S271" s="119"/>
      <c r="T271" s="119"/>
      <c r="U271" s="133" t="str">
        <f>IF([7]回答表!X49="●",[7]回答表!B458,IF([7]回答表!AA49="●",[7]回答表!B475,""))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IF([7]回答表!X49="●",[7]回答表!B468,IF([7]回答表!AA49="●",[7]回答表!B485,""))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IF([7]回答表!X49="●",[7]回答表!G464,IF([7]回答表!AA49="●",[7]回答表!G481,""))</f>
        <v/>
      </c>
      <c r="AN273" s="83"/>
      <c r="AO273" s="83"/>
      <c r="AP273" s="83"/>
      <c r="AQ273" s="83"/>
      <c r="AR273" s="83"/>
      <c r="AS273" s="83"/>
      <c r="AT273" s="153"/>
      <c r="AU273" s="82" t="str">
        <f>IF([7]回答表!X49="●",[7]回答表!G465,IF([7]回答表!AA49="●",[7]回答表!G482,""))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IF([7]回答表!X49="●",[7]回答表!E468,IF([7]回答表!AA49="●",[7]回答表!E485,""))</f>
        <v/>
      </c>
      <c r="BG274" s="151"/>
      <c r="BH274" s="151"/>
      <c r="BI274" s="151"/>
      <c r="BJ274" s="150" t="str">
        <f>IF([7]回答表!X49="●",[7]回答表!E469,IF([7]回答表!AA49="●",[7]回答表!E486,""))</f>
        <v/>
      </c>
      <c r="BK274" s="151"/>
      <c r="BL274" s="151"/>
      <c r="BM274" s="152"/>
      <c r="BN274" s="150" t="str">
        <f>IF([7]回答表!X49="●",[7]回答表!E470,IF([7]回答表!AA49="●",[7]回答表!E487,""))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IF([7]回答表!AA49="●","●","")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IF([7]回答表!AD49="●","●","")</f>
        <v/>
      </c>
      <c r="O283" s="131"/>
      <c r="P283" s="131"/>
      <c r="Q283" s="132"/>
      <c r="R283" s="119"/>
      <c r="S283" s="119"/>
      <c r="T283" s="119"/>
      <c r="U283" s="133" t="str">
        <f>IF([7]回答表!AD49="●",[7]回答表!B492,"")</f>
        <v/>
      </c>
      <c r="V283" s="134"/>
      <c r="W283" s="134"/>
      <c r="X283" s="134"/>
      <c r="Y283" s="134"/>
      <c r="Z283" s="134"/>
      <c r="AA283" s="134"/>
      <c r="AB283" s="134"/>
      <c r="AC283" s="134"/>
      <c r="AD283" s="134"/>
      <c r="AE283" s="134"/>
      <c r="AF283" s="134"/>
      <c r="AG283" s="134"/>
      <c r="AH283" s="134"/>
      <c r="AI283" s="134"/>
      <c r="AJ283" s="135"/>
      <c r="AK283" s="136"/>
      <c r="AL283" s="136"/>
      <c r="AM283" s="133" t="str">
        <f>IF([7]回答表!AD49="●",[7]回答表!B498,"")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IF([7]回答表!R50="●",[7]回答表!B511,"")</f>
        <v>所有資産が少ない事業運営であるなか、現行の体制において会計処理で財務状況を把握可能なこと継続いたしますが、民間の状況次第によっては必要な改革を図って参ります。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D88DC-6EC9-4F9A-ACE4-357C99DBDCA7}">
  <sheetPr>
    <pageSetUpPr fitToPage="1"/>
  </sheetPr>
  <dimension ref="A1:CN315"/>
  <sheetViews>
    <sheetView showZeros="0" view="pageBreakPreview" topLeftCell="A4" zoomScale="60" zoomScaleNormal="55" workbookViewId="0">
      <selection activeCell="AO43" sqref="AO43:BB4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IF(COUNTIF([8]回答表!K15,"*")&gt;0,[8]回答表!K15,"")</f>
        <v>羽後町</v>
      </c>
      <c r="D11" s="8"/>
      <c r="E11" s="8"/>
      <c r="F11" s="8"/>
      <c r="G11" s="8"/>
      <c r="H11" s="8"/>
      <c r="I11" s="8"/>
      <c r="J11" s="8"/>
      <c r="K11" s="8"/>
      <c r="L11" s="8"/>
      <c r="M11" s="8"/>
      <c r="N11" s="8"/>
      <c r="O11" s="8"/>
      <c r="P11" s="8"/>
      <c r="Q11" s="8"/>
      <c r="R11" s="8"/>
      <c r="S11" s="8"/>
      <c r="T11" s="8"/>
      <c r="U11" s="22" t="str">
        <f>IF(COUNTIF([8]回答表!F17,"*")&gt;0,[8]回答表!F17,"")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IF(COUNTIF([8]回答表!W17,"*")&gt;0,[8]回答表!W17,"")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IF(COUNTIF([8]回答表!F19,"*")&gt;0,[8]回答表!F19,"")</f>
        <v>老人福祉施設運営特別会計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IF([8]回答表!R43="●","●","")</f>
        <v/>
      </c>
      <c r="E24" s="80"/>
      <c r="F24" s="80"/>
      <c r="G24" s="80"/>
      <c r="H24" s="80"/>
      <c r="I24" s="80"/>
      <c r="J24" s="81"/>
      <c r="K24" s="79" t="str">
        <f>IF([8]回答表!R44="●","●","")</f>
        <v/>
      </c>
      <c r="L24" s="80"/>
      <c r="M24" s="80"/>
      <c r="N24" s="80"/>
      <c r="O24" s="80"/>
      <c r="P24" s="80"/>
      <c r="Q24" s="81"/>
      <c r="R24" s="79" t="str">
        <f>IF([8]回答表!R45="●","●","")</f>
        <v/>
      </c>
      <c r="S24" s="80"/>
      <c r="T24" s="80"/>
      <c r="U24" s="80"/>
      <c r="V24" s="80"/>
      <c r="W24" s="80"/>
      <c r="X24" s="81"/>
      <c r="Y24" s="79" t="str">
        <f>IF([8]回答表!R46="●","●","")</f>
        <v/>
      </c>
      <c r="Z24" s="80"/>
      <c r="AA24" s="80"/>
      <c r="AB24" s="80"/>
      <c r="AC24" s="80"/>
      <c r="AD24" s="80"/>
      <c r="AE24" s="81"/>
      <c r="AF24" s="79" t="str">
        <f>IF([8]回答表!R47="●","●","")</f>
        <v/>
      </c>
      <c r="AG24" s="80"/>
      <c r="AH24" s="80"/>
      <c r="AI24" s="80"/>
      <c r="AJ24" s="80"/>
      <c r="AK24" s="80"/>
      <c r="AL24" s="81"/>
      <c r="AM24" s="79" t="str">
        <f>IF([8]回答表!R48="●","●","")</f>
        <v/>
      </c>
      <c r="AN24" s="80"/>
      <c r="AO24" s="80"/>
      <c r="AP24" s="80"/>
      <c r="AQ24" s="80"/>
      <c r="AR24" s="80"/>
      <c r="AS24" s="81"/>
      <c r="AT24" s="79" t="str">
        <f>IF([8]回答表!R49="●","●","")</f>
        <v/>
      </c>
      <c r="AU24" s="80"/>
      <c r="AV24" s="80"/>
      <c r="AW24" s="80"/>
      <c r="AX24" s="80"/>
      <c r="AY24" s="80"/>
      <c r="AZ24" s="81"/>
      <c r="BA24" s="68"/>
      <c r="BB24" s="82" t="str">
        <f>IF([8]回答表!R50="●","●","")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IF([8]回答表!X43="●","●","")</f>
        <v/>
      </c>
      <c r="O36" s="131"/>
      <c r="P36" s="131"/>
      <c r="Q36" s="132"/>
      <c r="R36" s="119"/>
      <c r="S36" s="119"/>
      <c r="T36" s="119"/>
      <c r="U36" s="133" t="str">
        <f>IF([8]回答表!X43="●",[8]回答表!B59,IF([8]回答表!AA43="●",[8]回答表!B79,""))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IF([8]回答表!X43="●",[8]回答表!S65,IF([8]回答表!AA43="●",[8]回答表!S85,""))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IF([8]回答表!X43="●",[8]回答表!G65,IF([8]回答表!AA43="●",[8]回答表!G85,""))</f>
        <v/>
      </c>
      <c r="AN38" s="83"/>
      <c r="AO38" s="83"/>
      <c r="AP38" s="83"/>
      <c r="AQ38" s="83"/>
      <c r="AR38" s="83"/>
      <c r="AS38" s="83"/>
      <c r="AT38" s="153"/>
      <c r="AU38" s="82" t="str">
        <f>IF([8]回答表!X43="●",[8]回答表!G66,IF([8]回答表!AA43="●",[8]回答表!G86,""))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IF([8]回答表!X43="●",[8]回答表!V65,IF([8]回答表!AA43="●",[8]回答表!V85,""))</f>
        <v/>
      </c>
      <c r="BG39" s="16"/>
      <c r="BH39" s="16"/>
      <c r="BI39" s="17"/>
      <c r="BJ39" s="150" t="str">
        <f>IF([8]回答表!X43="●",[8]回答表!V66,IF([8]回答表!AA43="●",[8]回答表!V86,""))</f>
        <v/>
      </c>
      <c r="BK39" s="16"/>
      <c r="BL39" s="16"/>
      <c r="BM39" s="17"/>
      <c r="BN39" s="150" t="str">
        <f>IF([8]回答表!X43="●",[8]回答表!V67,IF([8]回答表!AA43="●",[8]回答表!V87,""))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IF([8]回答表!X43="●",[8]回答表!O71,IF([8]回答表!AA43="●",[8]回答表!O91,""))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IF([8]回答表!X43="●",[8]回答表!O72,IF([8]回答表!AA43="●",[8]回答表!O92,""))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IF([8]回答表!AA43="●","●","")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IF([8]回答表!X43="●",[8]回答表!O73,IF([8]回答表!AA43="●",[8]回答表!O93,""))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IF([8]回答表!X43="●",[8]回答表!O74,IF([8]回答表!AA43="●",[8]回答表!O94,""))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IF([8]回答表!X43="●",[8]回答表!AG71,IF([8]回答表!AA43="●",[8]回答表!AG91,""))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IF([8]回答表!X43="●",[8]回答表!AG72,IF([8]回答表!AA43="●",[8]回答表!AG92,""))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IF([8]回答表!AD43="●","●","")</f>
        <v/>
      </c>
      <c r="O51" s="131"/>
      <c r="P51" s="131"/>
      <c r="Q51" s="132"/>
      <c r="R51" s="119"/>
      <c r="S51" s="119"/>
      <c r="T51" s="119"/>
      <c r="U51" s="133" t="str">
        <f>IF([8]回答表!AD43="●",[8]回答表!B99,"")</f>
        <v/>
      </c>
      <c r="V51" s="134"/>
      <c r="W51" s="134"/>
      <c r="X51" s="134"/>
      <c r="Y51" s="134"/>
      <c r="Z51" s="134"/>
      <c r="AA51" s="134"/>
      <c r="AB51" s="134"/>
      <c r="AC51" s="134"/>
      <c r="AD51" s="134"/>
      <c r="AE51" s="134"/>
      <c r="AF51" s="134"/>
      <c r="AG51" s="134"/>
      <c r="AH51" s="134"/>
      <c r="AI51" s="134"/>
      <c r="AJ51" s="135"/>
      <c r="AK51" s="183"/>
      <c r="AL51" s="183"/>
      <c r="AM51" s="133" t="str">
        <f>IF([8]回答表!AD43="●",[8]回答表!B104,"")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IF([8]回答表!X44="●","●","")</f>
        <v/>
      </c>
      <c r="O62" s="131"/>
      <c r="P62" s="131"/>
      <c r="Q62" s="132"/>
      <c r="R62" s="119"/>
      <c r="S62" s="119"/>
      <c r="T62" s="119"/>
      <c r="U62" s="133" t="str">
        <f>IF([8]回答表!X44="●",[8]回答表!B115,IF([8]回答表!AA44="●",[8]回答表!B127,""))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IF([8]回答表!X44="●",[8]回答表!S121,IF([8]回答表!AA44="●",[8]回答表!S133,""))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IF([8]回答表!X44="●",[8]回答表!J121,IF([8]回答表!AA44="●",[8]回答表!J133,""))</f>
        <v/>
      </c>
      <c r="AN65" s="83"/>
      <c r="AO65" s="83"/>
      <c r="AP65" s="83"/>
      <c r="AQ65" s="83"/>
      <c r="AR65" s="83"/>
      <c r="AS65" s="83"/>
      <c r="AT65" s="153"/>
      <c r="AU65" s="82" t="str">
        <f>IF([8]回答表!X44="●",[8]回答表!J122,IF([8]回答表!AA44="●",[8]回答表!J134,""))</f>
        <v/>
      </c>
      <c r="AV65" s="83"/>
      <c r="AW65" s="83"/>
      <c r="AX65" s="83"/>
      <c r="AY65" s="83"/>
      <c r="AZ65" s="83"/>
      <c r="BA65" s="83"/>
      <c r="BB65" s="153"/>
      <c r="BC65" s="120"/>
      <c r="BD65" s="109"/>
      <c r="BE65" s="109"/>
      <c r="BF65" s="150" t="str">
        <f>IF([8]回答表!X44="●",[8]回答表!V121,IF([8]回答表!AA44="●",[8]回答表!V133,""))</f>
        <v/>
      </c>
      <c r="BG65" s="151"/>
      <c r="BH65" s="151"/>
      <c r="BI65" s="151"/>
      <c r="BJ65" s="150" t="str">
        <f>IF([8]回答表!X44="●",[8]回答表!V122,IF([8]回答表!AA44="●",[8]回答表!V134,""))</f>
        <v/>
      </c>
      <c r="BK65" s="151"/>
      <c r="BL65" s="151"/>
      <c r="BM65" s="151"/>
      <c r="BN65" s="150" t="str">
        <f>IF([8]回答表!X44="●",[8]回答表!V123,IF([8]回答表!AA44="●",[8]回答表!V135,""))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IF([8]回答表!AA44="●","●","")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IF([8]回答表!AD44="●","●","")</f>
        <v/>
      </c>
      <c r="O74" s="131"/>
      <c r="P74" s="131"/>
      <c r="Q74" s="132"/>
      <c r="R74" s="119"/>
      <c r="S74" s="119"/>
      <c r="T74" s="119"/>
      <c r="U74" s="133" t="str">
        <f>IF([8]回答表!AD44="●",[8]回答表!B140,"")</f>
        <v/>
      </c>
      <c r="V74" s="134"/>
      <c r="W74" s="134"/>
      <c r="X74" s="134"/>
      <c r="Y74" s="134"/>
      <c r="Z74" s="134"/>
      <c r="AA74" s="134"/>
      <c r="AB74" s="134"/>
      <c r="AC74" s="134"/>
      <c r="AD74" s="134"/>
      <c r="AE74" s="134"/>
      <c r="AF74" s="134"/>
      <c r="AG74" s="134"/>
      <c r="AH74" s="134"/>
      <c r="AI74" s="134"/>
      <c r="AJ74" s="135"/>
      <c r="AK74" s="183"/>
      <c r="AL74" s="183"/>
      <c r="AM74" s="133" t="str">
        <f>IF([8]回答表!AD44="●",[8]回答表!B146,"")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IF([8]回答表!F17="水道事業",IF([8]回答表!X45="●","●",""),"")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IF([8]回答表!F17="水道事業",IF([8]回答表!X45="●",[8]回答表!B158,IF([8]回答表!AA45="●",[8]回答表!B223,"")),"")</f>
        <v/>
      </c>
      <c r="AN86" s="201"/>
      <c r="AO86" s="201"/>
      <c r="AP86" s="201"/>
      <c r="AQ86" s="201"/>
      <c r="AR86" s="201"/>
      <c r="AS86" s="201"/>
      <c r="AT86" s="201"/>
      <c r="AU86" s="201"/>
      <c r="AV86" s="201"/>
      <c r="AW86" s="201"/>
      <c r="AX86" s="201"/>
      <c r="AY86" s="201"/>
      <c r="AZ86" s="201"/>
      <c r="BA86" s="201"/>
      <c r="BB86" s="201"/>
      <c r="BC86" s="202"/>
      <c r="BD86" s="109"/>
      <c r="BE86" s="109"/>
      <c r="BF86" s="138" t="str">
        <f>IF([8]回答表!F17="水道事業",IF([8]回答表!X45="●",[8]回答表!B212,IF([8]回答表!AA45="●",[8]回答表!B278,"")),"")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IF([8]回答表!F17="水道事業",IF([8]回答表!X45="●",[8]回答表!J166,IF([8]回答表!AA45="●",[8]回答表!J231,"")),"")</f>
        <v/>
      </c>
      <c r="V88" s="83"/>
      <c r="W88" s="83"/>
      <c r="X88" s="83"/>
      <c r="Y88" s="83"/>
      <c r="Z88" s="83"/>
      <c r="AA88" s="83"/>
      <c r="AB88" s="153"/>
      <c r="AC88" s="82" t="str">
        <f>IF([8]回答表!F17="水道事業",IF([8]回答表!X45="●",[8]回答表!J173,IF([8]回答表!AA45="●",[8]回答表!J238,"")),"")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IF([8]回答表!F17="水道事業",IF([8]回答表!X45="●",[8]回答表!E212,IF([8]回答表!AA45="●",[8]回答表!E278,"")),"")</f>
        <v/>
      </c>
      <c r="BG89" s="151"/>
      <c r="BH89" s="151"/>
      <c r="BI89" s="151"/>
      <c r="BJ89" s="150" t="str">
        <f>IF([8]回答表!F17="水道事業",IF([8]回答表!X45="●",[8]回答表!E213,IF([8]回答表!AA45="●",[8]回答表!E279,"")),"")</f>
        <v/>
      </c>
      <c r="BK89" s="151"/>
      <c r="BL89" s="151"/>
      <c r="BM89" s="151"/>
      <c r="BN89" s="150" t="str">
        <f>IF([8]回答表!F17="水道事業",IF([8]回答表!X45="●",[8]回答表!E214,IF([8]回答表!AA45="●",[8]回答表!E280,"")),"")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IF([8]回答表!F17="水道事業",IF([8]回答表!AA45="●","●",""),"")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IF([8]回答表!F17="水道事業",IF([8]回答表!X45="●",[8]回答表!J176,IF([8]回答表!AA45="●",[8]回答表!J241,"")),"")</f>
        <v/>
      </c>
      <c r="V93" s="83"/>
      <c r="W93" s="83"/>
      <c r="X93" s="83"/>
      <c r="Y93" s="83"/>
      <c r="Z93" s="83"/>
      <c r="AA93" s="83"/>
      <c r="AB93" s="153"/>
      <c r="AC93" s="82" t="str">
        <f>IF([8]回答表!F17="水道事業",IF([8]回答表!X45="●",[8]回答表!J180,IF([8]回答表!AA45="●",[8]回答表!J245,"")),"")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IF([8]回答表!F17="水道事業",IF([8]回答表!AD45="○","○",""),"")</f>
        <v/>
      </c>
      <c r="O98" s="131"/>
      <c r="P98" s="131"/>
      <c r="Q98" s="132"/>
      <c r="R98" s="119"/>
      <c r="S98" s="119"/>
      <c r="T98" s="119"/>
      <c r="U98" s="133" t="str">
        <f>IF([8]回答表!F17="水道事業",IF([8]回答表!AD45="●",[8]回答表!B289,""),"")</f>
        <v/>
      </c>
      <c r="V98" s="134"/>
      <c r="W98" s="134"/>
      <c r="X98" s="134"/>
      <c r="Y98" s="134"/>
      <c r="Z98" s="134"/>
      <c r="AA98" s="134"/>
      <c r="AB98" s="134"/>
      <c r="AC98" s="134"/>
      <c r="AD98" s="134"/>
      <c r="AE98" s="134"/>
      <c r="AF98" s="134"/>
      <c r="AG98" s="134"/>
      <c r="AH98" s="134"/>
      <c r="AI98" s="134"/>
      <c r="AJ98" s="135"/>
      <c r="AK98" s="183"/>
      <c r="AL98" s="183"/>
      <c r="AM98" s="133" t="str">
        <f>IF([8]回答表!F17="水道事業",IF([8]回答表!AD45="●",[8]回答表!B295,""),"")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IF([8]回答表!F17="簡易水道事業",IF([8]回答表!X45="●",[8]回答表!B158,IF([8]回答表!AA45="●",[8]回答表!B223,"")),"")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IF([8]回答表!F17="簡易水道事業",IF([8]回答表!X45="●",[8]回答表!B212,IF([8]回答表!AA45="●",[8]回答表!B278,"")),"")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IF([8]回答表!F17="簡易水道事業",IF([8]回答表!X45="●","●",""),"")</f>
        <v/>
      </c>
      <c r="O112" s="131"/>
      <c r="P112" s="131"/>
      <c r="Q112" s="132"/>
      <c r="R112" s="119"/>
      <c r="S112" s="119"/>
      <c r="T112" s="119"/>
      <c r="U112" s="82" t="str">
        <f>IF([8]回答表!F17="簡易水道事業",IF([8]回答表!X45="●",[8]回答表!Y185,IF([8]回答表!AA45="●",[8]回答表!Y251,"")),"")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IF([8]回答表!F17="簡易水道事業",IF([8]回答表!X45="●",[8]回答表!E212,IF([8]回答表!AA45="●",[8]回答表!E278,"")),"")</f>
        <v/>
      </c>
      <c r="BG113" s="151"/>
      <c r="BH113" s="151"/>
      <c r="BI113" s="151"/>
      <c r="BJ113" s="150" t="str">
        <f>IF([8]回答表!F17="簡易水道事業",IF([8]回答表!X45="●",[8]回答表!E213,IF([8]回答表!AA45="●",[8]回答表!E279,"")),"")</f>
        <v/>
      </c>
      <c r="BK113" s="151"/>
      <c r="BL113" s="151"/>
      <c r="BM113" s="151"/>
      <c r="BN113" s="150" t="str">
        <f>IF([8]回答表!F17="簡易水道事業",IF([8]回答表!X45="●",[8]回答表!E214,IF([8]回答表!AA45="●",[8]回答表!E280,"")),"")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IF([8]回答表!F17="簡易水道事業",IF([8]回答表!X45="●",[8]回答表!Y186,IF([8]回答表!AA45="●",[8]回答表!Y252,"")),"")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IF([8]回答表!F17="簡易水道事業",IF([8]回答表!AA45="●","●",""),"")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IF([8]回答表!F17="簡易水道事業",IF([8]回答表!X45="●",[8]回答表!Y187,IF([8]回答表!AA45="●",[8]回答表!Y253,"")),"")</f>
        <v/>
      </c>
      <c r="V122" s="83"/>
      <c r="W122" s="83"/>
      <c r="X122" s="83"/>
      <c r="Y122" s="83"/>
      <c r="Z122" s="83"/>
      <c r="AA122" s="83"/>
      <c r="AB122" s="83"/>
      <c r="AC122" s="83"/>
      <c r="AD122" s="83"/>
      <c r="AE122" s="83"/>
      <c r="AF122" s="83"/>
      <c r="AG122" s="83"/>
      <c r="AH122" s="83"/>
      <c r="AI122" s="83"/>
      <c r="AJ122" s="153"/>
      <c r="AK122" s="68"/>
      <c r="AL122" s="68"/>
      <c r="AM122" s="233" t="str">
        <f>IF([8]回答表!F17="簡易水道事業",IF([8]回答表!X45="●",[8]回答表!Y189,IF([8]回答表!AA45="●",[8]回答表!Y255,"")),"")</f>
        <v/>
      </c>
      <c r="AN122" s="233"/>
      <c r="AO122" s="233"/>
      <c r="AP122" s="233"/>
      <c r="AQ122" s="233"/>
      <c r="AR122" s="233"/>
      <c r="AS122" s="233" t="str">
        <f>IF([8]回答表!F17="簡易水道事業",IF([8]回答表!X45="●",[8]回答表!Y190,IF([8]回答表!AA45="●",[8]回答表!Y256,"")),"")</f>
        <v/>
      </c>
      <c r="AT122" s="233"/>
      <c r="AU122" s="233"/>
      <c r="AV122" s="233"/>
      <c r="AW122" s="233"/>
      <c r="AX122" s="233"/>
      <c r="AY122" s="233" t="str">
        <f>IF([8]回答表!F17="簡易水道事業",IF([8]回答表!X45="●",[8]回答表!Y191,IF([8]回答表!AA45="●",[8]回答表!Y257,"")),"")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IF([8]回答表!F17="簡易水道事業",IF([8]回答表!AD45="●","●",""),"")</f>
        <v/>
      </c>
      <c r="O127" s="131"/>
      <c r="P127" s="131"/>
      <c r="Q127" s="132"/>
      <c r="R127" s="119"/>
      <c r="S127" s="119"/>
      <c r="T127" s="119"/>
      <c r="U127" s="133" t="str">
        <f>IF([8]回答表!F17="簡易水道事業",IF([8]回答表!AD45="●",[8]回答表!B289,""),"")</f>
        <v/>
      </c>
      <c r="V127" s="134"/>
      <c r="W127" s="134"/>
      <c r="X127" s="134"/>
      <c r="Y127" s="134"/>
      <c r="Z127" s="134"/>
      <c r="AA127" s="134"/>
      <c r="AB127" s="134"/>
      <c r="AC127" s="134"/>
      <c r="AD127" s="134"/>
      <c r="AE127" s="134"/>
      <c r="AF127" s="134"/>
      <c r="AG127" s="134"/>
      <c r="AH127" s="134"/>
      <c r="AI127" s="134"/>
      <c r="AJ127" s="135"/>
      <c r="AK127" s="183"/>
      <c r="AL127" s="183"/>
      <c r="AM127" s="133" t="str">
        <f>IF([8]回答表!F17="簡易水道事業",IF([8]回答表!AD45="●",[8]回答表!B295,""),"")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IF([8]回答表!F17="下水道事業",IF([8]回答表!X45="●","●",""),"")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IF([8]回答表!F17="下水道事業",IF([8]回答表!X45="●",[8]回答表!B158,IF([8]回答表!AA45="●",[8]回答表!B223,"")),"")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IF([8]回答表!F17="下水道事業",IF([8]回答表!X45="●",[8]回答表!B212,IF([8]回答表!AA45="●",[8]回答表!B278,"")),"")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IF([8]回答表!F17="下水道事業",IF([8]回答表!X45="●",[8]回答表!Y193,IF([8]回答表!AA45="●",[8]回答表!Y259,"")),"")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IF([8]回答表!F17="下水道事業",IF([8]回答表!X45="●",[8]回答表!E212,IF([8]回答表!AA45="●",[8]回答表!E278,"")),"")</f>
        <v/>
      </c>
      <c r="BG142" s="151"/>
      <c r="BH142" s="151"/>
      <c r="BI142" s="151"/>
      <c r="BJ142" s="150" t="str">
        <f>IF([8]回答表!F17="下水道事業",IF([8]回答表!X45="●",[8]回答表!E213,IF([8]回答表!AA45="●",[8]回答表!E279,"")),"")</f>
        <v/>
      </c>
      <c r="BK142" s="151"/>
      <c r="BL142" s="151"/>
      <c r="BM142" s="151"/>
      <c r="BN142" s="150" t="str">
        <f>IF([8]回答表!F17="下水道事業",IF([8]回答表!X45="●",[8]回答表!E214,IF([8]回答表!AA45="●",[8]回答表!E280,"")),"")</f>
        <v/>
      </c>
      <c r="BO142" s="151"/>
      <c r="BP142" s="151"/>
      <c r="BQ142" s="152"/>
      <c r="BR142" s="112"/>
      <c r="BX142" s="200" t="str">
        <f>IF([8]回答表!AQ20="下水道事業",IF([8]回答表!BI48="○",[8]回答表!AM161,IF([8]回答表!BL48="○",[8]回答表!AM226,"")),"")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IF([8]回答表!F17="下水道事業",IF([8]回答表!X45="●",[8]回答表!Y195,IF([8]回答表!AA45="●",[8]回答表!Y261,"")),"")</f>
        <v/>
      </c>
      <c r="V147" s="83"/>
      <c r="W147" s="83"/>
      <c r="X147" s="83"/>
      <c r="Y147" s="83"/>
      <c r="Z147" s="83"/>
      <c r="AA147" s="83"/>
      <c r="AB147" s="153"/>
      <c r="AC147" s="82" t="str">
        <f>IF([8]回答表!F17="下水道事業",IF([8]回答表!X45="●",[8]回答表!Y196,IF([8]回答表!AA45="●",[8]回答表!Y262,"")),"")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IF([8]回答表!F17="下水道事業",IF([8]回答表!X45="●",[8]回答表!Y198,IF([8]回答表!AA45="●",[8]回答表!Y264,"")),"")</f>
        <v/>
      </c>
      <c r="V153" s="83"/>
      <c r="W153" s="83"/>
      <c r="X153" s="83"/>
      <c r="Y153" s="83"/>
      <c r="Z153" s="83"/>
      <c r="AA153" s="83"/>
      <c r="AB153" s="153"/>
      <c r="AC153" s="82" t="str">
        <f>IF([8]回答表!F17="下水道事業",IF([8]回答表!X45="●",[8]回答表!Y199,IF([8]回答表!AA45="●",[8]回答表!Y265,"")),"")</f>
        <v/>
      </c>
      <c r="AD153" s="83"/>
      <c r="AE153" s="83"/>
      <c r="AF153" s="83"/>
      <c r="AG153" s="83"/>
      <c r="AH153" s="83"/>
      <c r="AI153" s="83"/>
      <c r="AJ153" s="153"/>
      <c r="AK153" s="82" t="str">
        <f>IF([8]回答表!F17="下水道事業",IF([8]回答表!X45="●",[8]回答表!Y200,IF([8]回答表!AA45="●",[8]回答表!Y266,"")),"")</f>
        <v/>
      </c>
      <c r="AL153" s="83"/>
      <c r="AM153" s="83"/>
      <c r="AN153" s="83"/>
      <c r="AO153" s="83"/>
      <c r="AP153" s="83"/>
      <c r="AQ153" s="83"/>
      <c r="AR153" s="153"/>
      <c r="AS153" s="82" t="str">
        <f>IF([8]回答表!F17="下水道事業",IF([8]回答表!X45="●",[8]回答表!Y201,IF([8]回答表!AA45="●",[8]回答表!Y267,"")),"")</f>
        <v/>
      </c>
      <c r="AT153" s="83"/>
      <c r="AU153" s="83"/>
      <c r="AV153" s="83"/>
      <c r="AW153" s="83"/>
      <c r="AX153" s="83"/>
      <c r="AY153" s="83"/>
      <c r="AZ153" s="153"/>
      <c r="BA153" s="82" t="str">
        <f>IF([8]回答表!F17="下水道事業",IF([8]回答表!X45="●",[8]回答表!Y202,IF([8]回答表!AA45="●",[8]回答表!Y268,"")),"")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IF([8]回答表!F17="下水道事業",IF([8]回答表!AA45="●","●",""),"")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IF([8]回答表!F17="下水道事業",IF([8]回答表!X45="●",[8]回答表!Y207,IF([8]回答表!AA45="●",[8]回答表!Y273,"")),"")</f>
        <v/>
      </c>
      <c r="V159" s="83"/>
      <c r="W159" s="83"/>
      <c r="X159" s="83"/>
      <c r="Y159" s="83"/>
      <c r="Z159" s="83"/>
      <c r="AA159" s="83"/>
      <c r="AB159" s="153"/>
      <c r="AC159" s="82" t="str">
        <f>IF([8]回答表!F17="下水道事業",IF([8]回答表!X45="●",[8]回答表!Y208,IF([8]回答表!AA45="●",[8]回答表!Y274,"")),"")</f>
        <v/>
      </c>
      <c r="AD159" s="83"/>
      <c r="AE159" s="83"/>
      <c r="AF159" s="83"/>
      <c r="AG159" s="83"/>
      <c r="AH159" s="83"/>
      <c r="AI159" s="83"/>
      <c r="AJ159" s="153"/>
      <c r="AK159" s="82" t="str">
        <f>IF([8]回答表!F17="下水道事業",IF([8]回答表!X45="●",[8]回答表!Y209,IF([8]回答表!AA45="●",[8]回答表!Y275,"")),"")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IF([8]回答表!F17="下水道事業",IF([8]回答表!AD45="●","●",""),"")</f>
        <v/>
      </c>
      <c r="O164" s="131"/>
      <c r="P164" s="131"/>
      <c r="Q164" s="132"/>
      <c r="R164" s="119"/>
      <c r="S164" s="119"/>
      <c r="T164" s="119"/>
      <c r="U164" s="133" t="str">
        <f>IF([8]回答表!F17="下水道事業",IF([8]回答表!AD45="●",[8]回答表!B289,""),"")</f>
        <v/>
      </c>
      <c r="V164" s="134"/>
      <c r="W164" s="134"/>
      <c r="X164" s="134"/>
      <c r="Y164" s="134"/>
      <c r="Z164" s="134"/>
      <c r="AA164" s="134"/>
      <c r="AB164" s="134"/>
      <c r="AC164" s="134"/>
      <c r="AD164" s="134"/>
      <c r="AE164" s="134"/>
      <c r="AF164" s="134"/>
      <c r="AG164" s="134"/>
      <c r="AH164" s="134"/>
      <c r="AI164" s="134"/>
      <c r="AJ164" s="135"/>
      <c r="AK164" s="183"/>
      <c r="AL164" s="183"/>
      <c r="AM164" s="133" t="str">
        <f>IF([8]回答表!F17="下水道事業",IF([8]回答表!AD45="●",[8]回答表!B295,""),"")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IF([8]回答表!BD17="●",IF([8]回答表!X45="●","●",""),"")</f>
        <v/>
      </c>
      <c r="O176" s="131"/>
      <c r="P176" s="131"/>
      <c r="Q176" s="132"/>
      <c r="R176" s="119"/>
      <c r="S176" s="119"/>
      <c r="T176" s="119"/>
      <c r="U176" s="133" t="str">
        <f>IF([8]回答表!BD17="●",IF([8]回答表!X45="●",[8]回答表!B158,IF([8]回答表!AA45="●",[8]回答表!B223,"")),"")</f>
        <v/>
      </c>
      <c r="V176" s="134"/>
      <c r="W176" s="134"/>
      <c r="X176" s="134"/>
      <c r="Y176" s="134"/>
      <c r="Z176" s="134"/>
      <c r="AA176" s="134"/>
      <c r="AB176" s="134"/>
      <c r="AC176" s="134"/>
      <c r="AD176" s="134"/>
      <c r="AE176" s="134"/>
      <c r="AF176" s="134"/>
      <c r="AG176" s="134"/>
      <c r="AH176" s="134"/>
      <c r="AI176" s="134"/>
      <c r="AJ176" s="135"/>
      <c r="AK176" s="136"/>
      <c r="AL176" s="136"/>
      <c r="AM176" s="138" t="str">
        <f>IF([8]回答表!BD17="●",IF([8]回答表!X45="●",[8]回答表!B212,IF([8]回答表!AA45="●",[8]回答表!B278,"")),"")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IF([8]回答表!BD17="●",IF([8]回答表!X45="●",[8]回答表!E212,IF([8]回答表!AA45="●",[8]回答表!E278,"")),"")</f>
        <v/>
      </c>
      <c r="AN179" s="151"/>
      <c r="AO179" s="151"/>
      <c r="AP179" s="151"/>
      <c r="AQ179" s="150" t="str">
        <f>IF([8]回答表!BD17="●",IF([8]回答表!X45="●",[8]回答表!E213,IF([8]回答表!AA45="●",[8]回答表!E279,"")),"")</f>
        <v/>
      </c>
      <c r="AR179" s="151"/>
      <c r="AS179" s="151"/>
      <c r="AT179" s="151"/>
      <c r="AU179" s="150" t="str">
        <f>IF([8]回答表!BD17="●",IF([8]回答表!X45="●",[8]回答表!E214,IF([8]回答表!AA45="●",[8]回答表!E280,"")),"")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IF([8]回答表!BD17="●",IF([8]回答表!AA45="●","●",""),"")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IF([8]回答表!BD17="●",IF([8]回答表!AD45="●","●",""),"")</f>
        <v/>
      </c>
      <c r="O188" s="131"/>
      <c r="P188" s="131"/>
      <c r="Q188" s="132"/>
      <c r="R188" s="119"/>
      <c r="S188" s="119"/>
      <c r="T188" s="119"/>
      <c r="U188" s="133" t="str">
        <f>IF([8]回答表!BD17="●",IF([8]回答表!AD45="●",[8]回答表!B289,""),"")</f>
        <v/>
      </c>
      <c r="V188" s="134"/>
      <c r="W188" s="134"/>
      <c r="X188" s="134"/>
      <c r="Y188" s="134"/>
      <c r="Z188" s="134"/>
      <c r="AA188" s="134"/>
      <c r="AB188" s="134"/>
      <c r="AC188" s="134"/>
      <c r="AD188" s="134"/>
      <c r="AE188" s="134"/>
      <c r="AF188" s="134"/>
      <c r="AG188" s="134"/>
      <c r="AH188" s="134"/>
      <c r="AI188" s="134"/>
      <c r="AJ188" s="135"/>
      <c r="AK188" s="183"/>
      <c r="AL188" s="183"/>
      <c r="AM188" s="133" t="str">
        <f>IF([8]回答表!BD17="●",IF([8]回答表!AD45="●",[8]回答表!B295,""),"")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IF([8]回答表!X46="●","●","")</f>
        <v/>
      </c>
      <c r="O200" s="131"/>
      <c r="P200" s="131"/>
      <c r="Q200" s="132"/>
      <c r="R200" s="119"/>
      <c r="S200" s="119"/>
      <c r="T200" s="119"/>
      <c r="U200" s="133" t="str">
        <f>IF([8]回答表!X46="●",[8]回答表!B307,IF([8]回答表!AA46="●",[8]回答表!B324,""))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IF([8]回答表!X46="●",[8]回答表!U313,IF([8]回答表!AA46="●",[8]回答表!U330,""))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IF([8]回答表!X46="●",[8]回答表!G313,IF([8]回答表!AA46="●",[8]回答表!G330,""))</f>
        <v/>
      </c>
      <c r="AN203" s="83"/>
      <c r="AO203" s="83"/>
      <c r="AP203" s="83"/>
      <c r="AQ203" s="83"/>
      <c r="AR203" s="83"/>
      <c r="AS203" s="83"/>
      <c r="AT203" s="153"/>
      <c r="AU203" s="82" t="str">
        <f>IF([8]回答表!X46="●",[8]回答表!G314,IF([8]回答表!AA46="●",[8]回答表!G331,""))</f>
        <v/>
      </c>
      <c r="AV203" s="83"/>
      <c r="AW203" s="83"/>
      <c r="AX203" s="83"/>
      <c r="AY203" s="83"/>
      <c r="AZ203" s="83"/>
      <c r="BA203" s="83"/>
      <c r="BB203" s="153"/>
      <c r="BC203" s="120"/>
      <c r="BD203" s="109"/>
      <c r="BE203" s="109"/>
      <c r="BF203" s="150" t="str">
        <f>IF([8]回答表!X46="●",[8]回答表!X313,IF([8]回答表!AA46="●",[8]回答表!X330,""))</f>
        <v/>
      </c>
      <c r="BG203" s="151"/>
      <c r="BH203" s="151"/>
      <c r="BI203" s="151"/>
      <c r="BJ203" s="150" t="str">
        <f>IF([8]回答表!X46="●",[8]回答表!X314,IF([8]回答表!AA46="●",[8]回答表!X331,""))</f>
        <v/>
      </c>
      <c r="BK203" s="151"/>
      <c r="BL203" s="151"/>
      <c r="BM203" s="152"/>
      <c r="BN203" s="150" t="str">
        <f>IF([8]回答表!X46="●",[8]回答表!X315,IF([8]回答表!AA46="●",[8]回答表!X332,""))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IF([8]回答表!AA46="●","●","")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IF([8]回答表!AD46="●","●","")</f>
        <v/>
      </c>
      <c r="O212" s="131"/>
      <c r="P212" s="131"/>
      <c r="Q212" s="132"/>
      <c r="R212" s="119"/>
      <c r="S212" s="119"/>
      <c r="T212" s="119"/>
      <c r="U212" s="133" t="str">
        <f>IF([8]回答表!AD46="●",[8]回答表!B337,"")</f>
        <v/>
      </c>
      <c r="V212" s="134"/>
      <c r="W212" s="134"/>
      <c r="X212" s="134"/>
      <c r="Y212" s="134"/>
      <c r="Z212" s="134"/>
      <c r="AA212" s="134"/>
      <c r="AB212" s="134"/>
      <c r="AC212" s="134"/>
      <c r="AD212" s="134"/>
      <c r="AE212" s="134"/>
      <c r="AF212" s="134"/>
      <c r="AG212" s="134"/>
      <c r="AH212" s="134"/>
      <c r="AI212" s="134"/>
      <c r="AJ212" s="135"/>
      <c r="AK212" s="259"/>
      <c r="AL212" s="259"/>
      <c r="AM212" s="133" t="str">
        <f>IF([8]回答表!AD46="●",[8]回答表!B343,"")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IF([8]回答表!X47="●","●","")</f>
        <v/>
      </c>
      <c r="O224" s="131"/>
      <c r="P224" s="131"/>
      <c r="Q224" s="132"/>
      <c r="R224" s="119"/>
      <c r="S224" s="119"/>
      <c r="T224" s="119"/>
      <c r="U224" s="133" t="str">
        <f>IF([8]回答表!X47="●",[8]回答表!B356,IF([8]回答表!AA47="●",[8]回答表!B379,""))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IF([8]回答表!X47="●",[8]回答表!B362,"")</f>
        <v/>
      </c>
      <c r="AO224" s="263"/>
      <c r="AP224" s="263"/>
      <c r="AQ224" s="263"/>
      <c r="AR224" s="263"/>
      <c r="AS224" s="263"/>
      <c r="AT224" s="263"/>
      <c r="AU224" s="263"/>
      <c r="AV224" s="263"/>
      <c r="AW224" s="263"/>
      <c r="AX224" s="263"/>
      <c r="AY224" s="263"/>
      <c r="AZ224" s="263"/>
      <c r="BA224" s="263"/>
      <c r="BB224" s="264"/>
      <c r="BC224" s="120"/>
      <c r="BD224" s="109"/>
      <c r="BE224" s="109"/>
      <c r="BF224" s="138" t="str">
        <f>IF([8]回答表!X47="●",[8]回答表!B368,IF([8]回答表!AA47="●",[8]回答表!B385,""))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IF([8]回答表!X47="●",[8]回答表!E368,IF([8]回答表!AA47="●",[8]回答表!E385,""))</f>
        <v/>
      </c>
      <c r="BG227" s="151"/>
      <c r="BH227" s="151"/>
      <c r="BI227" s="151"/>
      <c r="BJ227" s="150" t="str">
        <f>IF([8]回答表!X47="●",[8]回答表!E369,IF([8]回答表!AA47="●",[8]回答表!E386,""))</f>
        <v/>
      </c>
      <c r="BK227" s="151"/>
      <c r="BL227" s="151"/>
      <c r="BM227" s="152"/>
      <c r="BN227" s="150" t="str">
        <f>IF([8]回答表!X47="●",[8]回答表!E370,IF([8]回答表!AA47="●",[8]回答表!E387,""))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IF([8]回答表!AA47="●","●","")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IF([8]回答表!AD47="●","●","")</f>
        <v/>
      </c>
      <c r="O236" s="131"/>
      <c r="P236" s="131"/>
      <c r="Q236" s="132"/>
      <c r="R236" s="119"/>
      <c r="S236" s="119"/>
      <c r="T236" s="119"/>
      <c r="U236" s="133" t="str">
        <f>IF([8]回答表!AD47="●",[8]回答表!B392,"")</f>
        <v/>
      </c>
      <c r="V236" s="134"/>
      <c r="W236" s="134"/>
      <c r="X236" s="134"/>
      <c r="Y236" s="134"/>
      <c r="Z236" s="134"/>
      <c r="AA236" s="134"/>
      <c r="AB236" s="134"/>
      <c r="AC236" s="134"/>
      <c r="AD236" s="134"/>
      <c r="AE236" s="134"/>
      <c r="AF236" s="134"/>
      <c r="AG236" s="134"/>
      <c r="AH236" s="134"/>
      <c r="AI236" s="134"/>
      <c r="AJ236" s="135"/>
      <c r="AK236" s="259"/>
      <c r="AL236" s="259"/>
      <c r="AM236" s="133" t="str">
        <f>IF([8]回答表!AD47="●",[8]回答表!B398,"")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IF([8]回答表!X48="●","●","")</f>
        <v/>
      </c>
      <c r="O248" s="131"/>
      <c r="P248" s="131"/>
      <c r="Q248" s="132"/>
      <c r="R248" s="119"/>
      <c r="S248" s="119"/>
      <c r="T248" s="119"/>
      <c r="U248" s="133" t="str">
        <f>IF([8]回答表!X48="●",[8]回答表!B411,IF([8]回答表!AA48="●",[8]回答表!B425,""))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IF([8]回答表!X48="●",[8]回答表!BC418,IF([8]回答表!AA48="●",[8]回答表!BC432,""))</f>
        <v/>
      </c>
      <c r="AR248" s="272"/>
      <c r="AS248" s="272"/>
      <c r="AT248" s="272"/>
      <c r="AU248" s="273" t="s">
        <v>73</v>
      </c>
      <c r="AV248" s="274"/>
      <c r="AW248" s="274"/>
      <c r="AX248" s="275"/>
      <c r="AY248" s="272" t="str">
        <f>IF([8]回答表!X48="●",[8]回答表!BC423,IF([8]回答表!AA48="●",[8]回答表!BC437,""))</f>
        <v/>
      </c>
      <c r="AZ248" s="272"/>
      <c r="BA248" s="272"/>
      <c r="BB248" s="272"/>
      <c r="BC248" s="120"/>
      <c r="BD248" s="109"/>
      <c r="BE248" s="109"/>
      <c r="BF248" s="138" t="str">
        <f>IF([8]回答表!X48="●",[8]回答表!S417,IF([8]回答表!AA48="●",[8]回答表!S431,""))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IF([8]回答表!X48="●",[8]回答表!BC419,IF([8]回答表!AA48="●",[8]回答表!BC433,""))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IF([8]回答表!X48="●",[8]回答表!V417,IF([8]回答表!AA48="●",[8]回答表!V431,""))</f>
        <v/>
      </c>
      <c r="BG251" s="151"/>
      <c r="BH251" s="151"/>
      <c r="BI251" s="151"/>
      <c r="BJ251" s="150" t="str">
        <f>IF([8]回答表!X48="●",[8]回答表!V418,IF([8]回答表!AA48="●",[8]回答表!V432,""))</f>
        <v/>
      </c>
      <c r="BK251" s="151"/>
      <c r="BL251" s="151"/>
      <c r="BM251" s="152"/>
      <c r="BN251" s="150" t="str">
        <f>IF([8]回答表!X48="●",[8]回答表!V419,IF([8]回答表!AA48="●",[8]回答表!V433,""))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IF([8]回答表!X48="●",[8]回答表!BC420,IF([8]回答表!AA48="●",[8]回答表!BC434,""))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IF([8]回答表!X48="●",[8]回答表!BC424,IF([8]回答表!AA48="●",[8]回答表!BC438,""))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IF([8]回答表!AA48="●","●","")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IF([8]回答表!X48="●",[8]回答表!BC421,IF([8]回答表!AA48="●",[8]回答表!BC435,""))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IF([8]回答表!X48="●",[8]回答表!BC422,IF([8]回答表!AA48="●",[8]回答表!BC436,""))</f>
        <v/>
      </c>
      <c r="AR256" s="272"/>
      <c r="AS256" s="272"/>
      <c r="AT256" s="272"/>
      <c r="AU256" s="224" t="s">
        <v>79</v>
      </c>
      <c r="AV256" s="225"/>
      <c r="AW256" s="225"/>
      <c r="AX256" s="226"/>
      <c r="AY256" s="282" t="str">
        <f>IF([8]回答表!X48="●",[8]回答表!BC425,IF([8]回答表!AA48="●",[8]回答表!BC439,""))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IF([8]回答表!AD48="●","●","")</f>
        <v/>
      </c>
      <c r="O260" s="131"/>
      <c r="P260" s="131"/>
      <c r="Q260" s="132"/>
      <c r="R260" s="119"/>
      <c r="S260" s="119"/>
      <c r="T260" s="119"/>
      <c r="U260" s="133" t="str">
        <f>IF([8]回答表!AD48="●",[8]回答表!B439,"")</f>
        <v/>
      </c>
      <c r="V260" s="134"/>
      <c r="W260" s="134"/>
      <c r="X260" s="134"/>
      <c r="Y260" s="134"/>
      <c r="Z260" s="134"/>
      <c r="AA260" s="134"/>
      <c r="AB260" s="134"/>
      <c r="AC260" s="134"/>
      <c r="AD260" s="134"/>
      <c r="AE260" s="134"/>
      <c r="AF260" s="134"/>
      <c r="AG260" s="134"/>
      <c r="AH260" s="134"/>
      <c r="AI260" s="134"/>
      <c r="AJ260" s="135"/>
      <c r="AK260" s="183"/>
      <c r="AL260" s="183"/>
      <c r="AM260" s="133" t="str">
        <f>IF([8]回答表!AD48="●",[8]回答表!B445,"")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IF([8]回答表!X49="●","●","")</f>
        <v/>
      </c>
      <c r="O271" s="131"/>
      <c r="P271" s="131"/>
      <c r="Q271" s="132"/>
      <c r="R271" s="119"/>
      <c r="S271" s="119"/>
      <c r="T271" s="119"/>
      <c r="U271" s="133" t="str">
        <f>IF([8]回答表!X49="●",[8]回答表!B458,IF([8]回答表!AA49="●",[8]回答表!B475,""))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IF([8]回答表!X49="●",[8]回答表!B468,IF([8]回答表!AA49="●",[8]回答表!B485,""))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IF([8]回答表!X49="●",[8]回答表!G464,IF([8]回答表!AA49="●",[8]回答表!G481,""))</f>
        <v/>
      </c>
      <c r="AN273" s="83"/>
      <c r="AO273" s="83"/>
      <c r="AP273" s="83"/>
      <c r="AQ273" s="83"/>
      <c r="AR273" s="83"/>
      <c r="AS273" s="83"/>
      <c r="AT273" s="153"/>
      <c r="AU273" s="82" t="str">
        <f>IF([8]回答表!X49="●",[8]回答表!G465,IF([8]回答表!AA49="●",[8]回答表!G482,""))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IF([8]回答表!X49="●",[8]回答表!E468,IF([8]回答表!AA49="●",[8]回答表!E485,""))</f>
        <v/>
      </c>
      <c r="BG274" s="151"/>
      <c r="BH274" s="151"/>
      <c r="BI274" s="151"/>
      <c r="BJ274" s="150" t="str">
        <f>IF([8]回答表!X49="●",[8]回答表!E469,IF([8]回答表!AA49="●",[8]回答表!E486,""))</f>
        <v/>
      </c>
      <c r="BK274" s="151"/>
      <c r="BL274" s="151"/>
      <c r="BM274" s="152"/>
      <c r="BN274" s="150" t="str">
        <f>IF([8]回答表!X49="●",[8]回答表!E470,IF([8]回答表!AA49="●",[8]回答表!E487,""))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IF([8]回答表!AA49="●","●","")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IF([8]回答表!AD49="●","●","")</f>
        <v/>
      </c>
      <c r="O283" s="131"/>
      <c r="P283" s="131"/>
      <c r="Q283" s="132"/>
      <c r="R283" s="119"/>
      <c r="S283" s="119"/>
      <c r="T283" s="119"/>
      <c r="U283" s="133" t="str">
        <f>IF([8]回答表!AD49="●",[8]回答表!B492,"")</f>
        <v/>
      </c>
      <c r="V283" s="134"/>
      <c r="W283" s="134"/>
      <c r="X283" s="134"/>
      <c r="Y283" s="134"/>
      <c r="Z283" s="134"/>
      <c r="AA283" s="134"/>
      <c r="AB283" s="134"/>
      <c r="AC283" s="134"/>
      <c r="AD283" s="134"/>
      <c r="AE283" s="134"/>
      <c r="AF283" s="134"/>
      <c r="AG283" s="134"/>
      <c r="AH283" s="134"/>
      <c r="AI283" s="134"/>
      <c r="AJ283" s="135"/>
      <c r="AK283" s="136"/>
      <c r="AL283" s="136"/>
      <c r="AM283" s="133" t="str">
        <f>IF([8]回答表!AD49="●",[8]回答表!B498,"")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IF([8]回答表!R50="●",[8]回答表!B511,"")</f>
        <v>訪問入浴、居宅支援については民間事業所が複数できたため廃止しており、今後も民間事業所の状況に応じて弾力的な運営を図っていく。</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16CD0-E2BC-46C4-B145-EB41E1D01CFB}">
  <sheetPr>
    <pageSetUpPr fitToPage="1"/>
  </sheetPr>
  <dimension ref="A1:CN315"/>
  <sheetViews>
    <sheetView showZeros="0" view="pageBreakPreview" zoomScale="60" zoomScaleNormal="55" workbookViewId="0">
      <selection activeCell="AF23" sqref="AF23:AL2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IF(COUNTIF([9]回答表!K15,"*")&gt;0,[9]回答表!K15,"")</f>
        <v>羽後町</v>
      </c>
      <c r="D11" s="8"/>
      <c r="E11" s="8"/>
      <c r="F11" s="8"/>
      <c r="G11" s="8"/>
      <c r="H11" s="8"/>
      <c r="I11" s="8"/>
      <c r="J11" s="8"/>
      <c r="K11" s="8"/>
      <c r="L11" s="8"/>
      <c r="M11" s="8"/>
      <c r="N11" s="8"/>
      <c r="O11" s="8"/>
      <c r="P11" s="8"/>
      <c r="Q11" s="8"/>
      <c r="R11" s="8"/>
      <c r="S11" s="8"/>
      <c r="T11" s="8"/>
      <c r="U11" s="22" t="str">
        <f>IF(COUNTIF([9]回答表!F17,"*")&gt;0,[9]回答表!F17,"")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IF(COUNTIF([9]回答表!W17,"*")&gt;0,[9]回答表!W17,"")</f>
        <v>老人短期入所施設</v>
      </c>
      <c r="AP11" s="10"/>
      <c r="AQ11" s="10"/>
      <c r="AR11" s="10"/>
      <c r="AS11" s="10"/>
      <c r="AT11" s="10"/>
      <c r="AU11" s="10"/>
      <c r="AV11" s="10"/>
      <c r="AW11" s="10"/>
      <c r="AX11" s="10"/>
      <c r="AY11" s="10"/>
      <c r="AZ11" s="10"/>
      <c r="BA11" s="10"/>
      <c r="BB11" s="10"/>
      <c r="BC11" s="10"/>
      <c r="BD11" s="10"/>
      <c r="BE11" s="10"/>
      <c r="BF11" s="11"/>
      <c r="BG11" s="21" t="str">
        <f>IF(COUNTIF([9]回答表!F19,"*")&gt;0,[9]回答表!F19,"")</f>
        <v>老人福祉施設運営特別会計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IF([9]回答表!R43="●","●","")</f>
        <v/>
      </c>
      <c r="E24" s="80"/>
      <c r="F24" s="80"/>
      <c r="G24" s="80"/>
      <c r="H24" s="80"/>
      <c r="I24" s="80"/>
      <c r="J24" s="81"/>
      <c r="K24" s="79" t="str">
        <f>IF([9]回答表!R44="●","●","")</f>
        <v/>
      </c>
      <c r="L24" s="80"/>
      <c r="M24" s="80"/>
      <c r="N24" s="80"/>
      <c r="O24" s="80"/>
      <c r="P24" s="80"/>
      <c r="Q24" s="81"/>
      <c r="R24" s="79" t="str">
        <f>IF([9]回答表!R45="●","●","")</f>
        <v/>
      </c>
      <c r="S24" s="80"/>
      <c r="T24" s="80"/>
      <c r="U24" s="80"/>
      <c r="V24" s="80"/>
      <c r="W24" s="80"/>
      <c r="X24" s="81"/>
      <c r="Y24" s="79" t="str">
        <f>IF([9]回答表!R46="●","●","")</f>
        <v/>
      </c>
      <c r="Z24" s="80"/>
      <c r="AA24" s="80"/>
      <c r="AB24" s="80"/>
      <c r="AC24" s="80"/>
      <c r="AD24" s="80"/>
      <c r="AE24" s="81"/>
      <c r="AF24" s="79" t="str">
        <f>IF([9]回答表!R47="●","●","")</f>
        <v/>
      </c>
      <c r="AG24" s="80"/>
      <c r="AH24" s="80"/>
      <c r="AI24" s="80"/>
      <c r="AJ24" s="80"/>
      <c r="AK24" s="80"/>
      <c r="AL24" s="81"/>
      <c r="AM24" s="79" t="str">
        <f>IF([9]回答表!R48="●","●","")</f>
        <v/>
      </c>
      <c r="AN24" s="80"/>
      <c r="AO24" s="80"/>
      <c r="AP24" s="80"/>
      <c r="AQ24" s="80"/>
      <c r="AR24" s="80"/>
      <c r="AS24" s="81"/>
      <c r="AT24" s="79" t="str">
        <f>IF([9]回答表!R49="●","●","")</f>
        <v/>
      </c>
      <c r="AU24" s="80"/>
      <c r="AV24" s="80"/>
      <c r="AW24" s="80"/>
      <c r="AX24" s="80"/>
      <c r="AY24" s="80"/>
      <c r="AZ24" s="81"/>
      <c r="BA24" s="68"/>
      <c r="BB24" s="82" t="str">
        <f>IF([9]回答表!R50="●","●","")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IF([9]回答表!X43="●","●","")</f>
        <v/>
      </c>
      <c r="O36" s="131"/>
      <c r="P36" s="131"/>
      <c r="Q36" s="132"/>
      <c r="R36" s="119"/>
      <c r="S36" s="119"/>
      <c r="T36" s="119"/>
      <c r="U36" s="133" t="str">
        <f>IF([9]回答表!X43="●",[9]回答表!B59,IF([9]回答表!AA43="●",[9]回答表!B79,""))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IF([9]回答表!X43="●",[9]回答表!S65,IF([9]回答表!AA43="●",[9]回答表!S85,""))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IF([9]回答表!X43="●",[9]回答表!G65,IF([9]回答表!AA43="●",[9]回答表!G85,""))</f>
        <v/>
      </c>
      <c r="AN38" s="83"/>
      <c r="AO38" s="83"/>
      <c r="AP38" s="83"/>
      <c r="AQ38" s="83"/>
      <c r="AR38" s="83"/>
      <c r="AS38" s="83"/>
      <c r="AT38" s="153"/>
      <c r="AU38" s="82" t="str">
        <f>IF([9]回答表!X43="●",[9]回答表!G66,IF([9]回答表!AA43="●",[9]回答表!G86,""))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IF([9]回答表!X43="●",[9]回答表!V65,IF([9]回答表!AA43="●",[9]回答表!V85,""))</f>
        <v/>
      </c>
      <c r="BG39" s="16"/>
      <c r="BH39" s="16"/>
      <c r="BI39" s="17"/>
      <c r="BJ39" s="150" t="str">
        <f>IF([9]回答表!X43="●",[9]回答表!V66,IF([9]回答表!AA43="●",[9]回答表!V86,""))</f>
        <v/>
      </c>
      <c r="BK39" s="16"/>
      <c r="BL39" s="16"/>
      <c r="BM39" s="17"/>
      <c r="BN39" s="150" t="str">
        <f>IF([9]回答表!X43="●",[9]回答表!V67,IF([9]回答表!AA43="●",[9]回答表!V87,""))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IF([9]回答表!X43="●",[9]回答表!O71,IF([9]回答表!AA43="●",[9]回答表!O91,""))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IF([9]回答表!X43="●",[9]回答表!O72,IF([9]回答表!AA43="●",[9]回答表!O92,""))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IF([9]回答表!AA43="●","●","")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IF([9]回答表!X43="●",[9]回答表!O73,IF([9]回答表!AA43="●",[9]回答表!O93,""))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IF([9]回答表!X43="●",[9]回答表!O74,IF([9]回答表!AA43="●",[9]回答表!O94,""))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IF([9]回答表!X43="●",[9]回答表!AG71,IF([9]回答表!AA43="●",[9]回答表!AG91,""))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IF([9]回答表!X43="●",[9]回答表!AG72,IF([9]回答表!AA43="●",[9]回答表!AG92,""))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IF([9]回答表!AD43="●","●","")</f>
        <v/>
      </c>
      <c r="O51" s="131"/>
      <c r="P51" s="131"/>
      <c r="Q51" s="132"/>
      <c r="R51" s="119"/>
      <c r="S51" s="119"/>
      <c r="T51" s="119"/>
      <c r="U51" s="133" t="str">
        <f>IF([9]回答表!AD43="●",[9]回答表!B99,"")</f>
        <v/>
      </c>
      <c r="V51" s="134"/>
      <c r="W51" s="134"/>
      <c r="X51" s="134"/>
      <c r="Y51" s="134"/>
      <c r="Z51" s="134"/>
      <c r="AA51" s="134"/>
      <c r="AB51" s="134"/>
      <c r="AC51" s="134"/>
      <c r="AD51" s="134"/>
      <c r="AE51" s="134"/>
      <c r="AF51" s="134"/>
      <c r="AG51" s="134"/>
      <c r="AH51" s="134"/>
      <c r="AI51" s="134"/>
      <c r="AJ51" s="135"/>
      <c r="AK51" s="183"/>
      <c r="AL51" s="183"/>
      <c r="AM51" s="133" t="str">
        <f>IF([9]回答表!AD43="●",[9]回答表!B104,"")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IF([9]回答表!X44="●","●","")</f>
        <v/>
      </c>
      <c r="O62" s="131"/>
      <c r="P62" s="131"/>
      <c r="Q62" s="132"/>
      <c r="R62" s="119"/>
      <c r="S62" s="119"/>
      <c r="T62" s="119"/>
      <c r="U62" s="133" t="str">
        <f>IF([9]回答表!X44="●",[9]回答表!B115,IF([9]回答表!AA44="●",[9]回答表!B127,""))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IF([9]回答表!X44="●",[9]回答表!S121,IF([9]回答表!AA44="●",[9]回答表!S133,""))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IF([9]回答表!X44="●",[9]回答表!J121,IF([9]回答表!AA44="●",[9]回答表!J133,""))</f>
        <v/>
      </c>
      <c r="AN65" s="83"/>
      <c r="AO65" s="83"/>
      <c r="AP65" s="83"/>
      <c r="AQ65" s="83"/>
      <c r="AR65" s="83"/>
      <c r="AS65" s="83"/>
      <c r="AT65" s="153"/>
      <c r="AU65" s="82" t="str">
        <f>IF([9]回答表!X44="●",[9]回答表!J122,IF([9]回答表!AA44="●",[9]回答表!J134,""))</f>
        <v/>
      </c>
      <c r="AV65" s="83"/>
      <c r="AW65" s="83"/>
      <c r="AX65" s="83"/>
      <c r="AY65" s="83"/>
      <c r="AZ65" s="83"/>
      <c r="BA65" s="83"/>
      <c r="BB65" s="153"/>
      <c r="BC65" s="120"/>
      <c r="BD65" s="109"/>
      <c r="BE65" s="109"/>
      <c r="BF65" s="150" t="str">
        <f>IF([9]回答表!X44="●",[9]回答表!V121,IF([9]回答表!AA44="●",[9]回答表!V133,""))</f>
        <v/>
      </c>
      <c r="BG65" s="151"/>
      <c r="BH65" s="151"/>
      <c r="BI65" s="151"/>
      <c r="BJ65" s="150" t="str">
        <f>IF([9]回答表!X44="●",[9]回答表!V122,IF([9]回答表!AA44="●",[9]回答表!V134,""))</f>
        <v/>
      </c>
      <c r="BK65" s="151"/>
      <c r="BL65" s="151"/>
      <c r="BM65" s="151"/>
      <c r="BN65" s="150" t="str">
        <f>IF([9]回答表!X44="●",[9]回答表!V123,IF([9]回答表!AA44="●",[9]回答表!V135,""))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IF([9]回答表!AA44="●","●","")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IF([9]回答表!AD44="●","●","")</f>
        <v/>
      </c>
      <c r="O74" s="131"/>
      <c r="P74" s="131"/>
      <c r="Q74" s="132"/>
      <c r="R74" s="119"/>
      <c r="S74" s="119"/>
      <c r="T74" s="119"/>
      <c r="U74" s="133" t="str">
        <f>IF([9]回答表!AD44="●",[9]回答表!B140,"")</f>
        <v/>
      </c>
      <c r="V74" s="134"/>
      <c r="W74" s="134"/>
      <c r="X74" s="134"/>
      <c r="Y74" s="134"/>
      <c r="Z74" s="134"/>
      <c r="AA74" s="134"/>
      <c r="AB74" s="134"/>
      <c r="AC74" s="134"/>
      <c r="AD74" s="134"/>
      <c r="AE74" s="134"/>
      <c r="AF74" s="134"/>
      <c r="AG74" s="134"/>
      <c r="AH74" s="134"/>
      <c r="AI74" s="134"/>
      <c r="AJ74" s="135"/>
      <c r="AK74" s="183"/>
      <c r="AL74" s="183"/>
      <c r="AM74" s="133" t="str">
        <f>IF([9]回答表!AD44="●",[9]回答表!B146,"")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IF([9]回答表!F17="水道事業",IF([9]回答表!X45="●","●",""),"")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IF([9]回答表!F17="水道事業",IF([9]回答表!X45="●",[9]回答表!B158,IF([9]回答表!AA45="●",[9]回答表!B223,"")),"")</f>
        <v/>
      </c>
      <c r="AN86" s="201"/>
      <c r="AO86" s="201"/>
      <c r="AP86" s="201"/>
      <c r="AQ86" s="201"/>
      <c r="AR86" s="201"/>
      <c r="AS86" s="201"/>
      <c r="AT86" s="201"/>
      <c r="AU86" s="201"/>
      <c r="AV86" s="201"/>
      <c r="AW86" s="201"/>
      <c r="AX86" s="201"/>
      <c r="AY86" s="201"/>
      <c r="AZ86" s="201"/>
      <c r="BA86" s="201"/>
      <c r="BB86" s="201"/>
      <c r="BC86" s="202"/>
      <c r="BD86" s="109"/>
      <c r="BE86" s="109"/>
      <c r="BF86" s="138" t="str">
        <f>IF([9]回答表!F17="水道事業",IF([9]回答表!X45="●",[9]回答表!B212,IF([9]回答表!AA45="●",[9]回答表!B278,"")),"")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IF([9]回答表!F17="水道事業",IF([9]回答表!X45="●",[9]回答表!J166,IF([9]回答表!AA45="●",[9]回答表!J231,"")),"")</f>
        <v/>
      </c>
      <c r="V88" s="83"/>
      <c r="W88" s="83"/>
      <c r="X88" s="83"/>
      <c r="Y88" s="83"/>
      <c r="Z88" s="83"/>
      <c r="AA88" s="83"/>
      <c r="AB88" s="153"/>
      <c r="AC88" s="82" t="str">
        <f>IF([9]回答表!F17="水道事業",IF([9]回答表!X45="●",[9]回答表!J173,IF([9]回答表!AA45="●",[9]回答表!J238,"")),"")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IF([9]回答表!F17="水道事業",IF([9]回答表!X45="●",[9]回答表!E212,IF([9]回答表!AA45="●",[9]回答表!E278,"")),"")</f>
        <v/>
      </c>
      <c r="BG89" s="151"/>
      <c r="BH89" s="151"/>
      <c r="BI89" s="151"/>
      <c r="BJ89" s="150" t="str">
        <f>IF([9]回答表!F17="水道事業",IF([9]回答表!X45="●",[9]回答表!E213,IF([9]回答表!AA45="●",[9]回答表!E279,"")),"")</f>
        <v/>
      </c>
      <c r="BK89" s="151"/>
      <c r="BL89" s="151"/>
      <c r="BM89" s="151"/>
      <c r="BN89" s="150" t="str">
        <f>IF([9]回答表!F17="水道事業",IF([9]回答表!X45="●",[9]回答表!E214,IF([9]回答表!AA45="●",[9]回答表!E280,"")),"")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IF([9]回答表!F17="水道事業",IF([9]回答表!AA45="●","●",""),"")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IF([9]回答表!F17="水道事業",IF([9]回答表!X45="●",[9]回答表!J176,IF([9]回答表!AA45="●",[9]回答表!J241,"")),"")</f>
        <v/>
      </c>
      <c r="V93" s="83"/>
      <c r="W93" s="83"/>
      <c r="X93" s="83"/>
      <c r="Y93" s="83"/>
      <c r="Z93" s="83"/>
      <c r="AA93" s="83"/>
      <c r="AB93" s="153"/>
      <c r="AC93" s="82" t="str">
        <f>IF([9]回答表!F17="水道事業",IF([9]回答表!X45="●",[9]回答表!J180,IF([9]回答表!AA45="●",[9]回答表!J245,"")),"")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IF([9]回答表!F17="水道事業",IF([9]回答表!AD45="○","○",""),"")</f>
        <v/>
      </c>
      <c r="O98" s="131"/>
      <c r="P98" s="131"/>
      <c r="Q98" s="132"/>
      <c r="R98" s="119"/>
      <c r="S98" s="119"/>
      <c r="T98" s="119"/>
      <c r="U98" s="133" t="str">
        <f>IF([9]回答表!F17="水道事業",IF([9]回答表!AD45="●",[9]回答表!B289,""),"")</f>
        <v/>
      </c>
      <c r="V98" s="134"/>
      <c r="W98" s="134"/>
      <c r="X98" s="134"/>
      <c r="Y98" s="134"/>
      <c r="Z98" s="134"/>
      <c r="AA98" s="134"/>
      <c r="AB98" s="134"/>
      <c r="AC98" s="134"/>
      <c r="AD98" s="134"/>
      <c r="AE98" s="134"/>
      <c r="AF98" s="134"/>
      <c r="AG98" s="134"/>
      <c r="AH98" s="134"/>
      <c r="AI98" s="134"/>
      <c r="AJ98" s="135"/>
      <c r="AK98" s="183"/>
      <c r="AL98" s="183"/>
      <c r="AM98" s="133" t="str">
        <f>IF([9]回答表!F17="水道事業",IF([9]回答表!AD45="●",[9]回答表!B295,""),"")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IF([9]回答表!F17="簡易水道事業",IF([9]回答表!X45="●",[9]回答表!B158,IF([9]回答表!AA45="●",[9]回答表!B223,"")),"")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IF([9]回答表!F17="簡易水道事業",IF([9]回答表!X45="●",[9]回答表!B212,IF([9]回答表!AA45="●",[9]回答表!B278,"")),"")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IF([9]回答表!F17="簡易水道事業",IF([9]回答表!X45="●","●",""),"")</f>
        <v/>
      </c>
      <c r="O112" s="131"/>
      <c r="P112" s="131"/>
      <c r="Q112" s="132"/>
      <c r="R112" s="119"/>
      <c r="S112" s="119"/>
      <c r="T112" s="119"/>
      <c r="U112" s="82" t="str">
        <f>IF([9]回答表!F17="簡易水道事業",IF([9]回答表!X45="●",[9]回答表!Y185,IF([9]回答表!AA45="●",[9]回答表!Y251,"")),"")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IF([9]回答表!F17="簡易水道事業",IF([9]回答表!X45="●",[9]回答表!E212,IF([9]回答表!AA45="●",[9]回答表!E278,"")),"")</f>
        <v/>
      </c>
      <c r="BG113" s="151"/>
      <c r="BH113" s="151"/>
      <c r="BI113" s="151"/>
      <c r="BJ113" s="150" t="str">
        <f>IF([9]回答表!F17="簡易水道事業",IF([9]回答表!X45="●",[9]回答表!E213,IF([9]回答表!AA45="●",[9]回答表!E279,"")),"")</f>
        <v/>
      </c>
      <c r="BK113" s="151"/>
      <c r="BL113" s="151"/>
      <c r="BM113" s="151"/>
      <c r="BN113" s="150" t="str">
        <f>IF([9]回答表!F17="簡易水道事業",IF([9]回答表!X45="●",[9]回答表!E214,IF([9]回答表!AA45="●",[9]回答表!E280,"")),"")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IF([9]回答表!F17="簡易水道事業",IF([9]回答表!X45="●",[9]回答表!Y186,IF([9]回答表!AA45="●",[9]回答表!Y252,"")),"")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IF([9]回答表!F17="簡易水道事業",IF([9]回答表!AA45="●","●",""),"")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IF([9]回答表!F17="簡易水道事業",IF([9]回答表!X45="●",[9]回答表!Y187,IF([9]回答表!AA45="●",[9]回答表!Y253,"")),"")</f>
        <v/>
      </c>
      <c r="V122" s="83"/>
      <c r="W122" s="83"/>
      <c r="X122" s="83"/>
      <c r="Y122" s="83"/>
      <c r="Z122" s="83"/>
      <c r="AA122" s="83"/>
      <c r="AB122" s="83"/>
      <c r="AC122" s="83"/>
      <c r="AD122" s="83"/>
      <c r="AE122" s="83"/>
      <c r="AF122" s="83"/>
      <c r="AG122" s="83"/>
      <c r="AH122" s="83"/>
      <c r="AI122" s="83"/>
      <c r="AJ122" s="153"/>
      <c r="AK122" s="68"/>
      <c r="AL122" s="68"/>
      <c r="AM122" s="233" t="str">
        <f>IF([9]回答表!F17="簡易水道事業",IF([9]回答表!X45="●",[9]回答表!Y189,IF([9]回答表!AA45="●",[9]回答表!Y255,"")),"")</f>
        <v/>
      </c>
      <c r="AN122" s="233"/>
      <c r="AO122" s="233"/>
      <c r="AP122" s="233"/>
      <c r="AQ122" s="233"/>
      <c r="AR122" s="233"/>
      <c r="AS122" s="233" t="str">
        <f>IF([9]回答表!F17="簡易水道事業",IF([9]回答表!X45="●",[9]回答表!Y190,IF([9]回答表!AA45="●",[9]回答表!Y256,"")),"")</f>
        <v/>
      </c>
      <c r="AT122" s="233"/>
      <c r="AU122" s="233"/>
      <c r="AV122" s="233"/>
      <c r="AW122" s="233"/>
      <c r="AX122" s="233"/>
      <c r="AY122" s="233" t="str">
        <f>IF([9]回答表!F17="簡易水道事業",IF([9]回答表!X45="●",[9]回答表!Y191,IF([9]回答表!AA45="●",[9]回答表!Y257,"")),"")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IF([9]回答表!F17="簡易水道事業",IF([9]回答表!AD45="●","●",""),"")</f>
        <v/>
      </c>
      <c r="O127" s="131"/>
      <c r="P127" s="131"/>
      <c r="Q127" s="132"/>
      <c r="R127" s="119"/>
      <c r="S127" s="119"/>
      <c r="T127" s="119"/>
      <c r="U127" s="133" t="str">
        <f>IF([9]回答表!F17="簡易水道事業",IF([9]回答表!AD45="●",[9]回答表!B289,""),"")</f>
        <v/>
      </c>
      <c r="V127" s="134"/>
      <c r="W127" s="134"/>
      <c r="X127" s="134"/>
      <c r="Y127" s="134"/>
      <c r="Z127" s="134"/>
      <c r="AA127" s="134"/>
      <c r="AB127" s="134"/>
      <c r="AC127" s="134"/>
      <c r="AD127" s="134"/>
      <c r="AE127" s="134"/>
      <c r="AF127" s="134"/>
      <c r="AG127" s="134"/>
      <c r="AH127" s="134"/>
      <c r="AI127" s="134"/>
      <c r="AJ127" s="135"/>
      <c r="AK127" s="183"/>
      <c r="AL127" s="183"/>
      <c r="AM127" s="133" t="str">
        <f>IF([9]回答表!F17="簡易水道事業",IF([9]回答表!AD45="●",[9]回答表!B295,""),"")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IF([9]回答表!F17="下水道事業",IF([9]回答表!X45="●","●",""),"")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IF([9]回答表!F17="下水道事業",IF([9]回答表!X45="●",[9]回答表!B158,IF([9]回答表!AA45="●",[9]回答表!B223,"")),"")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IF([9]回答表!F17="下水道事業",IF([9]回答表!X45="●",[9]回答表!B212,IF([9]回答表!AA45="●",[9]回答表!B278,"")),"")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IF([9]回答表!F17="下水道事業",IF([9]回答表!X45="●",[9]回答表!Y193,IF([9]回答表!AA45="●",[9]回答表!Y259,"")),"")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IF([9]回答表!F17="下水道事業",IF([9]回答表!X45="●",[9]回答表!E212,IF([9]回答表!AA45="●",[9]回答表!E278,"")),"")</f>
        <v/>
      </c>
      <c r="BG142" s="151"/>
      <c r="BH142" s="151"/>
      <c r="BI142" s="151"/>
      <c r="BJ142" s="150" t="str">
        <f>IF([9]回答表!F17="下水道事業",IF([9]回答表!X45="●",[9]回答表!E213,IF([9]回答表!AA45="●",[9]回答表!E279,"")),"")</f>
        <v/>
      </c>
      <c r="BK142" s="151"/>
      <c r="BL142" s="151"/>
      <c r="BM142" s="151"/>
      <c r="BN142" s="150" t="str">
        <f>IF([9]回答表!F17="下水道事業",IF([9]回答表!X45="●",[9]回答表!E214,IF([9]回答表!AA45="●",[9]回答表!E280,"")),"")</f>
        <v/>
      </c>
      <c r="BO142" s="151"/>
      <c r="BP142" s="151"/>
      <c r="BQ142" s="152"/>
      <c r="BR142" s="112"/>
      <c r="BX142" s="200" t="str">
        <f>IF([9]回答表!AQ20="下水道事業",IF([9]回答表!BI48="○",[9]回答表!AM161,IF([9]回答表!BL48="○",[9]回答表!AM226,"")),"")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IF([9]回答表!F17="下水道事業",IF([9]回答表!X45="●",[9]回答表!Y195,IF([9]回答表!AA45="●",[9]回答表!Y261,"")),"")</f>
        <v/>
      </c>
      <c r="V147" s="83"/>
      <c r="W147" s="83"/>
      <c r="X147" s="83"/>
      <c r="Y147" s="83"/>
      <c r="Z147" s="83"/>
      <c r="AA147" s="83"/>
      <c r="AB147" s="153"/>
      <c r="AC147" s="82" t="str">
        <f>IF([9]回答表!F17="下水道事業",IF([9]回答表!X45="●",[9]回答表!Y196,IF([9]回答表!AA45="●",[9]回答表!Y262,"")),"")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IF([9]回答表!F17="下水道事業",IF([9]回答表!X45="●",[9]回答表!Y198,IF([9]回答表!AA45="●",[9]回答表!Y264,"")),"")</f>
        <v/>
      </c>
      <c r="V153" s="83"/>
      <c r="W153" s="83"/>
      <c r="X153" s="83"/>
      <c r="Y153" s="83"/>
      <c r="Z153" s="83"/>
      <c r="AA153" s="83"/>
      <c r="AB153" s="153"/>
      <c r="AC153" s="82" t="str">
        <f>IF([9]回答表!F17="下水道事業",IF([9]回答表!X45="●",[9]回答表!Y199,IF([9]回答表!AA45="●",[9]回答表!Y265,"")),"")</f>
        <v/>
      </c>
      <c r="AD153" s="83"/>
      <c r="AE153" s="83"/>
      <c r="AF153" s="83"/>
      <c r="AG153" s="83"/>
      <c r="AH153" s="83"/>
      <c r="AI153" s="83"/>
      <c r="AJ153" s="153"/>
      <c r="AK153" s="82" t="str">
        <f>IF([9]回答表!F17="下水道事業",IF([9]回答表!X45="●",[9]回答表!Y200,IF([9]回答表!AA45="●",[9]回答表!Y266,"")),"")</f>
        <v/>
      </c>
      <c r="AL153" s="83"/>
      <c r="AM153" s="83"/>
      <c r="AN153" s="83"/>
      <c r="AO153" s="83"/>
      <c r="AP153" s="83"/>
      <c r="AQ153" s="83"/>
      <c r="AR153" s="153"/>
      <c r="AS153" s="82" t="str">
        <f>IF([9]回答表!F17="下水道事業",IF([9]回答表!X45="●",[9]回答表!Y201,IF([9]回答表!AA45="●",[9]回答表!Y267,"")),"")</f>
        <v/>
      </c>
      <c r="AT153" s="83"/>
      <c r="AU153" s="83"/>
      <c r="AV153" s="83"/>
      <c r="AW153" s="83"/>
      <c r="AX153" s="83"/>
      <c r="AY153" s="83"/>
      <c r="AZ153" s="153"/>
      <c r="BA153" s="82" t="str">
        <f>IF([9]回答表!F17="下水道事業",IF([9]回答表!X45="●",[9]回答表!Y202,IF([9]回答表!AA45="●",[9]回答表!Y268,"")),"")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IF([9]回答表!F17="下水道事業",IF([9]回答表!AA45="●","●",""),"")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IF([9]回答表!F17="下水道事業",IF([9]回答表!X45="●",[9]回答表!Y207,IF([9]回答表!AA45="●",[9]回答表!Y273,"")),"")</f>
        <v/>
      </c>
      <c r="V159" s="83"/>
      <c r="W159" s="83"/>
      <c r="X159" s="83"/>
      <c r="Y159" s="83"/>
      <c r="Z159" s="83"/>
      <c r="AA159" s="83"/>
      <c r="AB159" s="153"/>
      <c r="AC159" s="82" t="str">
        <f>IF([9]回答表!F17="下水道事業",IF([9]回答表!X45="●",[9]回答表!Y208,IF([9]回答表!AA45="●",[9]回答表!Y274,"")),"")</f>
        <v/>
      </c>
      <c r="AD159" s="83"/>
      <c r="AE159" s="83"/>
      <c r="AF159" s="83"/>
      <c r="AG159" s="83"/>
      <c r="AH159" s="83"/>
      <c r="AI159" s="83"/>
      <c r="AJ159" s="153"/>
      <c r="AK159" s="82" t="str">
        <f>IF([9]回答表!F17="下水道事業",IF([9]回答表!X45="●",[9]回答表!Y209,IF([9]回答表!AA45="●",[9]回答表!Y275,"")),"")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IF([9]回答表!F17="下水道事業",IF([9]回答表!AD45="●","●",""),"")</f>
        <v/>
      </c>
      <c r="O164" s="131"/>
      <c r="P164" s="131"/>
      <c r="Q164" s="132"/>
      <c r="R164" s="119"/>
      <c r="S164" s="119"/>
      <c r="T164" s="119"/>
      <c r="U164" s="133" t="str">
        <f>IF([9]回答表!F17="下水道事業",IF([9]回答表!AD45="●",[9]回答表!B289,""),"")</f>
        <v/>
      </c>
      <c r="V164" s="134"/>
      <c r="W164" s="134"/>
      <c r="X164" s="134"/>
      <c r="Y164" s="134"/>
      <c r="Z164" s="134"/>
      <c r="AA164" s="134"/>
      <c r="AB164" s="134"/>
      <c r="AC164" s="134"/>
      <c r="AD164" s="134"/>
      <c r="AE164" s="134"/>
      <c r="AF164" s="134"/>
      <c r="AG164" s="134"/>
      <c r="AH164" s="134"/>
      <c r="AI164" s="134"/>
      <c r="AJ164" s="135"/>
      <c r="AK164" s="183"/>
      <c r="AL164" s="183"/>
      <c r="AM164" s="133" t="str">
        <f>IF([9]回答表!F17="下水道事業",IF([9]回答表!AD45="●",[9]回答表!B295,""),"")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IF([9]回答表!BD17="●",IF([9]回答表!X45="●","●",""),"")</f>
        <v/>
      </c>
      <c r="O176" s="131"/>
      <c r="P176" s="131"/>
      <c r="Q176" s="132"/>
      <c r="R176" s="119"/>
      <c r="S176" s="119"/>
      <c r="T176" s="119"/>
      <c r="U176" s="133" t="str">
        <f>IF([9]回答表!BD17="●",IF([9]回答表!X45="●",[9]回答表!B158,IF([9]回答表!AA45="●",[9]回答表!B223,"")),"")</f>
        <v/>
      </c>
      <c r="V176" s="134"/>
      <c r="W176" s="134"/>
      <c r="X176" s="134"/>
      <c r="Y176" s="134"/>
      <c r="Z176" s="134"/>
      <c r="AA176" s="134"/>
      <c r="AB176" s="134"/>
      <c r="AC176" s="134"/>
      <c r="AD176" s="134"/>
      <c r="AE176" s="134"/>
      <c r="AF176" s="134"/>
      <c r="AG176" s="134"/>
      <c r="AH176" s="134"/>
      <c r="AI176" s="134"/>
      <c r="AJ176" s="135"/>
      <c r="AK176" s="136"/>
      <c r="AL176" s="136"/>
      <c r="AM176" s="138" t="str">
        <f>IF([9]回答表!BD17="●",IF([9]回答表!X45="●",[9]回答表!B212,IF([9]回答表!AA45="●",[9]回答表!B278,"")),"")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IF([9]回答表!BD17="●",IF([9]回答表!X45="●",[9]回答表!E212,IF([9]回答表!AA45="●",[9]回答表!E278,"")),"")</f>
        <v/>
      </c>
      <c r="AN179" s="151"/>
      <c r="AO179" s="151"/>
      <c r="AP179" s="151"/>
      <c r="AQ179" s="150" t="str">
        <f>IF([9]回答表!BD17="●",IF([9]回答表!X45="●",[9]回答表!E213,IF([9]回答表!AA45="●",[9]回答表!E279,"")),"")</f>
        <v/>
      </c>
      <c r="AR179" s="151"/>
      <c r="AS179" s="151"/>
      <c r="AT179" s="151"/>
      <c r="AU179" s="150" t="str">
        <f>IF([9]回答表!BD17="●",IF([9]回答表!X45="●",[9]回答表!E214,IF([9]回答表!AA45="●",[9]回答表!E280,"")),"")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IF([9]回答表!BD17="●",IF([9]回答表!AA45="●","●",""),"")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IF([9]回答表!BD17="●",IF([9]回答表!AD45="●","●",""),"")</f>
        <v/>
      </c>
      <c r="O188" s="131"/>
      <c r="P188" s="131"/>
      <c r="Q188" s="132"/>
      <c r="R188" s="119"/>
      <c r="S188" s="119"/>
      <c r="T188" s="119"/>
      <c r="U188" s="133" t="str">
        <f>IF([9]回答表!BD17="●",IF([9]回答表!AD45="●",[9]回答表!B289,""),"")</f>
        <v/>
      </c>
      <c r="V188" s="134"/>
      <c r="W188" s="134"/>
      <c r="X188" s="134"/>
      <c r="Y188" s="134"/>
      <c r="Z188" s="134"/>
      <c r="AA188" s="134"/>
      <c r="AB188" s="134"/>
      <c r="AC188" s="134"/>
      <c r="AD188" s="134"/>
      <c r="AE188" s="134"/>
      <c r="AF188" s="134"/>
      <c r="AG188" s="134"/>
      <c r="AH188" s="134"/>
      <c r="AI188" s="134"/>
      <c r="AJ188" s="135"/>
      <c r="AK188" s="183"/>
      <c r="AL188" s="183"/>
      <c r="AM188" s="133" t="str">
        <f>IF([9]回答表!BD17="●",IF([9]回答表!AD45="●",[9]回答表!B295,""),"")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IF([9]回答表!X46="●","●","")</f>
        <v/>
      </c>
      <c r="O200" s="131"/>
      <c r="P200" s="131"/>
      <c r="Q200" s="132"/>
      <c r="R200" s="119"/>
      <c r="S200" s="119"/>
      <c r="T200" s="119"/>
      <c r="U200" s="133" t="str">
        <f>IF([9]回答表!X46="●",[9]回答表!B307,IF([9]回答表!AA46="●",[9]回答表!B324,""))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IF([9]回答表!X46="●",[9]回答表!U313,IF([9]回答表!AA46="●",[9]回答表!U330,""))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IF([9]回答表!X46="●",[9]回答表!G313,IF([9]回答表!AA46="●",[9]回答表!G330,""))</f>
        <v/>
      </c>
      <c r="AN203" s="83"/>
      <c r="AO203" s="83"/>
      <c r="AP203" s="83"/>
      <c r="AQ203" s="83"/>
      <c r="AR203" s="83"/>
      <c r="AS203" s="83"/>
      <c r="AT203" s="153"/>
      <c r="AU203" s="82" t="str">
        <f>IF([9]回答表!X46="●",[9]回答表!G314,IF([9]回答表!AA46="●",[9]回答表!G331,""))</f>
        <v/>
      </c>
      <c r="AV203" s="83"/>
      <c r="AW203" s="83"/>
      <c r="AX203" s="83"/>
      <c r="AY203" s="83"/>
      <c r="AZ203" s="83"/>
      <c r="BA203" s="83"/>
      <c r="BB203" s="153"/>
      <c r="BC203" s="120"/>
      <c r="BD203" s="109"/>
      <c r="BE203" s="109"/>
      <c r="BF203" s="150" t="str">
        <f>IF([9]回答表!X46="●",[9]回答表!X313,IF([9]回答表!AA46="●",[9]回答表!X330,""))</f>
        <v/>
      </c>
      <c r="BG203" s="151"/>
      <c r="BH203" s="151"/>
      <c r="BI203" s="151"/>
      <c r="BJ203" s="150" t="str">
        <f>IF([9]回答表!X46="●",[9]回答表!X314,IF([9]回答表!AA46="●",[9]回答表!X331,""))</f>
        <v/>
      </c>
      <c r="BK203" s="151"/>
      <c r="BL203" s="151"/>
      <c r="BM203" s="152"/>
      <c r="BN203" s="150" t="str">
        <f>IF([9]回答表!X46="●",[9]回答表!X315,IF([9]回答表!AA46="●",[9]回答表!X332,""))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IF([9]回答表!AA46="●","●","")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IF([9]回答表!AD46="●","●","")</f>
        <v/>
      </c>
      <c r="O212" s="131"/>
      <c r="P212" s="131"/>
      <c r="Q212" s="132"/>
      <c r="R212" s="119"/>
      <c r="S212" s="119"/>
      <c r="T212" s="119"/>
      <c r="U212" s="133" t="str">
        <f>IF([9]回答表!AD46="●",[9]回答表!B337,"")</f>
        <v/>
      </c>
      <c r="V212" s="134"/>
      <c r="W212" s="134"/>
      <c r="X212" s="134"/>
      <c r="Y212" s="134"/>
      <c r="Z212" s="134"/>
      <c r="AA212" s="134"/>
      <c r="AB212" s="134"/>
      <c r="AC212" s="134"/>
      <c r="AD212" s="134"/>
      <c r="AE212" s="134"/>
      <c r="AF212" s="134"/>
      <c r="AG212" s="134"/>
      <c r="AH212" s="134"/>
      <c r="AI212" s="134"/>
      <c r="AJ212" s="135"/>
      <c r="AK212" s="259"/>
      <c r="AL212" s="259"/>
      <c r="AM212" s="133" t="str">
        <f>IF([9]回答表!AD46="●",[9]回答表!B343,"")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IF([9]回答表!X47="●","●","")</f>
        <v/>
      </c>
      <c r="O224" s="131"/>
      <c r="P224" s="131"/>
      <c r="Q224" s="132"/>
      <c r="R224" s="119"/>
      <c r="S224" s="119"/>
      <c r="T224" s="119"/>
      <c r="U224" s="133" t="str">
        <f>IF([9]回答表!X47="●",[9]回答表!B356,IF([9]回答表!AA47="●",[9]回答表!B379,""))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IF([9]回答表!X47="●",[9]回答表!B362,"")</f>
        <v/>
      </c>
      <c r="AO224" s="263"/>
      <c r="AP224" s="263"/>
      <c r="AQ224" s="263"/>
      <c r="AR224" s="263"/>
      <c r="AS224" s="263"/>
      <c r="AT224" s="263"/>
      <c r="AU224" s="263"/>
      <c r="AV224" s="263"/>
      <c r="AW224" s="263"/>
      <c r="AX224" s="263"/>
      <c r="AY224" s="263"/>
      <c r="AZ224" s="263"/>
      <c r="BA224" s="263"/>
      <c r="BB224" s="264"/>
      <c r="BC224" s="120"/>
      <c r="BD224" s="109"/>
      <c r="BE224" s="109"/>
      <c r="BF224" s="138" t="str">
        <f>IF([9]回答表!X47="●",[9]回答表!B368,IF([9]回答表!AA47="●",[9]回答表!B385,""))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IF([9]回答表!X47="●",[9]回答表!E368,IF([9]回答表!AA47="●",[9]回答表!E385,""))</f>
        <v/>
      </c>
      <c r="BG227" s="151"/>
      <c r="BH227" s="151"/>
      <c r="BI227" s="151"/>
      <c r="BJ227" s="150" t="str">
        <f>IF([9]回答表!X47="●",[9]回答表!E369,IF([9]回答表!AA47="●",[9]回答表!E386,""))</f>
        <v/>
      </c>
      <c r="BK227" s="151"/>
      <c r="BL227" s="151"/>
      <c r="BM227" s="152"/>
      <c r="BN227" s="150" t="str">
        <f>IF([9]回答表!X47="●",[9]回答表!E370,IF([9]回答表!AA47="●",[9]回答表!E387,""))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IF([9]回答表!AA47="●","●","")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IF([9]回答表!AD47="●","●","")</f>
        <v/>
      </c>
      <c r="O236" s="131"/>
      <c r="P236" s="131"/>
      <c r="Q236" s="132"/>
      <c r="R236" s="119"/>
      <c r="S236" s="119"/>
      <c r="T236" s="119"/>
      <c r="U236" s="133" t="str">
        <f>IF([9]回答表!AD47="●",[9]回答表!B392,"")</f>
        <v/>
      </c>
      <c r="V236" s="134"/>
      <c r="W236" s="134"/>
      <c r="X236" s="134"/>
      <c r="Y236" s="134"/>
      <c r="Z236" s="134"/>
      <c r="AA236" s="134"/>
      <c r="AB236" s="134"/>
      <c r="AC236" s="134"/>
      <c r="AD236" s="134"/>
      <c r="AE236" s="134"/>
      <c r="AF236" s="134"/>
      <c r="AG236" s="134"/>
      <c r="AH236" s="134"/>
      <c r="AI236" s="134"/>
      <c r="AJ236" s="135"/>
      <c r="AK236" s="259"/>
      <c r="AL236" s="259"/>
      <c r="AM236" s="133" t="str">
        <f>IF([9]回答表!AD47="●",[9]回答表!B398,"")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IF([9]回答表!X48="●","●","")</f>
        <v/>
      </c>
      <c r="O248" s="131"/>
      <c r="P248" s="131"/>
      <c r="Q248" s="132"/>
      <c r="R248" s="119"/>
      <c r="S248" s="119"/>
      <c r="T248" s="119"/>
      <c r="U248" s="133" t="str">
        <f>IF([9]回答表!X48="●",[9]回答表!B411,IF([9]回答表!AA48="●",[9]回答表!B425,""))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IF([9]回答表!X48="●",[9]回答表!BC418,IF([9]回答表!AA48="●",[9]回答表!BC432,""))</f>
        <v/>
      </c>
      <c r="AR248" s="272"/>
      <c r="AS248" s="272"/>
      <c r="AT248" s="272"/>
      <c r="AU248" s="273" t="s">
        <v>73</v>
      </c>
      <c r="AV248" s="274"/>
      <c r="AW248" s="274"/>
      <c r="AX248" s="275"/>
      <c r="AY248" s="272" t="str">
        <f>IF([9]回答表!X48="●",[9]回答表!BC423,IF([9]回答表!AA48="●",[9]回答表!BC437,""))</f>
        <v/>
      </c>
      <c r="AZ248" s="272"/>
      <c r="BA248" s="272"/>
      <c r="BB248" s="272"/>
      <c r="BC248" s="120"/>
      <c r="BD248" s="109"/>
      <c r="BE248" s="109"/>
      <c r="BF248" s="138" t="str">
        <f>IF([9]回答表!X48="●",[9]回答表!S417,IF([9]回答表!AA48="●",[9]回答表!S431,""))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IF([9]回答表!X48="●",[9]回答表!BC419,IF([9]回答表!AA48="●",[9]回答表!BC433,""))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IF([9]回答表!X48="●",[9]回答表!V417,IF([9]回答表!AA48="●",[9]回答表!V431,""))</f>
        <v/>
      </c>
      <c r="BG251" s="151"/>
      <c r="BH251" s="151"/>
      <c r="BI251" s="151"/>
      <c r="BJ251" s="150" t="str">
        <f>IF([9]回答表!X48="●",[9]回答表!V418,IF([9]回答表!AA48="●",[9]回答表!V432,""))</f>
        <v/>
      </c>
      <c r="BK251" s="151"/>
      <c r="BL251" s="151"/>
      <c r="BM251" s="152"/>
      <c r="BN251" s="150" t="str">
        <f>IF([9]回答表!X48="●",[9]回答表!V419,IF([9]回答表!AA48="●",[9]回答表!V433,""))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IF([9]回答表!X48="●",[9]回答表!BC420,IF([9]回答表!AA48="●",[9]回答表!BC434,""))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IF([9]回答表!X48="●",[9]回答表!BC424,IF([9]回答表!AA48="●",[9]回答表!BC438,""))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IF([9]回答表!AA48="●","●","")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IF([9]回答表!X48="●",[9]回答表!BC421,IF([9]回答表!AA48="●",[9]回答表!BC435,""))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IF([9]回答表!X48="●",[9]回答表!BC422,IF([9]回答表!AA48="●",[9]回答表!BC436,""))</f>
        <v/>
      </c>
      <c r="AR256" s="272"/>
      <c r="AS256" s="272"/>
      <c r="AT256" s="272"/>
      <c r="AU256" s="224" t="s">
        <v>79</v>
      </c>
      <c r="AV256" s="225"/>
      <c r="AW256" s="225"/>
      <c r="AX256" s="226"/>
      <c r="AY256" s="282" t="str">
        <f>IF([9]回答表!X48="●",[9]回答表!BC425,IF([9]回答表!AA48="●",[9]回答表!BC439,""))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IF([9]回答表!AD48="●","●","")</f>
        <v/>
      </c>
      <c r="O260" s="131"/>
      <c r="P260" s="131"/>
      <c r="Q260" s="132"/>
      <c r="R260" s="119"/>
      <c r="S260" s="119"/>
      <c r="T260" s="119"/>
      <c r="U260" s="133" t="str">
        <f>IF([9]回答表!AD48="●",[9]回答表!B439,"")</f>
        <v/>
      </c>
      <c r="V260" s="134"/>
      <c r="W260" s="134"/>
      <c r="X260" s="134"/>
      <c r="Y260" s="134"/>
      <c r="Z260" s="134"/>
      <c r="AA260" s="134"/>
      <c r="AB260" s="134"/>
      <c r="AC260" s="134"/>
      <c r="AD260" s="134"/>
      <c r="AE260" s="134"/>
      <c r="AF260" s="134"/>
      <c r="AG260" s="134"/>
      <c r="AH260" s="134"/>
      <c r="AI260" s="134"/>
      <c r="AJ260" s="135"/>
      <c r="AK260" s="183"/>
      <c r="AL260" s="183"/>
      <c r="AM260" s="133" t="str">
        <f>IF([9]回答表!AD48="●",[9]回答表!B445,"")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IF([9]回答表!X49="●","●","")</f>
        <v/>
      </c>
      <c r="O271" s="131"/>
      <c r="P271" s="131"/>
      <c r="Q271" s="132"/>
      <c r="R271" s="119"/>
      <c r="S271" s="119"/>
      <c r="T271" s="119"/>
      <c r="U271" s="133" t="str">
        <f>IF([9]回答表!X49="●",[9]回答表!B458,IF([9]回答表!AA49="●",[9]回答表!B475,""))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IF([9]回答表!X49="●",[9]回答表!B468,IF([9]回答表!AA49="●",[9]回答表!B485,""))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IF([9]回答表!X49="●",[9]回答表!G464,IF([9]回答表!AA49="●",[9]回答表!G481,""))</f>
        <v/>
      </c>
      <c r="AN273" s="83"/>
      <c r="AO273" s="83"/>
      <c r="AP273" s="83"/>
      <c r="AQ273" s="83"/>
      <c r="AR273" s="83"/>
      <c r="AS273" s="83"/>
      <c r="AT273" s="153"/>
      <c r="AU273" s="82" t="str">
        <f>IF([9]回答表!X49="●",[9]回答表!G465,IF([9]回答表!AA49="●",[9]回答表!G482,""))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IF([9]回答表!X49="●",[9]回答表!E468,IF([9]回答表!AA49="●",[9]回答表!E485,""))</f>
        <v/>
      </c>
      <c r="BG274" s="151"/>
      <c r="BH274" s="151"/>
      <c r="BI274" s="151"/>
      <c r="BJ274" s="150" t="str">
        <f>IF([9]回答表!X49="●",[9]回答表!E469,IF([9]回答表!AA49="●",[9]回答表!E486,""))</f>
        <v/>
      </c>
      <c r="BK274" s="151"/>
      <c r="BL274" s="151"/>
      <c r="BM274" s="152"/>
      <c r="BN274" s="150" t="str">
        <f>IF([9]回答表!X49="●",[9]回答表!E470,IF([9]回答表!AA49="●",[9]回答表!E487,""))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IF([9]回答表!AA49="●","●","")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IF([9]回答表!AD49="●","●","")</f>
        <v/>
      </c>
      <c r="O283" s="131"/>
      <c r="P283" s="131"/>
      <c r="Q283" s="132"/>
      <c r="R283" s="119"/>
      <c r="S283" s="119"/>
      <c r="T283" s="119"/>
      <c r="U283" s="133" t="str">
        <f>IF([9]回答表!AD49="●",[9]回答表!B492,"")</f>
        <v/>
      </c>
      <c r="V283" s="134"/>
      <c r="W283" s="134"/>
      <c r="X283" s="134"/>
      <c r="Y283" s="134"/>
      <c r="Z283" s="134"/>
      <c r="AA283" s="134"/>
      <c r="AB283" s="134"/>
      <c r="AC283" s="134"/>
      <c r="AD283" s="134"/>
      <c r="AE283" s="134"/>
      <c r="AF283" s="134"/>
      <c r="AG283" s="134"/>
      <c r="AH283" s="134"/>
      <c r="AI283" s="134"/>
      <c r="AJ283" s="135"/>
      <c r="AK283" s="136"/>
      <c r="AL283" s="136"/>
      <c r="AM283" s="133" t="str">
        <f>IF([9]回答表!AD49="●",[9]回答表!B498,"")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IF([9]回答表!R50="●",[9]回答表!B511,"")</f>
        <v>訪問入浴、居宅支援については民間事業所が複数できたため廃止しており、今後も民間事業所の状況に応じて弾力的な運営を図っていく。</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vt:lpstr>
      <vt:lpstr>病院</vt:lpstr>
      <vt:lpstr>下水道（特定環境保全公共下水道）</vt:lpstr>
      <vt:lpstr>下水道（農業集落排水施設）</vt:lpstr>
      <vt:lpstr>介護サービス（高瀬ケア・指定介護老人福祉施設）</vt:lpstr>
      <vt:lpstr>介護サービス（高瀬ケア・老人短期入所施設）</vt:lpstr>
      <vt:lpstr>介護サービス（高瀬ケア・老人デイサービスセンター）</vt:lpstr>
      <vt:lpstr>介護サービス（松喬苑・指定介護老人福祉施設）</vt:lpstr>
      <vt:lpstr>介護サービス（松喬苑・老人短期入所施設）</vt:lpstr>
      <vt:lpstr>介護サービス（松喬苑・老人デイサービスセンター）</vt:lpstr>
      <vt:lpstr>'下水道（特定環境保全公共下水道）'!Print_Area</vt:lpstr>
      <vt:lpstr>'下水道（農業集落排水施設）'!Print_Area</vt:lpstr>
      <vt:lpstr>'介護サービス（高瀬ケア・指定介護老人福祉施設）'!Print_Area</vt:lpstr>
      <vt:lpstr>'介護サービス（高瀬ケア・老人デイサービスセンター）'!Print_Area</vt:lpstr>
      <vt:lpstr>'介護サービス（高瀬ケア・老人短期入所施設）'!Print_Area</vt:lpstr>
      <vt:lpstr>'介護サービス（松喬苑・指定介護老人福祉施設）'!Print_Area</vt:lpstr>
      <vt:lpstr>'介護サービス（松喬苑・老人デイサービスセンター）'!Print_Area</vt:lpstr>
      <vt:lpstr>'介護サービス（松喬苑・老人短期入所施設）'!Print_Area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2021-10-29T10:50:30Z</dcterms:created>
  <dcterms:modified xsi:type="dcterms:W3CDTF">2021-10-29T10:57:40Z</dcterms:modified>
</cp:coreProperties>
</file>