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s\admin\02koueikigyo\02 業務\01 共通業務\03 各種調査・照会\07 経営総点検調査・抜本的改革取組状況調査\R03年度作業\01 抜本的な改革の取組状況調査\07 公開用ファイル\"/>
    </mc:Choice>
  </mc:AlternateContent>
  <xr:revisionPtr revIDLastSave="0" documentId="8_{C5B0B988-FAB3-46EF-97A0-C31B8770218F}" xr6:coauthVersionLast="46" xr6:coauthVersionMax="46" xr10:uidLastSave="{00000000-0000-0000-0000-000000000000}"/>
  <bookViews>
    <workbookView xWindow="5280" yWindow="1335" windowWidth="14910" windowHeight="13875" xr2:uid="{E39E89BD-D7D0-4152-BED4-33DCF1525BDC}"/>
  </bookViews>
  <sheets>
    <sheet name="簡易水道" sheetId="1" r:id="rId1"/>
    <sheet name="下水道（特定環境保全公共下水道）" sheetId="2" r:id="rId2"/>
    <sheet name="下水道（農業集落排水施設）" sheetId="3" r:id="rId3"/>
    <sheet name="下水道（漁業集落排水施設）" sheetId="4" r:id="rId4"/>
    <sheet name="下水道（特定地域排水処理施設）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'下水道（漁業集落排水施設）'!$A$1:$BS$315</definedName>
    <definedName name="_xlnm.Print_Area" localSheetId="1">'下水道（特定環境保全公共下水道）'!$A$1:$BS$315</definedName>
    <definedName name="_xlnm.Print_Area" localSheetId="4">'下水道（特定地域排水処理施設）'!$A$1:$BS$315</definedName>
    <definedName name="_xlnm.Print_Area" localSheetId="2">'下水道（農業集落排水施設）'!$A$1:$BS$315</definedName>
    <definedName name="_xlnm.Print_Area" localSheetId="0">簡易水道!$A$1:$BS$315</definedName>
    <definedName name="業種名" localSheetId="3">[4]選択肢!$K$2:$K$19</definedName>
    <definedName name="業種名" localSheetId="1">[2]選択肢!$K$2:$K$19</definedName>
    <definedName name="業種名" localSheetId="4">[5]選択肢!$K$2:$K$19</definedName>
    <definedName name="業種名" localSheetId="2">[3]選択肢!$K$2:$K$19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6" i="5" l="1"/>
  <c r="AM283" i="5"/>
  <c r="U283" i="5"/>
  <c r="N283" i="5"/>
  <c r="N277" i="5"/>
  <c r="BN274" i="5"/>
  <c r="BJ274" i="5"/>
  <c r="BF274" i="5"/>
  <c r="AU273" i="5"/>
  <c r="AM273" i="5"/>
  <c r="BF271" i="5"/>
  <c r="U271" i="5"/>
  <c r="N271" i="5"/>
  <c r="AM260" i="5"/>
  <c r="U260" i="5"/>
  <c r="N260" i="5"/>
  <c r="AY256" i="5"/>
  <c r="AQ256" i="5"/>
  <c r="AQ254" i="5"/>
  <c r="N254" i="5"/>
  <c r="AY253" i="5"/>
  <c r="AQ252" i="5"/>
  <c r="BN251" i="5"/>
  <c r="BJ251" i="5"/>
  <c r="BF251" i="5"/>
  <c r="AQ250" i="5"/>
  <c r="BF248" i="5"/>
  <c r="AY248" i="5"/>
  <c r="AQ248" i="5"/>
  <c r="U248" i="5"/>
  <c r="N248" i="5"/>
  <c r="AM236" i="5"/>
  <c r="U236" i="5"/>
  <c r="N236" i="5"/>
  <c r="N230" i="5"/>
  <c r="BN227" i="5"/>
  <c r="BJ227" i="5"/>
  <c r="BF227" i="5"/>
  <c r="BF224" i="5"/>
  <c r="AN224" i="5"/>
  <c r="U224" i="5"/>
  <c r="N224" i="5"/>
  <c r="AM212" i="5"/>
  <c r="U212" i="5"/>
  <c r="N212" i="5"/>
  <c r="N206" i="5"/>
  <c r="BN203" i="5"/>
  <c r="BJ203" i="5"/>
  <c r="BF203" i="5"/>
  <c r="AU203" i="5"/>
  <c r="AM203" i="5"/>
  <c r="BF200" i="5"/>
  <c r="U200" i="5"/>
  <c r="N200" i="5"/>
  <c r="AM188" i="5"/>
  <c r="U188" i="5"/>
  <c r="N188" i="5"/>
  <c r="N182" i="5"/>
  <c r="AU179" i="5"/>
  <c r="AQ179" i="5"/>
  <c r="AM179" i="5"/>
  <c r="AM176" i="5"/>
  <c r="U176" i="5"/>
  <c r="N176" i="5"/>
  <c r="AM164" i="5"/>
  <c r="U164" i="5"/>
  <c r="N164" i="5"/>
  <c r="AK159" i="5"/>
  <c r="AC159" i="5"/>
  <c r="U159" i="5"/>
  <c r="N158" i="5"/>
  <c r="BA153" i="5"/>
  <c r="AS153" i="5"/>
  <c r="AK153" i="5"/>
  <c r="AC153" i="5"/>
  <c r="U153" i="5"/>
  <c r="AC147" i="5"/>
  <c r="U147" i="5"/>
  <c r="BX142" i="5"/>
  <c r="BN142" i="5"/>
  <c r="BJ142" i="5"/>
  <c r="BF142" i="5"/>
  <c r="U141" i="5"/>
  <c r="BF139" i="5"/>
  <c r="AM139" i="5"/>
  <c r="N139" i="5"/>
  <c r="AM127" i="5"/>
  <c r="U127" i="5"/>
  <c r="N127" i="5"/>
  <c r="AY122" i="5"/>
  <c r="AS122" i="5"/>
  <c r="AM122" i="5"/>
  <c r="U122" i="5"/>
  <c r="N119" i="5"/>
  <c r="U117" i="5"/>
  <c r="BN113" i="5"/>
  <c r="BJ113" i="5"/>
  <c r="BF113" i="5"/>
  <c r="U112" i="5"/>
  <c r="N112" i="5"/>
  <c r="BF110" i="5"/>
  <c r="AM110" i="5"/>
  <c r="AM98" i="5"/>
  <c r="U98" i="5"/>
  <c r="N98" i="5"/>
  <c r="AC93" i="5"/>
  <c r="U93" i="5"/>
  <c r="N92" i="5"/>
  <c r="BN89" i="5"/>
  <c r="BJ89" i="5"/>
  <c r="BF89" i="5"/>
  <c r="AC88" i="5"/>
  <c r="U88" i="5"/>
  <c r="BF86" i="5"/>
  <c r="AM86" i="5"/>
  <c r="N86" i="5"/>
  <c r="AM74" i="5"/>
  <c r="U74" i="5"/>
  <c r="N74" i="5"/>
  <c r="N68" i="5"/>
  <c r="BN65" i="5"/>
  <c r="BJ65" i="5"/>
  <c r="BF65" i="5"/>
  <c r="AU65" i="5"/>
  <c r="AM65" i="5"/>
  <c r="BF62" i="5"/>
  <c r="U62" i="5"/>
  <c r="N62" i="5"/>
  <c r="AM51" i="5"/>
  <c r="U51" i="5"/>
  <c r="N51" i="5"/>
  <c r="AM47" i="5"/>
  <c r="AM46" i="5"/>
  <c r="AM45" i="5"/>
  <c r="AM44" i="5"/>
  <c r="N44" i="5"/>
  <c r="AM43" i="5"/>
  <c r="AM42" i="5"/>
  <c r="BN39" i="5"/>
  <c r="BJ39" i="5"/>
  <c r="BF39" i="5"/>
  <c r="AU38" i="5"/>
  <c r="AM38" i="5"/>
  <c r="BF36" i="5"/>
  <c r="U36" i="5"/>
  <c r="N36" i="5"/>
  <c r="BB24" i="5"/>
  <c r="AT24" i="5"/>
  <c r="AM24" i="5"/>
  <c r="AF24" i="5"/>
  <c r="Y24" i="5"/>
  <c r="R24" i="5"/>
  <c r="K24" i="5"/>
  <c r="D24" i="5"/>
  <c r="BG11" i="5"/>
  <c r="AO11" i="5"/>
  <c r="U11" i="5"/>
  <c r="C11" i="5"/>
  <c r="D296" i="4"/>
  <c r="AM283" i="4"/>
  <c r="U283" i="4"/>
  <c r="N283" i="4"/>
  <c r="N277" i="4"/>
  <c r="BN274" i="4"/>
  <c r="BJ274" i="4"/>
  <c r="BF274" i="4"/>
  <c r="AU273" i="4"/>
  <c r="AM273" i="4"/>
  <c r="BF271" i="4"/>
  <c r="U271" i="4"/>
  <c r="N271" i="4"/>
  <c r="AM260" i="4"/>
  <c r="U260" i="4"/>
  <c r="N260" i="4"/>
  <c r="AY256" i="4"/>
  <c r="AQ256" i="4"/>
  <c r="AQ254" i="4"/>
  <c r="N254" i="4"/>
  <c r="AY253" i="4"/>
  <c r="AQ252" i="4"/>
  <c r="BN251" i="4"/>
  <c r="BJ251" i="4"/>
  <c r="BF251" i="4"/>
  <c r="AQ250" i="4"/>
  <c r="BF248" i="4"/>
  <c r="AY248" i="4"/>
  <c r="AQ248" i="4"/>
  <c r="U248" i="4"/>
  <c r="N248" i="4"/>
  <c r="AM236" i="4"/>
  <c r="U236" i="4"/>
  <c r="N236" i="4"/>
  <c r="N230" i="4"/>
  <c r="BN227" i="4"/>
  <c r="BJ227" i="4"/>
  <c r="BF227" i="4"/>
  <c r="BF224" i="4"/>
  <c r="AN224" i="4"/>
  <c r="U224" i="4"/>
  <c r="N224" i="4"/>
  <c r="AM212" i="4"/>
  <c r="U212" i="4"/>
  <c r="N212" i="4"/>
  <c r="N206" i="4"/>
  <c r="BN203" i="4"/>
  <c r="BJ203" i="4"/>
  <c r="BF203" i="4"/>
  <c r="AU203" i="4"/>
  <c r="AM203" i="4"/>
  <c r="BF200" i="4"/>
  <c r="U200" i="4"/>
  <c r="N200" i="4"/>
  <c r="AM188" i="4"/>
  <c r="U188" i="4"/>
  <c r="N188" i="4"/>
  <c r="N182" i="4"/>
  <c r="AU179" i="4"/>
  <c r="AQ179" i="4"/>
  <c r="AM179" i="4"/>
  <c r="AM176" i="4"/>
  <c r="U176" i="4"/>
  <c r="N176" i="4"/>
  <c r="AM164" i="4"/>
  <c r="U164" i="4"/>
  <c r="N164" i="4"/>
  <c r="AK159" i="4"/>
  <c r="AC159" i="4"/>
  <c r="U159" i="4"/>
  <c r="N158" i="4"/>
  <c r="BA153" i="4"/>
  <c r="AS153" i="4"/>
  <c r="AK153" i="4"/>
  <c r="AC153" i="4"/>
  <c r="U153" i="4"/>
  <c r="AC147" i="4"/>
  <c r="U147" i="4"/>
  <c r="BX142" i="4"/>
  <c r="BN142" i="4"/>
  <c r="BJ142" i="4"/>
  <c r="BF142" i="4"/>
  <c r="U141" i="4"/>
  <c r="BF139" i="4"/>
  <c r="AM139" i="4"/>
  <c r="N139" i="4"/>
  <c r="AM127" i="4"/>
  <c r="U127" i="4"/>
  <c r="N127" i="4"/>
  <c r="AY122" i="4"/>
  <c r="AS122" i="4"/>
  <c r="AM122" i="4"/>
  <c r="U122" i="4"/>
  <c r="N119" i="4"/>
  <c r="U117" i="4"/>
  <c r="BN113" i="4"/>
  <c r="BJ113" i="4"/>
  <c r="BF113" i="4"/>
  <c r="U112" i="4"/>
  <c r="N112" i="4"/>
  <c r="BF110" i="4"/>
  <c r="AM110" i="4"/>
  <c r="AM98" i="4"/>
  <c r="U98" i="4"/>
  <c r="N98" i="4"/>
  <c r="AC93" i="4"/>
  <c r="U93" i="4"/>
  <c r="N92" i="4"/>
  <c r="BN89" i="4"/>
  <c r="BJ89" i="4"/>
  <c r="BF89" i="4"/>
  <c r="AC88" i="4"/>
  <c r="U88" i="4"/>
  <c r="BF86" i="4"/>
  <c r="AM86" i="4"/>
  <c r="N86" i="4"/>
  <c r="AM74" i="4"/>
  <c r="U74" i="4"/>
  <c r="N74" i="4"/>
  <c r="N68" i="4"/>
  <c r="BN65" i="4"/>
  <c r="BJ65" i="4"/>
  <c r="BF65" i="4"/>
  <c r="AU65" i="4"/>
  <c r="AM65" i="4"/>
  <c r="BF62" i="4"/>
  <c r="U62" i="4"/>
  <c r="N62" i="4"/>
  <c r="AM51" i="4"/>
  <c r="U51" i="4"/>
  <c r="N51" i="4"/>
  <c r="AM47" i="4"/>
  <c r="AM46" i="4"/>
  <c r="AM45" i="4"/>
  <c r="AM44" i="4"/>
  <c r="N44" i="4"/>
  <c r="AM43" i="4"/>
  <c r="AM42" i="4"/>
  <c r="BN39" i="4"/>
  <c r="BJ39" i="4"/>
  <c r="BF39" i="4"/>
  <c r="AU38" i="4"/>
  <c r="AM38" i="4"/>
  <c r="BF36" i="4"/>
  <c r="U36" i="4"/>
  <c r="N36" i="4"/>
  <c r="BB24" i="4"/>
  <c r="AT24" i="4"/>
  <c r="AM24" i="4"/>
  <c r="AF24" i="4"/>
  <c r="Y24" i="4"/>
  <c r="R24" i="4"/>
  <c r="K24" i="4"/>
  <c r="D24" i="4"/>
  <c r="BG11" i="4"/>
  <c r="AO11" i="4"/>
  <c r="U11" i="4"/>
  <c r="C11" i="4"/>
  <c r="D296" i="3" l="1"/>
  <c r="AM283" i="3"/>
  <c r="U283" i="3"/>
  <c r="N283" i="3"/>
  <c r="N277" i="3"/>
  <c r="BN274" i="3"/>
  <c r="BJ274" i="3"/>
  <c r="BF274" i="3"/>
  <c r="AU273" i="3"/>
  <c r="AM273" i="3"/>
  <c r="BF271" i="3"/>
  <c r="U271" i="3"/>
  <c r="N271" i="3"/>
  <c r="AM260" i="3"/>
  <c r="U260" i="3"/>
  <c r="N260" i="3"/>
  <c r="AY256" i="3"/>
  <c r="AQ256" i="3"/>
  <c r="AQ254" i="3"/>
  <c r="N254" i="3"/>
  <c r="AY253" i="3"/>
  <c r="AQ252" i="3"/>
  <c r="BN251" i="3"/>
  <c r="BJ251" i="3"/>
  <c r="BF251" i="3"/>
  <c r="AQ250" i="3"/>
  <c r="BF248" i="3"/>
  <c r="AY248" i="3"/>
  <c r="AQ248" i="3"/>
  <c r="U248" i="3"/>
  <c r="N248" i="3"/>
  <c r="AM236" i="3"/>
  <c r="U236" i="3"/>
  <c r="N236" i="3"/>
  <c r="N230" i="3"/>
  <c r="BN227" i="3"/>
  <c r="BJ227" i="3"/>
  <c r="BF227" i="3"/>
  <c r="BF224" i="3"/>
  <c r="AN224" i="3"/>
  <c r="U224" i="3"/>
  <c r="N224" i="3"/>
  <c r="AM212" i="3"/>
  <c r="U212" i="3"/>
  <c r="N212" i="3"/>
  <c r="N206" i="3"/>
  <c r="BN203" i="3"/>
  <c r="BJ203" i="3"/>
  <c r="BF203" i="3"/>
  <c r="AU203" i="3"/>
  <c r="AM203" i="3"/>
  <c r="BF200" i="3"/>
  <c r="U200" i="3"/>
  <c r="N200" i="3"/>
  <c r="AM188" i="3"/>
  <c r="U188" i="3"/>
  <c r="N188" i="3"/>
  <c r="N182" i="3"/>
  <c r="AU179" i="3"/>
  <c r="AQ179" i="3"/>
  <c r="AM179" i="3"/>
  <c r="AM176" i="3"/>
  <c r="U176" i="3"/>
  <c r="N176" i="3"/>
  <c r="AM164" i="3"/>
  <c r="U164" i="3"/>
  <c r="N164" i="3"/>
  <c r="AK159" i="3"/>
  <c r="AC159" i="3"/>
  <c r="U159" i="3"/>
  <c r="N158" i="3"/>
  <c r="BA153" i="3"/>
  <c r="AS153" i="3"/>
  <c r="AK153" i="3"/>
  <c r="AC153" i="3"/>
  <c r="U153" i="3"/>
  <c r="AC147" i="3"/>
  <c r="U147" i="3"/>
  <c r="BX142" i="3"/>
  <c r="BN142" i="3"/>
  <c r="BJ142" i="3"/>
  <c r="BF142" i="3"/>
  <c r="U141" i="3"/>
  <c r="BF139" i="3"/>
  <c r="AM139" i="3"/>
  <c r="N139" i="3"/>
  <c r="AM127" i="3"/>
  <c r="U127" i="3"/>
  <c r="N127" i="3"/>
  <c r="AY122" i="3"/>
  <c r="AS122" i="3"/>
  <c r="AM122" i="3"/>
  <c r="U122" i="3"/>
  <c r="N119" i="3"/>
  <c r="U117" i="3"/>
  <c r="BN113" i="3"/>
  <c r="BJ113" i="3"/>
  <c r="BF113" i="3"/>
  <c r="U112" i="3"/>
  <c r="N112" i="3"/>
  <c r="BF110" i="3"/>
  <c r="AM110" i="3"/>
  <c r="AM98" i="3"/>
  <c r="U98" i="3"/>
  <c r="N98" i="3"/>
  <c r="AC93" i="3"/>
  <c r="U93" i="3"/>
  <c r="N92" i="3"/>
  <c r="BN89" i="3"/>
  <c r="BJ89" i="3"/>
  <c r="BF89" i="3"/>
  <c r="AC88" i="3"/>
  <c r="U88" i="3"/>
  <c r="BF86" i="3"/>
  <c r="AM86" i="3"/>
  <c r="N86" i="3"/>
  <c r="AM74" i="3"/>
  <c r="U74" i="3"/>
  <c r="N74" i="3"/>
  <c r="N68" i="3"/>
  <c r="BN65" i="3"/>
  <c r="BJ65" i="3"/>
  <c r="BF65" i="3"/>
  <c r="AU65" i="3"/>
  <c r="AM65" i="3"/>
  <c r="BF62" i="3"/>
  <c r="U62" i="3"/>
  <c r="N62" i="3"/>
  <c r="AM51" i="3"/>
  <c r="U51" i="3"/>
  <c r="N51" i="3"/>
  <c r="AM47" i="3"/>
  <c r="AM46" i="3"/>
  <c r="AM45" i="3"/>
  <c r="AM44" i="3"/>
  <c r="N44" i="3"/>
  <c r="AM43" i="3"/>
  <c r="AM42" i="3"/>
  <c r="BN39" i="3"/>
  <c r="BJ39" i="3"/>
  <c r="BF39" i="3"/>
  <c r="AU38" i="3"/>
  <c r="AM38" i="3"/>
  <c r="BF36" i="3"/>
  <c r="U36" i="3"/>
  <c r="N36" i="3"/>
  <c r="BB24" i="3"/>
  <c r="AT24" i="3"/>
  <c r="AM24" i="3"/>
  <c r="AF24" i="3"/>
  <c r="Y24" i="3"/>
  <c r="R24" i="3"/>
  <c r="K24" i="3"/>
  <c r="D24" i="3"/>
  <c r="BG11" i="3"/>
  <c r="AO11" i="3"/>
  <c r="U11" i="3"/>
  <c r="C11" i="3"/>
  <c r="D296" i="2" l="1"/>
  <c r="AM283" i="2"/>
  <c r="U283" i="2"/>
  <c r="N283" i="2"/>
  <c r="N277" i="2"/>
  <c r="BN274" i="2"/>
  <c r="BJ274" i="2"/>
  <c r="BF274" i="2"/>
  <c r="AU273" i="2"/>
  <c r="AM273" i="2"/>
  <c r="BF271" i="2"/>
  <c r="U271" i="2"/>
  <c r="N271" i="2"/>
  <c r="AM260" i="2"/>
  <c r="U260" i="2"/>
  <c r="N260" i="2"/>
  <c r="AY256" i="2"/>
  <c r="AQ256" i="2"/>
  <c r="AQ254" i="2"/>
  <c r="N254" i="2"/>
  <c r="AY253" i="2"/>
  <c r="AQ252" i="2"/>
  <c r="BN251" i="2"/>
  <c r="BJ251" i="2"/>
  <c r="BF251" i="2"/>
  <c r="AQ250" i="2"/>
  <c r="BF248" i="2"/>
  <c r="AY248" i="2"/>
  <c r="AQ248" i="2"/>
  <c r="U248" i="2"/>
  <c r="N248" i="2"/>
  <c r="AM236" i="2"/>
  <c r="U236" i="2"/>
  <c r="N236" i="2"/>
  <c r="N230" i="2"/>
  <c r="BN227" i="2"/>
  <c r="BJ227" i="2"/>
  <c r="BF227" i="2"/>
  <c r="BF224" i="2"/>
  <c r="AN224" i="2"/>
  <c r="U224" i="2"/>
  <c r="N224" i="2"/>
  <c r="AM212" i="2"/>
  <c r="U212" i="2"/>
  <c r="N212" i="2"/>
  <c r="N206" i="2"/>
  <c r="BN203" i="2"/>
  <c r="BJ203" i="2"/>
  <c r="BF203" i="2"/>
  <c r="AU203" i="2"/>
  <c r="AM203" i="2"/>
  <c r="BF200" i="2"/>
  <c r="U200" i="2"/>
  <c r="N200" i="2"/>
  <c r="AM188" i="2"/>
  <c r="U188" i="2"/>
  <c r="N188" i="2"/>
  <c r="N182" i="2"/>
  <c r="AU179" i="2"/>
  <c r="AQ179" i="2"/>
  <c r="AM179" i="2"/>
  <c r="AM176" i="2"/>
  <c r="U176" i="2"/>
  <c r="N176" i="2"/>
  <c r="AM164" i="2"/>
  <c r="U164" i="2"/>
  <c r="N164" i="2"/>
  <c r="AK159" i="2"/>
  <c r="AC159" i="2"/>
  <c r="U159" i="2"/>
  <c r="N158" i="2"/>
  <c r="BA153" i="2"/>
  <c r="AS153" i="2"/>
  <c r="AK153" i="2"/>
  <c r="AC153" i="2"/>
  <c r="U153" i="2"/>
  <c r="AC147" i="2"/>
  <c r="U147" i="2"/>
  <c r="BX142" i="2"/>
  <c r="BN142" i="2"/>
  <c r="BJ142" i="2"/>
  <c r="BF142" i="2"/>
  <c r="U141" i="2"/>
  <c r="BF139" i="2"/>
  <c r="AM139" i="2"/>
  <c r="N139" i="2"/>
  <c r="AM127" i="2"/>
  <c r="U127" i="2"/>
  <c r="N127" i="2"/>
  <c r="AY122" i="2"/>
  <c r="AS122" i="2"/>
  <c r="AM122" i="2"/>
  <c r="U122" i="2"/>
  <c r="N119" i="2"/>
  <c r="U117" i="2"/>
  <c r="BN113" i="2"/>
  <c r="BJ113" i="2"/>
  <c r="BF113" i="2"/>
  <c r="U112" i="2"/>
  <c r="N112" i="2"/>
  <c r="BF110" i="2"/>
  <c r="AM110" i="2"/>
  <c r="AM98" i="2"/>
  <c r="U98" i="2"/>
  <c r="N98" i="2"/>
  <c r="AC93" i="2"/>
  <c r="U93" i="2"/>
  <c r="N92" i="2"/>
  <c r="BN89" i="2"/>
  <c r="BJ89" i="2"/>
  <c r="BF89" i="2"/>
  <c r="AC88" i="2"/>
  <c r="U88" i="2"/>
  <c r="BF86" i="2"/>
  <c r="AM86" i="2"/>
  <c r="N86" i="2"/>
  <c r="AM74" i="2"/>
  <c r="U74" i="2"/>
  <c r="N74" i="2"/>
  <c r="N68" i="2"/>
  <c r="BN65" i="2"/>
  <c r="BJ65" i="2"/>
  <c r="BF65" i="2"/>
  <c r="AU65" i="2"/>
  <c r="AM65" i="2"/>
  <c r="BF62" i="2"/>
  <c r="U62" i="2"/>
  <c r="N62" i="2"/>
  <c r="AM51" i="2"/>
  <c r="U51" i="2"/>
  <c r="N51" i="2"/>
  <c r="AM47" i="2"/>
  <c r="AM46" i="2"/>
  <c r="AM45" i="2"/>
  <c r="AM44" i="2"/>
  <c r="N44" i="2"/>
  <c r="AM43" i="2"/>
  <c r="AM42" i="2"/>
  <c r="BN39" i="2"/>
  <c r="BJ39" i="2"/>
  <c r="BF39" i="2"/>
  <c r="AU38" i="2"/>
  <c r="AM38" i="2"/>
  <c r="BF36" i="2"/>
  <c r="U36" i="2"/>
  <c r="N36" i="2"/>
  <c r="BB24" i="2"/>
  <c r="AT24" i="2"/>
  <c r="AM24" i="2"/>
  <c r="AF24" i="2"/>
  <c r="Y24" i="2"/>
  <c r="R24" i="2"/>
  <c r="K24" i="2"/>
  <c r="D24" i="2"/>
  <c r="BG11" i="2"/>
  <c r="AO11" i="2"/>
  <c r="U11" i="2"/>
  <c r="C11" i="2"/>
  <c r="D296" i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<sst xmlns="http://schemas.openxmlformats.org/spreadsheetml/2006/main" count="935" uniqueCount="85">
  <si>
    <t>団体名</t>
    <rPh sb="0" eb="3">
      <t>ダンタイメイ</t>
    </rPh>
    <phoneticPr fontId="7"/>
  </si>
  <si>
    <t>業種名</t>
    <rPh sb="0" eb="2">
      <t>ギョウシュ</t>
    </rPh>
    <rPh sb="2" eb="3">
      <t>メイ</t>
    </rPh>
    <phoneticPr fontId="7"/>
  </si>
  <si>
    <t>事業名</t>
    <rPh sb="0" eb="2">
      <t>ジギョウ</t>
    </rPh>
    <rPh sb="2" eb="3">
      <t>メイ</t>
    </rPh>
    <phoneticPr fontId="7"/>
  </si>
  <si>
    <t>施設名</t>
    <rPh sb="0" eb="2">
      <t>シセツ</t>
    </rPh>
    <rPh sb="2" eb="3">
      <t>メイ</t>
    </rPh>
    <phoneticPr fontId="7"/>
  </si>
  <si>
    <t>抜本的な改革の取組</t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</si>
  <si>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</si>
  <si>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</si>
  <si>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広域化等</t>
    <rPh sb="0" eb="3">
      <t>コウイキカ</t>
    </rPh>
    <rPh sb="3" eb="4">
      <t>トウ</t>
    </rPh>
    <phoneticPr fontId="7"/>
  </si>
  <si>
    <t>民間活用</t>
    <rPh sb="0" eb="2">
      <t>ミンカン</t>
    </rPh>
    <rPh sb="2" eb="4">
      <t>カツヨウ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</si>
  <si>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</si>
  <si>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指定管理者
制度</t>
    <rPh sb="0" eb="2">
      <t>シテイ</t>
    </rPh>
    <rPh sb="2" eb="5">
      <t>カンリシャ</t>
    </rPh>
    <rPh sb="6" eb="8">
      <t>セイド</t>
    </rPh>
    <phoneticPr fontId="7"/>
  </si>
  <si>
    <t>包括的
民間委託</t>
    <rPh sb="0" eb="3">
      <t>ホウカツテキ</t>
    </rPh>
    <rPh sb="4" eb="6">
      <t>ミンカン</t>
    </rPh>
    <rPh sb="6" eb="8">
      <t>イタク</t>
    </rPh>
    <phoneticPr fontId="7"/>
  </si>
  <si>
    <t>PPP/PFI方式
の活用</t>
    <rPh sb="7" eb="9">
      <t>ホウシキ</t>
    </rPh>
    <rPh sb="11" eb="13">
      <t>カツヨウ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</si>
  <si>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</si>
  <si>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取組事項</t>
    <rPh sb="0" eb="2">
      <t>トリクミ</t>
    </rPh>
    <rPh sb="2" eb="4">
      <t>ジコウ</t>
    </rPh>
    <phoneticPr fontId="7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</si>
  <si>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7"/>
  </si>
  <si>
    <t>（全部と一部の別）</t>
    <rPh sb="1" eb="3">
      <t>ゼンブ</t>
    </rPh>
    <rPh sb="4" eb="6">
      <t>イチブ</t>
    </rPh>
    <rPh sb="7" eb="8">
      <t>ベツ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</si>
  <si>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</si>
  <si>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実施済</t>
    <rPh sb="0" eb="2">
      <t>ジッシ</t>
    </rPh>
    <rPh sb="2" eb="3">
      <t>ズ</t>
    </rPh>
    <phoneticPr fontId="7"/>
  </si>
  <si>
    <t>全部廃止</t>
    <rPh sb="0" eb="2">
      <t>ゼンブ</t>
    </rPh>
    <rPh sb="2" eb="4">
      <t>ハイシ</t>
    </rPh>
    <phoneticPr fontId="7"/>
  </si>
  <si>
    <t>一部廃止</t>
    <rPh sb="0" eb="2">
      <t>イチブ</t>
    </rPh>
    <rPh sb="2" eb="4">
      <t>ハイシ</t>
    </rPh>
    <phoneticPr fontId="7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</si>
  <si>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7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</si>
  <si>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</si>
  <si>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</si>
  <si>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</si>
  <si>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</si>
  <si>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実施予定</t>
    <rPh sb="0" eb="2">
      <t>ジッシ</t>
    </rPh>
    <rPh sb="2" eb="4">
      <t>ヨテイ</t>
    </rPh>
    <phoneticPr fontId="7"/>
  </si>
  <si>
    <r>
      <rPr>
        <b/>
        <sz val="12"/>
        <color theme="1"/>
        <rFont val="ＭＳ Ｐゴシック"/>
        <family val="3"/>
        <charset val="128"/>
      </rPr>
      <t>③</t>
    </r>
    <r>
      <rPr>
        <b/>
        <sz val="10"/>
        <color theme="1"/>
        <rFont val="ＭＳ Ｐゴシック"/>
        <family val="3"/>
        <charset val="128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7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</si>
  <si>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7"/>
  </si>
  <si>
    <t>⑤広域化による廃止</t>
    <rPh sb="1" eb="4">
      <t>コウイキカ</t>
    </rPh>
    <rPh sb="7" eb="9">
      <t>ハイシ</t>
    </rPh>
    <phoneticPr fontId="7"/>
  </si>
  <si>
    <t>⑥その他</t>
    <rPh sb="3" eb="4">
      <t>タ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</si>
  <si>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</si>
  <si>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</si>
  <si>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検討中</t>
    <rPh sb="0" eb="3">
      <t>ケントウチュウ</t>
    </rPh>
    <phoneticPr fontId="7"/>
  </si>
  <si>
    <t>民営化・民間譲渡</t>
    <rPh sb="0" eb="3">
      <t>ミンエイカ</t>
    </rPh>
    <rPh sb="4" eb="6">
      <t>ミンカン</t>
    </rPh>
    <rPh sb="6" eb="8">
      <t>ジョウト</t>
    </rPh>
    <phoneticPr fontId="7"/>
  </si>
  <si>
    <t>（取組の概要及び効果）</t>
    <rPh sb="1" eb="2">
      <t>ト</t>
    </rPh>
    <rPh sb="2" eb="3">
      <t>ク</t>
    </rPh>
    <rPh sb="4" eb="6">
      <t>ガイヨウ</t>
    </rPh>
    <phoneticPr fontId="7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</si>
  <si>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7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</si>
  <si>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7"/>
  </si>
  <si>
    <t>（水道事業）広域化等</t>
    <rPh sb="1" eb="3">
      <t>スイドウ</t>
    </rPh>
    <rPh sb="3" eb="5">
      <t>ジギョウ</t>
    </rPh>
    <phoneticPr fontId="7"/>
  </si>
  <si>
    <t>（実施類型）</t>
    <rPh sb="1" eb="3">
      <t>ジッシ</t>
    </rPh>
    <rPh sb="3" eb="5">
      <t>ルイケイ</t>
    </rPh>
    <phoneticPr fontId="7"/>
  </si>
  <si>
    <t>経営統合</t>
    <rPh sb="0" eb="2">
      <t>ケイエイ</t>
    </rPh>
    <rPh sb="2" eb="4">
      <t>トウゴウ</t>
    </rPh>
    <phoneticPr fontId="7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</si>
  <si>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7"/>
  </si>
  <si>
    <t>施設管理の
共同化</t>
    <rPh sb="0" eb="2">
      <t>シセツ</t>
    </rPh>
    <rPh sb="2" eb="4">
      <t>カンリ</t>
    </rPh>
    <rPh sb="6" eb="9">
      <t>キョウドウカ</t>
    </rPh>
    <phoneticPr fontId="7"/>
  </si>
  <si>
    <t>管理の一体化</t>
    <rPh sb="0" eb="2">
      <t>カンリ</t>
    </rPh>
    <rPh sb="3" eb="6">
      <t>イッタイカ</t>
    </rPh>
    <phoneticPr fontId="7"/>
  </si>
  <si>
    <t>（簡易水道事業）広域化等</t>
    <rPh sb="1" eb="3">
      <t>カンイ</t>
    </rPh>
    <rPh sb="3" eb="5">
      <t>スイドウ</t>
    </rPh>
    <rPh sb="5" eb="7">
      <t>ジギョウ</t>
    </rPh>
    <phoneticPr fontId="7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</si>
  <si>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7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</si>
  <si>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7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</si>
  <si>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7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</si>
  <si>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7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</si>
  <si>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7"/>
  </si>
  <si>
    <t>管理の一体化</t>
    <rPh sb="0" eb="2">
      <t>カンリ</t>
    </rPh>
    <rPh sb="3" eb="5">
      <t>イッタイ</t>
    </rPh>
    <rPh sb="5" eb="6">
      <t>カ</t>
    </rPh>
    <phoneticPr fontId="7"/>
  </si>
  <si>
    <t>（下水道事業）広域化等</t>
    <rPh sb="1" eb="2">
      <t>シタ</t>
    </rPh>
    <rPh sb="2" eb="4">
      <t>スイドウ</t>
    </rPh>
    <rPh sb="4" eb="6">
      <t>ジギョウ</t>
    </rPh>
    <phoneticPr fontId="7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</si>
  <si>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7"/>
  </si>
  <si>
    <t>処理場廃止あり</t>
    <rPh sb="0" eb="3">
      <t>ショリジョウ</t>
    </rPh>
    <rPh sb="3" eb="5">
      <t>ハイシ</t>
    </rPh>
    <phoneticPr fontId="7"/>
  </si>
  <si>
    <t>処理場廃止なし</t>
    <rPh sb="0" eb="3">
      <t>ショリジョウ</t>
    </rPh>
    <rPh sb="3" eb="5">
      <t>ハイシ</t>
    </rPh>
    <phoneticPr fontId="7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</si>
  <si>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7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</si>
  <si>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7"/>
  </si>
  <si>
    <t>農集排水･公共下水との統合</t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7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</si>
  <si>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7"/>
  </si>
  <si>
    <t>その他</t>
    <rPh sb="2" eb="3">
      <t>ホカ</t>
    </rPh>
    <phoneticPr fontId="7"/>
  </si>
  <si>
    <t>汚泥処理の
共同化</t>
    <rPh sb="0" eb="2">
      <t>オデイ</t>
    </rPh>
    <rPh sb="2" eb="4">
      <t>ショリ</t>
    </rPh>
    <rPh sb="6" eb="9">
      <t>キョウドウカ</t>
    </rPh>
    <phoneticPr fontId="7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</si>
  <si>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7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</si>
  <si>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7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</si>
  <si>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7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</si>
  <si>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7"/>
  </si>
  <si>
    <t>（方式）</t>
    <rPh sb="1" eb="3">
      <t>ホウシキ</t>
    </rPh>
    <phoneticPr fontId="7"/>
  </si>
  <si>
    <t>代行制</t>
    <rPh sb="0" eb="3">
      <t>ダイコウセイ</t>
    </rPh>
    <phoneticPr fontId="7"/>
  </si>
  <si>
    <t>利用料金制</t>
    <rPh sb="0" eb="2">
      <t>リヨウ</t>
    </rPh>
    <rPh sb="2" eb="5">
      <t>リョウキンセイ</t>
    </rPh>
    <phoneticPr fontId="7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</si>
  <si>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7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</si>
  <si>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7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</si>
  <si>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7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</si>
  <si>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7"/>
  </si>
  <si>
    <t>BTO方式</t>
    <rPh sb="3" eb="5">
      <t>ホウシキ</t>
    </rPh>
    <phoneticPr fontId="7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</si>
  <si>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7"/>
  </si>
  <si>
    <t>BOT方式</t>
    <rPh sb="3" eb="5">
      <t>ホウシキ</t>
    </rPh>
    <phoneticPr fontId="7"/>
  </si>
  <si>
    <t>BOO方式</t>
    <rPh sb="3" eb="5">
      <t>ホウシキ</t>
    </rPh>
    <phoneticPr fontId="7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</si>
  <si>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7"/>
  </si>
  <si>
    <t>DB方式</t>
    <rPh sb="2" eb="4">
      <t>ホウシキ</t>
    </rPh>
    <phoneticPr fontId="7"/>
  </si>
  <si>
    <t>DBO方式</t>
    <rPh sb="3" eb="5">
      <t>ホウシキ</t>
    </rPh>
    <phoneticPr fontId="7"/>
  </si>
  <si>
    <t>その他</t>
    <rPh sb="2" eb="3">
      <t>タ</t>
    </rPh>
    <phoneticPr fontId="7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</si>
  <si>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7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</si>
  <si>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7"/>
  </si>
  <si>
    <t>公務員型</t>
    <rPh sb="0" eb="3">
      <t>コウムイン</t>
    </rPh>
    <rPh sb="3" eb="4">
      <t>ガタ</t>
    </rPh>
    <phoneticPr fontId="7"/>
  </si>
  <si>
    <t>非公務員型</t>
    <rPh sb="0" eb="1">
      <t>ヒ</t>
    </rPh>
    <rPh sb="1" eb="4">
      <t>コウムイン</t>
    </rPh>
    <rPh sb="4" eb="5">
      <t>ガタ</t>
    </rPh>
    <phoneticPr fontId="7"/>
  </si>
  <si>
    <t>抜本的な改革に取り組まず、現行の経営体制・手法を継続する理由及び現在の経営状況・経営戦略等における中長期的な将来見通しを踏まえた、今後の経営改革の方向性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</si>
</sst>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游ゴシック"/>
      <family val="3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6"/>
      <name val="游ゴシック"/>
      <family val="3"/>
      <scheme val="minor"/>
    </font>
    <font>
      <sz val="18"/>
      <name val="游ゴシック"/>
      <family val="2"/>
      <scheme val="minor"/>
    </font>
    <font>
      <sz val="11"/>
      <name val="ＭＳ Ｐゴシック"/>
      <family val="3"/>
    </font>
    <font>
      <b/>
      <sz val="18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24"/>
      <color theme="1"/>
      <name val="游ゴシック"/>
      <family val="3"/>
      <scheme val="minor"/>
    </font>
    <font>
      <b/>
      <sz val="17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sz val="28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2.5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20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0" borderId="0" xfId="0" applyFont="1" applyAlignment="1"/>
    <xf numFmtId="0" fontId="11" fillId="2" borderId="5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6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11" fillId="2" borderId="10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15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0" fillId="2" borderId="6" xfId="0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1" fillId="2" borderId="0" xfId="0" applyFont="1" applyFill="1" applyAlignment="1">
      <alignment shrinkToFit="1"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wrapText="1"/>
    </xf>
    <xf numFmtId="0" fontId="16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8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8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3" fillId="2" borderId="0" xfId="0" applyFont="1" applyFill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2" borderId="0" xfId="0" applyFont="1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5" fillId="2" borderId="8" xfId="0" applyFont="1" applyFill="1" applyBorder="1" applyAlignment="1"/>
    <xf numFmtId="0" fontId="18" fillId="0" borderId="1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6" xfId="0" applyFont="1" applyFill="1" applyBorder="1">
      <alignment vertical="center"/>
    </xf>
    <xf numFmtId="0" fontId="12" fillId="2" borderId="8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 wrapText="1"/>
    </xf>
    <xf numFmtId="0" fontId="11" fillId="2" borderId="8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0" fillId="2" borderId="3" xfId="0" applyFont="1" applyFill="1" applyBorder="1">
      <alignment vertic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</cellXfs>
  <cellStyles count="1">
    <cellStyle name="標準" xfId="0" builtinId="0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5903CA-010A-4852-B4DE-D420AE68CD7A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6C7F1A-354E-49E2-A53E-43CF2F67B693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99CE288-7024-4CEF-94FC-E3B31B7B4ADD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A8E6CB3-4AA1-4284-800D-44567210C31D}"/>
            </a:ext>
          </a:extLst>
        </xdr:cNvPr>
        <xdr:cNvSpPr/>
      </xdr:nvSpPr>
      <xdr:spPr>
        <a:xfrm>
          <a:off x="3332480" y="101523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76A2AA2-9EB2-44DA-8986-67C3FE09A5C5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B2A4E7C1-EA34-4746-97F9-69E3FE1C0718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92BA4F2-BE86-4F28-8E9A-FFB47013A7E6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2AB26D5-5D5B-4173-AC68-9A3C0621C5C1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82B9DC64-DF7D-42A1-8AE2-F0BC03F7EDDB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601B0E5-1352-4C20-A8CA-3A691B8C344C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3C87917-CCC5-4109-AF6F-A874C15E6F04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702B221-1E97-44C4-9A2A-A55ACCA70CF6}"/>
            </a:ext>
          </a:extLst>
        </xdr:cNvPr>
        <xdr:cNvSpPr/>
      </xdr:nvSpPr>
      <xdr:spPr>
        <a:xfrm>
          <a:off x="429260" y="573627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E054550-A9FA-42B7-9559-5FDF1DFEBF37}"/>
            </a:ext>
          </a:extLst>
        </xdr:cNvPr>
        <xdr:cNvSpPr/>
      </xdr:nvSpPr>
      <xdr:spPr>
        <a:xfrm>
          <a:off x="3340100" y="175323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E6DB049-7E44-4D82-8C4E-FB20471022DC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E6416FD-0BAD-41A3-8973-C8F911DDEB61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7770D6E4-D48C-44AB-908F-C963A8E87A69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E7AF2CAA-83A3-4D5F-8C18-FA4551E8F5EA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19A6F63-F57B-4C7F-9408-45F07FAEDF0C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72CBF92D-EAA9-45E7-AA69-D39E71DB413A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26535BAF-4EC6-47E1-9416-8752EA750165}"/>
            </a:ext>
          </a:extLst>
        </xdr:cNvPr>
        <xdr:cNvSpPr/>
      </xdr:nvSpPr>
      <xdr:spPr>
        <a:xfrm>
          <a:off x="3340100" y="360013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083033BA-B9AD-41F8-BEFD-7EF8E960F12C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2DE681CB-3CA2-4F33-89F1-8A0565B4E470}"/>
            </a:ext>
          </a:extLst>
        </xdr:cNvPr>
        <xdr:cNvSpPr/>
      </xdr:nvSpPr>
      <xdr:spPr>
        <a:xfrm>
          <a:off x="3340100" y="228517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464B3BAA-4782-4A2E-93BA-C655C569EAD9}"/>
            </a:ext>
          </a:extLst>
        </xdr:cNvPr>
        <xdr:cNvSpPr/>
      </xdr:nvSpPr>
      <xdr:spPr>
        <a:xfrm>
          <a:off x="3249295" y="275697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F1F981AA-DE33-4B71-A42F-CDD0468E8B16}"/>
            </a:ext>
          </a:extLst>
        </xdr:cNvPr>
        <xdr:cNvSpPr/>
      </xdr:nvSpPr>
      <xdr:spPr>
        <a:xfrm>
          <a:off x="6772275" y="240017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E2F8A2AF-28E2-49D5-A750-9C0BB945A0AF}"/>
            </a:ext>
          </a:extLst>
        </xdr:cNvPr>
        <xdr:cNvSpPr/>
      </xdr:nvSpPr>
      <xdr:spPr>
        <a:xfrm>
          <a:off x="3344545" y="251618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9B9275-C57D-418E-B65C-4FA1F87DA6D5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DA8679C-8DB8-4387-99AC-901D8E1A7E1C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13455A8-203C-4324-BB7C-40CFCE486AEB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A2FB570-79DB-4BF4-BA82-9893A6D7D961}"/>
            </a:ext>
          </a:extLst>
        </xdr:cNvPr>
        <xdr:cNvSpPr/>
      </xdr:nvSpPr>
      <xdr:spPr>
        <a:xfrm>
          <a:off x="3332480" y="101523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2530DFC-E0A7-4637-8EC1-3655D4E9A900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262D173-D737-440D-AF5C-F516C9FDA7D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DD62E9A-5614-478E-92FC-D02C3ECCCA32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88A768A-72BC-403F-8119-33ED52C83BBA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350ED73-47AD-43A1-B950-3FFE8EC022CA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D6DD2B6-D878-49A0-A902-FFEBBA771FD3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93E3AD2-D091-4628-AE40-0C11FD13983F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8B3006C-140A-4994-8066-1BD27D553CD4}"/>
            </a:ext>
          </a:extLst>
        </xdr:cNvPr>
        <xdr:cNvSpPr/>
      </xdr:nvSpPr>
      <xdr:spPr>
        <a:xfrm>
          <a:off x="429260" y="573627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577BC4E-B0F7-40ED-BAFA-91C8FFAB4175}"/>
            </a:ext>
          </a:extLst>
        </xdr:cNvPr>
        <xdr:cNvSpPr/>
      </xdr:nvSpPr>
      <xdr:spPr>
        <a:xfrm>
          <a:off x="3340100" y="175323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B323A21-009F-4E61-BABB-56D966DDE9CE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95A3873-3ECF-44B7-A52E-B7D02D55D6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D4FD2E48-F258-4135-B6B5-9F8F0191B6BB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1FC42BB-B26A-467F-8804-95FFEBFF2BD9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30459BD-CFA0-44BC-8A91-D5FEA188FD0A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B2F7378C-345A-45C6-96D8-39319CC15B64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67746A7E-B630-4336-8062-35EAC835A34E}"/>
            </a:ext>
          </a:extLst>
        </xdr:cNvPr>
        <xdr:cNvSpPr/>
      </xdr:nvSpPr>
      <xdr:spPr>
        <a:xfrm>
          <a:off x="3340100" y="360013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261FD1B8-B14B-4FF0-A64D-71A0E3257AC5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D8876DD6-6AF6-482C-BFCD-BBA78B606894}"/>
            </a:ext>
          </a:extLst>
        </xdr:cNvPr>
        <xdr:cNvSpPr/>
      </xdr:nvSpPr>
      <xdr:spPr>
        <a:xfrm>
          <a:off x="3340100" y="228517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73D86119-802B-446A-A6F7-2C46EC7C93B6}"/>
            </a:ext>
          </a:extLst>
        </xdr:cNvPr>
        <xdr:cNvSpPr/>
      </xdr:nvSpPr>
      <xdr:spPr>
        <a:xfrm>
          <a:off x="3249295" y="275697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7C6832A1-EB4F-4979-8D27-404C7E0B54FE}"/>
            </a:ext>
          </a:extLst>
        </xdr:cNvPr>
        <xdr:cNvSpPr/>
      </xdr:nvSpPr>
      <xdr:spPr>
        <a:xfrm>
          <a:off x="6772275" y="240017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328CD31D-F9CA-41F9-9357-E6A955905210}"/>
            </a:ext>
          </a:extLst>
        </xdr:cNvPr>
        <xdr:cNvSpPr/>
      </xdr:nvSpPr>
      <xdr:spPr>
        <a:xfrm>
          <a:off x="3344545" y="251618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C164607-4B9D-420A-B887-9A7F60ABAB7D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5FEA37-89B1-4515-825E-A183439E084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1BEA0BD-8111-4617-AF52-6A061FE732C5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D56F6EB-614E-4848-B9C6-FA69F869A056}"/>
            </a:ext>
          </a:extLst>
        </xdr:cNvPr>
        <xdr:cNvSpPr/>
      </xdr:nvSpPr>
      <xdr:spPr>
        <a:xfrm>
          <a:off x="3332480" y="101523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1237709-BD56-45C1-AADB-9C9583055747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F8F155E-5CA6-4F9D-AFDC-18291E0F3211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F494558-7101-46C1-A2D6-C5A56B65BC41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40216FC1-7412-439F-A8E7-31F15457BB04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3873358-CA6B-48FC-8C49-B03718F35C8B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F4E6213-C45E-4529-941A-CC5E2D4A51E7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7E5CCCF-482E-4203-83B6-464884EA4D09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030A05C-59BA-4E0D-833D-CCC89CEBC355}"/>
            </a:ext>
          </a:extLst>
        </xdr:cNvPr>
        <xdr:cNvSpPr/>
      </xdr:nvSpPr>
      <xdr:spPr>
        <a:xfrm>
          <a:off x="429260" y="573627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39CFCC00-F50A-4531-8024-E6C934D4D8B3}"/>
            </a:ext>
          </a:extLst>
        </xdr:cNvPr>
        <xdr:cNvSpPr/>
      </xdr:nvSpPr>
      <xdr:spPr>
        <a:xfrm>
          <a:off x="3340100" y="175323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43D59A2-8725-42E7-9E9D-FAA7F10781B6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30CBA5F-2A84-4CB7-8B3E-C7C2230752E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F873DB6F-86A7-4138-AF92-311DF6550033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7EBEF718-D456-49C5-B79B-3478D02AA3FE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D58BF37-DA66-40BB-A980-D1DB5D19CB9E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D7957D05-23B1-4517-AFBC-64436E555BF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F66BED6F-9D46-467F-8FBF-FDC81CD467BC}"/>
            </a:ext>
          </a:extLst>
        </xdr:cNvPr>
        <xdr:cNvSpPr/>
      </xdr:nvSpPr>
      <xdr:spPr>
        <a:xfrm>
          <a:off x="3340100" y="360013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5FD3CE4E-DA62-4620-B67A-740B6D5CC83B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59B44A00-C5DC-4695-BDF8-D258D9787353}"/>
            </a:ext>
          </a:extLst>
        </xdr:cNvPr>
        <xdr:cNvSpPr/>
      </xdr:nvSpPr>
      <xdr:spPr>
        <a:xfrm>
          <a:off x="3340100" y="228517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A3D7D45D-18B1-4F27-A436-4899C36926E7}"/>
            </a:ext>
          </a:extLst>
        </xdr:cNvPr>
        <xdr:cNvSpPr/>
      </xdr:nvSpPr>
      <xdr:spPr>
        <a:xfrm>
          <a:off x="3249295" y="275697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444CDFFE-5099-46D0-A35F-A74B5ABFE103}"/>
            </a:ext>
          </a:extLst>
        </xdr:cNvPr>
        <xdr:cNvSpPr/>
      </xdr:nvSpPr>
      <xdr:spPr>
        <a:xfrm>
          <a:off x="6772275" y="240017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125ABDB7-1990-46D6-9D80-98D9CA2D3CF8}"/>
            </a:ext>
          </a:extLst>
        </xdr:cNvPr>
        <xdr:cNvSpPr/>
      </xdr:nvSpPr>
      <xdr:spPr>
        <a:xfrm>
          <a:off x="3344545" y="251618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4A9A2F4-0858-48B5-AC88-1C6A55F489E1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F2F0838-CA48-4929-87A4-EB39FD31A3FF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2002E32-F1E6-47B0-B197-DC9223B5D341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A469829-8340-41A5-9E6C-CC5F02A1DD69}"/>
            </a:ext>
          </a:extLst>
        </xdr:cNvPr>
        <xdr:cNvSpPr/>
      </xdr:nvSpPr>
      <xdr:spPr>
        <a:xfrm>
          <a:off x="3332480" y="101523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7FB1554-709A-4862-B7CC-1B1DD67F647E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6612E18-ECDC-4D64-9E1F-41363E889933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119E710-C09B-4BA2-B7B6-BA18643F5A1D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3B9C9D1-8CB4-4B94-9DAE-5AC57176AA4A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F6C417C-5351-4963-94B7-7BB296C0DC4C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1F62CE4-37A0-4C02-98E8-4FC5EA652D22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EA2D93F-D722-4D74-82CA-28FED26EBC3B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B5E848C-5032-4A2E-8328-38271A2C2319}"/>
            </a:ext>
          </a:extLst>
        </xdr:cNvPr>
        <xdr:cNvSpPr/>
      </xdr:nvSpPr>
      <xdr:spPr>
        <a:xfrm>
          <a:off x="429260" y="573627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0F0589C-3D2A-40D0-B87E-2CF1DF9C1B67}"/>
            </a:ext>
          </a:extLst>
        </xdr:cNvPr>
        <xdr:cNvSpPr/>
      </xdr:nvSpPr>
      <xdr:spPr>
        <a:xfrm>
          <a:off x="3340100" y="175323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E83ADC3-6EB0-44EF-8A31-384D51DE41A3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1FC75738-A4BF-4C27-8679-94D66C9BA8F8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6BEF1CDA-AF0F-40A8-BF4F-59645BE0317D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17A9A03-CCDD-493E-AD89-AE3542EAFD5A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C6453C6-5E43-47A3-87B7-6AF637962886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AB2A4298-5246-4BB7-BA82-242728BA5456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A966187C-6875-4C0B-8498-05E8BE66C1E4}"/>
            </a:ext>
          </a:extLst>
        </xdr:cNvPr>
        <xdr:cNvSpPr/>
      </xdr:nvSpPr>
      <xdr:spPr>
        <a:xfrm>
          <a:off x="3340100" y="360013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9EC4DD09-CC6E-481C-A423-8B60F83F1843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FE5A8530-2FD3-46A0-9B75-925D1BCA61D7}"/>
            </a:ext>
          </a:extLst>
        </xdr:cNvPr>
        <xdr:cNvSpPr/>
      </xdr:nvSpPr>
      <xdr:spPr>
        <a:xfrm>
          <a:off x="3340100" y="228517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B0681954-4187-4FDA-8D94-44E82B7D2512}"/>
            </a:ext>
          </a:extLst>
        </xdr:cNvPr>
        <xdr:cNvSpPr/>
      </xdr:nvSpPr>
      <xdr:spPr>
        <a:xfrm>
          <a:off x="3249295" y="275697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1D83B443-C051-4195-AC15-F4CBC7CAB24F}"/>
            </a:ext>
          </a:extLst>
        </xdr:cNvPr>
        <xdr:cNvSpPr/>
      </xdr:nvSpPr>
      <xdr:spPr>
        <a:xfrm>
          <a:off x="6772275" y="240017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F1C2D35C-2EFB-475E-9314-A835F3F9045B}"/>
            </a:ext>
          </a:extLst>
        </xdr:cNvPr>
        <xdr:cNvSpPr/>
      </xdr:nvSpPr>
      <xdr:spPr>
        <a:xfrm>
          <a:off x="3344545" y="251618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7EA7146-3F7D-4114-809E-E649D852435E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561FB-ADA0-4099-B91D-AB09B3C7D695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F821196-CCB9-4686-9CB1-DD97EFE7DD0D}"/>
            </a:ext>
          </a:extLst>
        </xdr:cNvPr>
        <xdr:cNvSpPr/>
      </xdr:nvSpPr>
      <xdr:spPr>
        <a:xfrm>
          <a:off x="422910" y="534606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51</xdr:row>
      <xdr:rowOff>74930</xdr:rowOff>
    </xdr:from>
    <xdr:to>
      <xdr:col>19</xdr:col>
      <xdr:colOff>119380</xdr:colOff>
      <xdr:row>52</xdr:row>
      <xdr:rowOff>174625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8433670-FC6D-4AD4-846D-58546FC8BD86}"/>
            </a:ext>
          </a:extLst>
        </xdr:cNvPr>
        <xdr:cNvSpPr/>
      </xdr:nvSpPr>
      <xdr:spPr>
        <a:xfrm>
          <a:off x="3332480" y="10152380"/>
          <a:ext cx="406400" cy="290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3BB455E-F97F-4DE5-ACF6-0CC74784EC49}"/>
            </a:ext>
          </a:extLst>
        </xdr:cNvPr>
        <xdr:cNvSpPr/>
      </xdr:nvSpPr>
      <xdr:spPr>
        <a:xfrm>
          <a:off x="3307715" y="7747000"/>
          <a:ext cx="406400" cy="5213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F5DF2E1-D670-4EB7-AE6C-7B3EEA76A44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4313211C-69B6-4CDB-8186-9C7A63B38EDE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76C053CC-44B1-4758-837B-9E01CCB06092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FF2418C-9C91-4F76-B22B-B2D9B1D66469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E8BCDC4-3048-410B-829D-1460255A03AF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82C40F8-8F51-4FC7-89D8-D5F3C54900B5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48260</xdr:colOff>
      <xdr:row>288</xdr:row>
      <xdr:rowOff>88900</xdr:rowOff>
    </xdr:from>
    <xdr:to>
      <xdr:col>46</xdr:col>
      <xdr:colOff>124460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8D08587-C081-41AE-9533-10648D47D6A6}"/>
            </a:ext>
          </a:extLst>
        </xdr:cNvPr>
        <xdr:cNvSpPr/>
      </xdr:nvSpPr>
      <xdr:spPr>
        <a:xfrm>
          <a:off x="429260" y="57362725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CF68AB9-34A8-418D-88CB-ABEDD5C83362}"/>
            </a:ext>
          </a:extLst>
        </xdr:cNvPr>
        <xdr:cNvSpPr/>
      </xdr:nvSpPr>
      <xdr:spPr>
        <a:xfrm>
          <a:off x="3340100" y="17532350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36A4954-71E5-4101-8344-C2DC40215578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263F303-6970-44A9-AF64-3F341BDCDDA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E407DFB8-E08B-4226-91AD-5C5EF18796DB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DE4A29D-ADBB-4E8E-A333-23F50A244279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656724F-7ADF-4EB0-B4E6-750224129B8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8826DCD4-5AF8-4D31-9B50-38775809C19F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126365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846BB9E1-025B-4A93-99BF-D977E2BBB6D4}"/>
            </a:ext>
          </a:extLst>
        </xdr:cNvPr>
        <xdr:cNvSpPr/>
      </xdr:nvSpPr>
      <xdr:spPr>
        <a:xfrm>
          <a:off x="3340100" y="36001325"/>
          <a:ext cx="406400" cy="5676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EEDB7CF5-6765-48CF-A6DE-98765E03F44E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29845</xdr:rowOff>
    </xdr:from>
    <xdr:to>
      <xdr:col>19</xdr:col>
      <xdr:colOff>127000</xdr:colOff>
      <xdr:row>117</xdr:row>
      <xdr:rowOff>180340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1975AEEA-9279-4F40-A116-34B5EFB3A4EE}"/>
            </a:ext>
          </a:extLst>
        </xdr:cNvPr>
        <xdr:cNvSpPr/>
      </xdr:nvSpPr>
      <xdr:spPr>
        <a:xfrm>
          <a:off x="3340100" y="22851745"/>
          <a:ext cx="406400" cy="579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138</xdr:row>
      <xdr:rowOff>233045</xdr:rowOff>
    </xdr:from>
    <xdr:to>
      <xdr:col>19</xdr:col>
      <xdr:colOff>147955</xdr:colOff>
      <xdr:row>160</xdr:row>
      <xdr:rowOff>62865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6D0AEB8E-3582-46A0-9344-9C335223E49C}"/>
            </a:ext>
          </a:extLst>
        </xdr:cNvPr>
        <xdr:cNvSpPr/>
      </xdr:nvSpPr>
      <xdr:spPr>
        <a:xfrm>
          <a:off x="3249295" y="27569795"/>
          <a:ext cx="518160" cy="451612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179705</xdr:rowOff>
    </xdr:from>
    <xdr:to>
      <xdr:col>37</xdr:col>
      <xdr:colOff>57150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ED63AB1C-6661-4FAF-948A-51A69F12FA41}"/>
            </a:ext>
          </a:extLst>
        </xdr:cNvPr>
        <xdr:cNvSpPr/>
      </xdr:nvSpPr>
      <xdr:spPr>
        <a:xfrm>
          <a:off x="6772275" y="24001730"/>
          <a:ext cx="409575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106045</xdr:colOff>
      <xdr:row>126</xdr:row>
      <xdr:rowOff>158750</xdr:rowOff>
    </xdr:from>
    <xdr:to>
      <xdr:col>19</xdr:col>
      <xdr:colOff>131445</xdr:colOff>
      <xdr:row>129</xdr:row>
      <xdr:rowOff>150495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76A74CF3-6CCB-4799-A3D5-400A47264E9E}"/>
            </a:ext>
          </a:extLst>
        </xdr:cNvPr>
        <xdr:cNvSpPr/>
      </xdr:nvSpPr>
      <xdr:spPr>
        <a:xfrm>
          <a:off x="3344545" y="25161875"/>
          <a:ext cx="406400" cy="563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18%20&#20843;&#23792;&#30010;&#9675;\&#20843;&#23792;&#31777;&#27700;&#65288;&#25968;&#24335;&#19968;&#37096;&#20462;&#27491;&#65289;&#9675;03+&#35519;&#26619;&#31080;+&#65288;R3&#25244;&#26412;&#25913;&#38761;&#35519;&#26619;&#65289;+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18%20&#20843;&#23792;&#30010;&#9675;\&#20843;&#23792;&#29305;&#29872;&#20844;&#20849;&#65288;&#25968;&#24335;&#19968;&#37096;&#20462;&#27491;&#65289;&#9675;03+&#35519;&#26619;&#31080;+&#65288;R3&#25244;&#26412;&#25913;&#38761;&#35519;&#26619;&#65289;+(0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18%20&#20843;&#23792;&#30010;&#9675;\&#20462;&#20843;&#23792;&#36786;&#38598;&#65288;&#25968;&#24335;&#19968;&#37096;&#20462;&#27491;&#65289;&#9675;03+&#35519;&#26619;&#31080;+&#65288;R3&#25244;&#26412;&#25913;&#38761;&#35519;&#26619;&#65289;+(00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18%20&#20843;&#23792;&#30010;&#9675;\&#20462;&#20843;&#23792;&#28417;&#38598;&#65288;&#25968;&#24335;&#19968;&#37096;&#20462;&#27491;&#65289;&#9675;03+&#35519;&#26619;&#31080;+&#65288;R3&#25244;&#26412;&#25913;&#38761;&#35519;&#26619;&#65289;+(00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18%20&#20843;&#23792;&#30010;&#9675;\&#20843;&#23792;&#21512;&#20341;&#27972;&#21270;&#27133;&#65288;&#25968;&#24335;&#19968;&#37096;&#20462;&#27491;&#65289;&#9675;03+&#35519;&#26619;&#31080;+&#65288;R3&#25244;&#26412;&#25913;&#38761;&#35519;&#26619;&#65289;+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八峰町</v>
          </cell>
        </row>
        <row r="17">
          <cell r="F17" t="str">
            <v>簡易水道事業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町の簡易水道事業については規模が小さく、また、広域連携については近隣自治体の意向等が現段階では不明なため、現行の経営体制・手法を継続せざるを得ないと認識している。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八峰町</v>
          </cell>
        </row>
        <row r="17">
          <cell r="F17" t="str">
            <v>下水道事業</v>
          </cell>
          <cell r="W17" t="str">
            <v>特定環境保全公共下水道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>●</v>
          </cell>
          <cell r="X45" t="str">
            <v>●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>●</v>
          </cell>
          <cell r="X47" t="str">
            <v>●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58">
          <cell r="B158" t="str">
            <v>秋田県が主導し、県北3市3町1組合の下水終末処理場及びし尿処理場からの汚泥を集約処理（乾燥又は炭化）し、資源化することで「循環型社会構築への貢献」をめざす本取組に参画している。
八峰町単体では金額効果は出ていないが、秋田県の試算では関連自治体・組合全体で約6億円の処分費コスト減を見込んでいるとのこと。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7">
          <cell r="Y207" t="str">
            <v>●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2">
          <cell r="B212" t="str">
            <v>令和</v>
          </cell>
          <cell r="E212">
            <v>2</v>
          </cell>
        </row>
        <row r="213">
          <cell r="E213">
            <v>4</v>
          </cell>
        </row>
        <row r="214">
          <cell r="E214">
            <v>1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56">
          <cell r="B356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362">
          <cell r="B362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368">
          <cell r="B368" t="str">
            <v>令和</v>
          </cell>
          <cell r="E368">
            <v>2</v>
          </cell>
        </row>
        <row r="369">
          <cell r="E369">
            <v>3</v>
          </cell>
        </row>
        <row r="370">
          <cell r="E370">
            <v>23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八峰町</v>
          </cell>
        </row>
        <row r="17">
          <cell r="F17" t="str">
            <v>下水道事業</v>
          </cell>
          <cell r="W17" t="str">
            <v>農業集落排水施設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>●</v>
          </cell>
          <cell r="X47" t="str">
            <v>●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56">
          <cell r="B356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362">
          <cell r="B362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368">
          <cell r="B368" t="str">
            <v>令和</v>
          </cell>
          <cell r="E368">
            <v>2</v>
          </cell>
        </row>
        <row r="369">
          <cell r="E369">
            <v>3</v>
          </cell>
        </row>
        <row r="370">
          <cell r="E370">
            <v>23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八峰町</v>
          </cell>
        </row>
        <row r="17">
          <cell r="F17" t="str">
            <v>下水道事業</v>
          </cell>
          <cell r="W17" t="str">
            <v>漁業集落排水施設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>●</v>
          </cell>
          <cell r="X47" t="str">
            <v>●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56">
          <cell r="B356" t="str">
            <v>処理場、管渠（マンホールポンプ）の維持管理に加え、電気代や通信料、簡易な修繕費等のユーティリティー経費を委託料に組み込み、事務の効率化を図ることとしている。</v>
          </cell>
        </row>
        <row r="362">
          <cell r="B362" t="str">
    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    </cell>
        </row>
        <row r="368">
          <cell r="B368" t="str">
            <v>令和</v>
          </cell>
          <cell r="E368">
            <v>2</v>
          </cell>
        </row>
        <row r="369">
          <cell r="E369">
            <v>3</v>
          </cell>
        </row>
        <row r="370">
          <cell r="E370">
            <v>23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八峰町</v>
          </cell>
        </row>
        <row r="17">
          <cell r="F17" t="str">
            <v>下水道事業</v>
          </cell>
          <cell r="W17" t="str">
            <v>特定地域排水処理施設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町が管理している合併処理浄化槽事業については管理が24基と規模が小さく、また、今後は高齢化等の進行等による人口減少、新規設置には個人型設置を進めていることから、現行の経営体制・手法を継続せざるを得ないと認識してい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ADD1-1843-44DB-9941-D54C1D9EDC3B}">
  <sheetPr>
    <pageSetUpPr fitToPage="1"/>
  </sheetPr>
  <dimension ref="C1:CN315"/>
  <sheetViews>
    <sheetView showZeros="0" tabSelected="1" view="pageBreakPreview" zoomScale="60" zoomScaleNormal="55" workbookViewId="0">
      <selection activeCell="AY122" sqref="AY122:BD124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 x14ac:dyDescent="0.4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 x14ac:dyDescent="0.4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 x14ac:dyDescent="0.4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 x14ac:dyDescent="0.4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 x14ac:dyDescent="0.4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 x14ac:dyDescent="0.4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 x14ac:dyDescent="0.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 x14ac:dyDescent="0.4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 x14ac:dyDescent="0.4">
      <c r="C11" s="19" t="str">
        <f>IF(COUNTIF([1]回答表!K15,"*")&gt;0,[1]回答表!K15,"")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IF(COUNTIF([1]回答表!F17,"*")&gt;0,[1]回答表!F17,"")</f>
        <v>簡易水道事業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IF(COUNTIF([1]回答表!W17,"*")&gt;0,[1]回答表!W17,"")</f>
        <v>―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IF(COUNTIF([1]回答表!F19,"*")&gt;0,[1]回答表!F19,"")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 x14ac:dyDescent="0.4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 x14ac:dyDescent="0.4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 x14ac:dyDescent="0.4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 x14ac:dyDescent="0.4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 x14ac:dyDescent="0.4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 x14ac:dyDescent="0.4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 x14ac:dyDescent="0.4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 x14ac:dyDescent="0.4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 x14ac:dyDescent="0.4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 x14ac:dyDescent="0.4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 x14ac:dyDescent="0.4">
      <c r="C24" s="32"/>
      <c r="D24" s="76" t="str">
        <f>IF([1]回答表!R43="●","●","")</f>
        <v/>
      </c>
      <c r="E24" s="77"/>
      <c r="F24" s="77"/>
      <c r="G24" s="77"/>
      <c r="H24" s="77"/>
      <c r="I24" s="77"/>
      <c r="J24" s="78"/>
      <c r="K24" s="76" t="str">
        <f>IF([1]回答表!R44="●","●","")</f>
        <v/>
      </c>
      <c r="L24" s="77"/>
      <c r="M24" s="77"/>
      <c r="N24" s="77"/>
      <c r="O24" s="77"/>
      <c r="P24" s="77"/>
      <c r="Q24" s="78"/>
      <c r="R24" s="76" t="str">
        <f>IF([1]回答表!R45="●","●","")</f>
        <v/>
      </c>
      <c r="S24" s="77"/>
      <c r="T24" s="77"/>
      <c r="U24" s="77"/>
      <c r="V24" s="77"/>
      <c r="W24" s="77"/>
      <c r="X24" s="78"/>
      <c r="Y24" s="76" t="str">
        <f>IF([1]回答表!R46="●","●","")</f>
        <v/>
      </c>
      <c r="Z24" s="77"/>
      <c r="AA24" s="77"/>
      <c r="AB24" s="77"/>
      <c r="AC24" s="77"/>
      <c r="AD24" s="77"/>
      <c r="AE24" s="78"/>
      <c r="AF24" s="76" t="str">
        <f>IF([1]回答表!R47="●","●","")</f>
        <v/>
      </c>
      <c r="AG24" s="77"/>
      <c r="AH24" s="77"/>
      <c r="AI24" s="77"/>
      <c r="AJ24" s="77"/>
      <c r="AK24" s="77"/>
      <c r="AL24" s="78"/>
      <c r="AM24" s="76" t="str">
        <f>IF([1]回答表!R48="●","●","")</f>
        <v/>
      </c>
      <c r="AN24" s="77"/>
      <c r="AO24" s="77"/>
      <c r="AP24" s="77"/>
      <c r="AQ24" s="77"/>
      <c r="AR24" s="77"/>
      <c r="AS24" s="78"/>
      <c r="AT24" s="76" t="str">
        <f>IF([1]回答表!R49="●","●","")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IF([1]回答表!R50="●","●","")</f>
        <v>●</v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 x14ac:dyDescent="0.4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 x14ac:dyDescent="0.4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 x14ac:dyDescent="0.4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 x14ac:dyDescent="0.4"/>
    <row r="29" spans="3:71" ht="15.6" customHeight="1" x14ac:dyDescent="0.4">
      <c r="BS29" s="88"/>
    </row>
    <row r="30" spans="3:71" ht="15.6" customHeight="1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 x14ac:dyDescent="0.4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 x14ac:dyDescent="0.5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 x14ac:dyDescent="0.5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 x14ac:dyDescent="0.5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 x14ac:dyDescent="0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 x14ac:dyDescent="0.4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IF([1]回答表!X43="●","●","")</f>
        <v/>
      </c>
      <c r="O36" s="124"/>
      <c r="P36" s="124"/>
      <c r="Q36" s="125"/>
      <c r="R36" s="112"/>
      <c r="S36" s="112"/>
      <c r="T36" s="112"/>
      <c r="U36" s="126" t="str">
        <f>IF([1]回答表!X43="●",[1]回答表!B59,IF([1]回答表!AA43="●",[1]回答表!B79,""))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IF([1]回答表!X43="●",[1]回答表!S65,IF([1]回答表!AA43="●",[1]回答表!S85,""))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 x14ac:dyDescent="0.4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 x14ac:dyDescent="0.4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IF([1]回答表!X43="●",[1]回答表!G65,IF([1]回答表!AA43="●",[1]回答表!G85,""))</f>
        <v/>
      </c>
      <c r="AN38" s="80"/>
      <c r="AO38" s="80"/>
      <c r="AP38" s="80"/>
      <c r="AQ38" s="80"/>
      <c r="AR38" s="80"/>
      <c r="AS38" s="80"/>
      <c r="AT38" s="146"/>
      <c r="AU38" s="79" t="str">
        <f>IF([1]回答表!X43="●",[1]回答表!G66,IF([1]回答表!AA43="●",[1]回答表!G86,""))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 x14ac:dyDescent="0.4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IF([1]回答表!X43="●",[1]回答表!V65,IF([1]回答表!AA43="●",[1]回答表!V85,""))</f>
        <v/>
      </c>
      <c r="BG39" s="14"/>
      <c r="BH39" s="14"/>
      <c r="BI39" s="15"/>
      <c r="BJ39" s="143" t="str">
        <f>IF([1]回答表!X43="●",[1]回答表!V66,IF([1]回答表!AA43="●",[1]回答表!V86,""))</f>
        <v/>
      </c>
      <c r="BK39" s="14"/>
      <c r="BL39" s="14"/>
      <c r="BM39" s="15"/>
      <c r="BN39" s="143" t="str">
        <f>IF([1]回答表!X43="●",[1]回答表!V67,IF([1]回答表!AA43="●",[1]回答表!V87,""))</f>
        <v/>
      </c>
      <c r="BO39" s="14"/>
      <c r="BP39" s="14"/>
      <c r="BQ39" s="15"/>
      <c r="BR39" s="105"/>
    </row>
    <row r="40" spans="3:70" ht="15.6" customHeight="1" x14ac:dyDescent="0.4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 x14ac:dyDescent="0.4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 x14ac:dyDescent="0.4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IF([1]回答表!X43="●",[1]回答表!O71,IF([1]回答表!AA43="●",[1]回答表!O91,""))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 x14ac:dyDescent="0.4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IF([1]回答表!X43="●",[1]回答表!O72,IF([1]回答表!AA43="●",[1]回答表!O92,""))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29.1" customHeight="1" x14ac:dyDescent="0.4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IF([1]回答表!AA43="●","●","")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IF([1]回答表!X43="●",[1]回答表!O73,IF([1]回答表!AA43="●",[1]回答表!O93,""))</f>
        <v/>
      </c>
      <c r="AN44" s="154"/>
      <c r="AO44" s="162" t="s">
        <v>27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65"/>
      <c r="BE44" s="165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6" customHeight="1" x14ac:dyDescent="0.4">
      <c r="C45" s="95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IF([1]回答表!X43="●",[1]回答表!O74,IF([1]回答表!AA43="●",[1]回答表!O94,""))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5"/>
      <c r="BE45" s="165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 x14ac:dyDescent="0.4">
      <c r="C46" s="95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IF([1]回答表!X43="●",[1]回答表!AG71,IF([1]回答表!AA43="●",[1]回答表!AG91,""))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5"/>
      <c r="BE46" s="1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 x14ac:dyDescent="0.4">
      <c r="C47" s="95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47"/>
      <c r="O47" s="148"/>
      <c r="P47" s="148"/>
      <c r="Q47" s="149"/>
      <c r="R47" s="112"/>
      <c r="S47" s="112"/>
      <c r="T47" s="112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129"/>
      <c r="AL47" s="129"/>
      <c r="AM47" s="153" t="str">
        <f>IF([1]回答表!X43="●",[1]回答表!AG72,IF([1]回答表!AA43="●",[1]回答表!AG92,""))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5"/>
      <c r="BE47" s="1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 x14ac:dyDescent="0.4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5"/>
      <c r="BE48" s="1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6.95" customHeight="1" x14ac:dyDescent="0.5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81"/>
      <c r="O49" s="81"/>
      <c r="P49" s="81"/>
      <c r="Q49" s="81"/>
      <c r="R49" s="112"/>
      <c r="S49" s="112"/>
      <c r="T49" s="112"/>
      <c r="U49" s="112"/>
      <c r="V49" s="112"/>
      <c r="W49" s="112"/>
      <c r="X49" s="65"/>
      <c r="Y49" s="65"/>
      <c r="Z49" s="65"/>
      <c r="AA49" s="103"/>
      <c r="AB49" s="103"/>
      <c r="AC49" s="103"/>
      <c r="AD49" s="103"/>
      <c r="AE49" s="103"/>
      <c r="AF49" s="103"/>
      <c r="AG49" s="103"/>
      <c r="AH49" s="103"/>
      <c r="AI49" s="103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105"/>
    </row>
    <row r="50" spans="3:70" ht="18.600000000000001" customHeight="1" x14ac:dyDescent="0.5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1"/>
      <c r="O50" s="81"/>
      <c r="P50" s="81"/>
      <c r="Q50" s="81"/>
      <c r="R50" s="112"/>
      <c r="S50" s="112"/>
      <c r="T50" s="112"/>
      <c r="U50" s="116" t="s">
        <v>31</v>
      </c>
      <c r="V50" s="112"/>
      <c r="W50" s="112"/>
      <c r="X50" s="112"/>
      <c r="Y50" s="112"/>
      <c r="Z50" s="112"/>
      <c r="AA50" s="103"/>
      <c r="AB50" s="117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16" t="s">
        <v>32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5"/>
      <c r="BR50" s="105"/>
    </row>
    <row r="51" spans="3:70" ht="15.6" customHeight="1" x14ac:dyDescent="0.4">
      <c r="C51" s="95"/>
      <c r="D51" s="99" t="s">
        <v>33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23" t="str">
        <f>IF([1]回答表!AD43="●","●","")</f>
        <v/>
      </c>
      <c r="O51" s="124"/>
      <c r="P51" s="124"/>
      <c r="Q51" s="125"/>
      <c r="R51" s="112"/>
      <c r="S51" s="112"/>
      <c r="T51" s="112"/>
      <c r="U51" s="126" t="str">
        <f>IF([1]回答表!AD43="●",[1]回答表!B99,"")</f>
        <v/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175"/>
      <c r="AL51" s="175"/>
      <c r="AM51" s="126" t="str">
        <f>IF([1]回答表!AD43="●",[1]回答表!B104,"")</f>
        <v/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05"/>
    </row>
    <row r="52" spans="3:70" ht="15.6" customHeight="1" x14ac:dyDescent="0.4">
      <c r="C52" s="9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37"/>
      <c r="O52" s="138"/>
      <c r="P52" s="138"/>
      <c r="Q52" s="139"/>
      <c r="R52" s="112"/>
      <c r="S52" s="112"/>
      <c r="T52" s="112"/>
      <c r="U52" s="140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75"/>
      <c r="AL52" s="175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 x14ac:dyDescent="0.4">
      <c r="C53" s="9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37"/>
      <c r="O53" s="138"/>
      <c r="P53" s="138"/>
      <c r="Q53" s="139"/>
      <c r="R53" s="112"/>
      <c r="S53" s="112"/>
      <c r="T53" s="112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2"/>
      <c r="AK53" s="175"/>
      <c r="AL53" s="175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 x14ac:dyDescent="0.4">
      <c r="C54" s="95"/>
      <c r="D54" s="109"/>
      <c r="E54" s="110"/>
      <c r="F54" s="110"/>
      <c r="G54" s="110"/>
      <c r="H54" s="110"/>
      <c r="I54" s="110"/>
      <c r="J54" s="110"/>
      <c r="K54" s="110"/>
      <c r="L54" s="110"/>
      <c r="M54" s="111"/>
      <c r="N54" s="147"/>
      <c r="O54" s="148"/>
      <c r="P54" s="148"/>
      <c r="Q54" s="149"/>
      <c r="R54" s="112"/>
      <c r="S54" s="112"/>
      <c r="T54" s="112"/>
      <c r="U54" s="172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4"/>
      <c r="AK54" s="175"/>
      <c r="AL54" s="175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4"/>
      <c r="BR54" s="105"/>
    </row>
    <row r="55" spans="3:70" ht="15.6" customHeight="1" x14ac:dyDescent="0.4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8"/>
    </row>
    <row r="56" spans="3:70" ht="15.6" customHeight="1" x14ac:dyDescent="0.4"/>
    <row r="57" spans="3:70" ht="15.6" customHeight="1" x14ac:dyDescent="0.4"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4"/>
    </row>
    <row r="58" spans="3:70" ht="15.6" customHeight="1" x14ac:dyDescent="0.5">
      <c r="C58" s="95"/>
      <c r="D58" s="96" t="s">
        <v>14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34</v>
      </c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2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103"/>
      <c r="BO58" s="103"/>
      <c r="BP58" s="103"/>
      <c r="BQ58" s="104"/>
      <c r="BR58" s="105"/>
    </row>
    <row r="59" spans="3:70" ht="15.6" customHeight="1" x14ac:dyDescent="0.5">
      <c r="C59" s="95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102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103"/>
      <c r="BO59" s="103"/>
      <c r="BP59" s="103"/>
      <c r="BQ59" s="104"/>
      <c r="BR59" s="105"/>
    </row>
    <row r="60" spans="3:70" ht="15.6" customHeight="1" x14ac:dyDescent="0.5">
      <c r="C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65"/>
      <c r="Y60" s="65"/>
      <c r="Z60" s="65"/>
      <c r="AA60" s="36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04"/>
      <c r="AO60" s="113"/>
      <c r="AP60" s="114"/>
      <c r="AQ60" s="114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02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103"/>
      <c r="BO60" s="103"/>
      <c r="BP60" s="103"/>
      <c r="BQ60" s="104"/>
      <c r="BR60" s="105"/>
    </row>
    <row r="61" spans="3:70" ht="25.5" x14ac:dyDescent="0.5">
      <c r="C61" s="95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6" t="s">
        <v>35</v>
      </c>
      <c r="V61" s="112"/>
      <c r="W61" s="112"/>
      <c r="X61" s="112"/>
      <c r="Y61" s="112"/>
      <c r="Z61" s="112"/>
      <c r="AA61" s="10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6" t="s">
        <v>16</v>
      </c>
      <c r="AN61" s="118"/>
      <c r="AO61" s="117"/>
      <c r="AP61" s="119"/>
      <c r="AQ61" s="119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03"/>
      <c r="BE61" s="103"/>
      <c r="BF61" s="122" t="s">
        <v>17</v>
      </c>
      <c r="BG61" s="179"/>
      <c r="BH61" s="179"/>
      <c r="BI61" s="179"/>
      <c r="BJ61" s="179"/>
      <c r="BK61" s="179"/>
      <c r="BL61" s="179"/>
      <c r="BM61" s="103"/>
      <c r="BN61" s="103"/>
      <c r="BO61" s="103"/>
      <c r="BP61" s="103"/>
      <c r="BQ61" s="118"/>
      <c r="BR61" s="105"/>
    </row>
    <row r="62" spans="3:70" ht="15.6" customHeight="1" x14ac:dyDescent="0.4">
      <c r="C62" s="95"/>
      <c r="D62" s="99" t="s">
        <v>18</v>
      </c>
      <c r="E62" s="100"/>
      <c r="F62" s="100"/>
      <c r="G62" s="100"/>
      <c r="H62" s="100"/>
      <c r="I62" s="100"/>
      <c r="J62" s="100"/>
      <c r="K62" s="100"/>
      <c r="L62" s="100"/>
      <c r="M62" s="101"/>
      <c r="N62" s="123" t="str">
        <f>IF([1]回答表!X44="●","●","")</f>
        <v/>
      </c>
      <c r="O62" s="124"/>
      <c r="P62" s="124"/>
      <c r="Q62" s="125"/>
      <c r="R62" s="112"/>
      <c r="S62" s="112"/>
      <c r="T62" s="112"/>
      <c r="U62" s="126" t="str">
        <f>IF([1]回答表!X44="●",[1]回答表!B115,IF([1]回答表!AA44="●",[1]回答表!B127,""))</f>
        <v/>
      </c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8"/>
      <c r="AK62" s="129"/>
      <c r="AL62" s="129"/>
      <c r="AM62" s="180" t="s">
        <v>36</v>
      </c>
      <c r="AN62" s="180"/>
      <c r="AO62" s="180"/>
      <c r="AP62" s="180"/>
      <c r="AQ62" s="180"/>
      <c r="AR62" s="180"/>
      <c r="AS62" s="180"/>
      <c r="AT62" s="180"/>
      <c r="AU62" s="180" t="s">
        <v>37</v>
      </c>
      <c r="AV62" s="180"/>
      <c r="AW62" s="180"/>
      <c r="AX62" s="180"/>
      <c r="AY62" s="180"/>
      <c r="AZ62" s="180"/>
      <c r="BA62" s="180"/>
      <c r="BB62" s="180"/>
      <c r="BC62" s="113"/>
      <c r="BD62" s="36"/>
      <c r="BE62" s="36"/>
      <c r="BF62" s="131" t="str">
        <f>IF([1]回答表!X44="●",[1]回答表!S121,IF([1]回答表!AA44="●",[1]回答表!S133,""))</f>
        <v/>
      </c>
      <c r="BG62" s="132"/>
      <c r="BH62" s="132"/>
      <c r="BI62" s="132"/>
      <c r="BJ62" s="131"/>
      <c r="BK62" s="132"/>
      <c r="BL62" s="132"/>
      <c r="BM62" s="132"/>
      <c r="BN62" s="131"/>
      <c r="BO62" s="132"/>
      <c r="BP62" s="132"/>
      <c r="BQ62" s="133"/>
      <c r="BR62" s="105"/>
    </row>
    <row r="63" spans="3:70" ht="15.6" customHeight="1" x14ac:dyDescent="0.4">
      <c r="C63" s="95"/>
      <c r="D63" s="134"/>
      <c r="E63" s="135"/>
      <c r="F63" s="135"/>
      <c r="G63" s="135"/>
      <c r="H63" s="135"/>
      <c r="I63" s="135"/>
      <c r="J63" s="135"/>
      <c r="K63" s="135"/>
      <c r="L63" s="135"/>
      <c r="M63" s="136"/>
      <c r="N63" s="137"/>
      <c r="O63" s="138"/>
      <c r="P63" s="138"/>
      <c r="Q63" s="139"/>
      <c r="R63" s="112"/>
      <c r="S63" s="112"/>
      <c r="T63" s="112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129"/>
      <c r="AL63" s="12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13"/>
      <c r="BD63" s="36"/>
      <c r="BE63" s="36"/>
      <c r="BF63" s="143"/>
      <c r="BG63" s="144"/>
      <c r="BH63" s="144"/>
      <c r="BI63" s="144"/>
      <c r="BJ63" s="143"/>
      <c r="BK63" s="144"/>
      <c r="BL63" s="144"/>
      <c r="BM63" s="144"/>
      <c r="BN63" s="143"/>
      <c r="BO63" s="144"/>
      <c r="BP63" s="144"/>
      <c r="BQ63" s="145"/>
      <c r="BR63" s="105"/>
    </row>
    <row r="64" spans="3:70" ht="15.6" customHeight="1" x14ac:dyDescent="0.4">
      <c r="C64" s="95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37"/>
      <c r="O64" s="138"/>
      <c r="P64" s="138"/>
      <c r="Q64" s="139"/>
      <c r="R64" s="112"/>
      <c r="S64" s="112"/>
      <c r="T64" s="112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129"/>
      <c r="AL64" s="129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13"/>
      <c r="BD64" s="36"/>
      <c r="BE64" s="36"/>
      <c r="BF64" s="143"/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5"/>
      <c r="BR64" s="105"/>
    </row>
    <row r="65" spans="3:70" ht="15.6" customHeight="1" x14ac:dyDescent="0.4">
      <c r="C65" s="95"/>
      <c r="D65" s="109"/>
      <c r="E65" s="110"/>
      <c r="F65" s="110"/>
      <c r="G65" s="110"/>
      <c r="H65" s="110"/>
      <c r="I65" s="110"/>
      <c r="J65" s="110"/>
      <c r="K65" s="110"/>
      <c r="L65" s="110"/>
      <c r="M65" s="111"/>
      <c r="N65" s="147"/>
      <c r="O65" s="148"/>
      <c r="P65" s="148"/>
      <c r="Q65" s="149"/>
      <c r="R65" s="112"/>
      <c r="S65" s="112"/>
      <c r="T65" s="112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2"/>
      <c r="AK65" s="129"/>
      <c r="AL65" s="129"/>
      <c r="AM65" s="79" t="str">
        <f>IF([1]回答表!X44="●",[1]回答表!J121,IF([1]回答表!AA44="●",[1]回答表!J133,""))</f>
        <v/>
      </c>
      <c r="AN65" s="80"/>
      <c r="AO65" s="80"/>
      <c r="AP65" s="80"/>
      <c r="AQ65" s="80"/>
      <c r="AR65" s="80"/>
      <c r="AS65" s="80"/>
      <c r="AT65" s="146"/>
      <c r="AU65" s="79" t="str">
        <f>IF([1]回答表!X44="●",[1]回答表!J122,IF([1]回答表!AA44="●",[1]回答表!J134,""))</f>
        <v/>
      </c>
      <c r="AV65" s="80"/>
      <c r="AW65" s="80"/>
      <c r="AX65" s="80"/>
      <c r="AY65" s="80"/>
      <c r="AZ65" s="80"/>
      <c r="BA65" s="80"/>
      <c r="BB65" s="146"/>
      <c r="BC65" s="113"/>
      <c r="BD65" s="36"/>
      <c r="BE65" s="36"/>
      <c r="BF65" s="143" t="str">
        <f>IF([1]回答表!X44="●",[1]回答表!V121,IF([1]回答表!AA44="●",[1]回答表!V133,""))</f>
        <v/>
      </c>
      <c r="BG65" s="144"/>
      <c r="BH65" s="144"/>
      <c r="BI65" s="144"/>
      <c r="BJ65" s="143" t="str">
        <f>IF([1]回答表!X44="●",[1]回答表!V122,IF([1]回答表!AA44="●",[1]回答表!V134,""))</f>
        <v/>
      </c>
      <c r="BK65" s="144"/>
      <c r="BL65" s="144"/>
      <c r="BM65" s="144"/>
      <c r="BN65" s="143" t="str">
        <f>IF([1]回答表!X44="●",[1]回答表!V123,IF([1]回答表!AA44="●",[1]回答表!V135,""))</f>
        <v/>
      </c>
      <c r="BO65" s="144"/>
      <c r="BP65" s="144"/>
      <c r="BQ65" s="145"/>
      <c r="BR65" s="105"/>
    </row>
    <row r="66" spans="3:70" ht="15.6" customHeight="1" x14ac:dyDescent="0.4">
      <c r="C66" s="9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51"/>
      <c r="P66" s="151"/>
      <c r="Q66" s="151"/>
      <c r="R66" s="152"/>
      <c r="S66" s="152"/>
      <c r="T66" s="152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  <c r="AK66" s="129"/>
      <c r="AL66" s="129"/>
      <c r="AM66" s="76"/>
      <c r="AN66" s="77"/>
      <c r="AO66" s="77"/>
      <c r="AP66" s="77"/>
      <c r="AQ66" s="77"/>
      <c r="AR66" s="77"/>
      <c r="AS66" s="77"/>
      <c r="AT66" s="78"/>
      <c r="AU66" s="76"/>
      <c r="AV66" s="77"/>
      <c r="AW66" s="77"/>
      <c r="AX66" s="77"/>
      <c r="AY66" s="77"/>
      <c r="AZ66" s="77"/>
      <c r="BA66" s="77"/>
      <c r="BB66" s="78"/>
      <c r="BC66" s="113"/>
      <c r="BD66" s="113"/>
      <c r="BE66" s="113"/>
      <c r="BF66" s="143"/>
      <c r="BG66" s="144"/>
      <c r="BH66" s="144"/>
      <c r="BI66" s="144"/>
      <c r="BJ66" s="143"/>
      <c r="BK66" s="144"/>
      <c r="BL66" s="144"/>
      <c r="BM66" s="144"/>
      <c r="BN66" s="143"/>
      <c r="BO66" s="144"/>
      <c r="BP66" s="144"/>
      <c r="BQ66" s="145"/>
      <c r="BR66" s="105"/>
    </row>
    <row r="67" spans="3:70" ht="15.6" customHeight="1" x14ac:dyDescent="0.4">
      <c r="C67" s="9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51"/>
      <c r="P67" s="151"/>
      <c r="Q67" s="151"/>
      <c r="R67" s="152"/>
      <c r="S67" s="152"/>
      <c r="T67" s="152"/>
      <c r="U67" s="140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2"/>
      <c r="AK67" s="129"/>
      <c r="AL67" s="129"/>
      <c r="AM67" s="82"/>
      <c r="AN67" s="83"/>
      <c r="AO67" s="83"/>
      <c r="AP67" s="83"/>
      <c r="AQ67" s="83"/>
      <c r="AR67" s="83"/>
      <c r="AS67" s="83"/>
      <c r="AT67" s="84"/>
      <c r="AU67" s="82"/>
      <c r="AV67" s="83"/>
      <c r="AW67" s="83"/>
      <c r="AX67" s="83"/>
      <c r="AY67" s="83"/>
      <c r="AZ67" s="83"/>
      <c r="BA67" s="83"/>
      <c r="BB67" s="84"/>
      <c r="BC67" s="113"/>
      <c r="BD67" s="36"/>
      <c r="BE67" s="36"/>
      <c r="BF67" s="143"/>
      <c r="BG67" s="144"/>
      <c r="BH67" s="144"/>
      <c r="BI67" s="144"/>
      <c r="BJ67" s="143"/>
      <c r="BK67" s="144"/>
      <c r="BL67" s="144"/>
      <c r="BM67" s="144"/>
      <c r="BN67" s="143"/>
      <c r="BO67" s="144"/>
      <c r="BP67" s="144"/>
      <c r="BQ67" s="145"/>
      <c r="BR67" s="105"/>
    </row>
    <row r="68" spans="3:70" ht="15.6" customHeight="1" x14ac:dyDescent="0.4">
      <c r="C68" s="95"/>
      <c r="D68" s="159" t="s">
        <v>26</v>
      </c>
      <c r="E68" s="160"/>
      <c r="F68" s="160"/>
      <c r="G68" s="160"/>
      <c r="H68" s="160"/>
      <c r="I68" s="160"/>
      <c r="J68" s="160"/>
      <c r="K68" s="160"/>
      <c r="L68" s="160"/>
      <c r="M68" s="161"/>
      <c r="N68" s="123" t="str">
        <f>IF([1]回答表!AA44="●","●","")</f>
        <v/>
      </c>
      <c r="O68" s="124"/>
      <c r="P68" s="124"/>
      <c r="Q68" s="125"/>
      <c r="R68" s="112"/>
      <c r="S68" s="112"/>
      <c r="T68" s="112"/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129"/>
      <c r="AL68" s="129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13"/>
      <c r="BD68" s="165"/>
      <c r="BE68" s="165"/>
      <c r="BF68" s="143"/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105"/>
    </row>
    <row r="69" spans="3:70" ht="15.6" customHeight="1" x14ac:dyDescent="0.4">
      <c r="C69" s="95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13"/>
      <c r="BD69" s="165"/>
      <c r="BE69" s="165"/>
      <c r="BF69" s="143" t="s">
        <v>23</v>
      </c>
      <c r="BG69" s="144"/>
      <c r="BH69" s="144"/>
      <c r="BI69" s="144"/>
      <c r="BJ69" s="143" t="s">
        <v>24</v>
      </c>
      <c r="BK69" s="144"/>
      <c r="BL69" s="144"/>
      <c r="BM69" s="144"/>
      <c r="BN69" s="143" t="s">
        <v>25</v>
      </c>
      <c r="BO69" s="144"/>
      <c r="BP69" s="144"/>
      <c r="BQ69" s="145"/>
      <c r="BR69" s="105"/>
    </row>
    <row r="70" spans="3:70" ht="15.6" customHeight="1" x14ac:dyDescent="0.4">
      <c r="C70" s="95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13"/>
      <c r="BD70" s="165"/>
      <c r="BE70" s="165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 x14ac:dyDescent="0.4">
      <c r="C71" s="95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47"/>
      <c r="O71" s="148"/>
      <c r="P71" s="148"/>
      <c r="Q71" s="149"/>
      <c r="R71" s="112"/>
      <c r="S71" s="112"/>
      <c r="T71" s="112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129"/>
      <c r="AL71" s="129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13"/>
      <c r="BD71" s="165"/>
      <c r="BE71" s="165"/>
      <c r="BF71" s="181"/>
      <c r="BG71" s="182"/>
      <c r="BH71" s="182"/>
      <c r="BI71" s="182"/>
      <c r="BJ71" s="181"/>
      <c r="BK71" s="182"/>
      <c r="BL71" s="182"/>
      <c r="BM71" s="182"/>
      <c r="BN71" s="181"/>
      <c r="BO71" s="182"/>
      <c r="BP71" s="182"/>
      <c r="BQ71" s="183"/>
      <c r="BR71" s="105"/>
    </row>
    <row r="72" spans="3:70" ht="15.6" customHeight="1" x14ac:dyDescent="0.5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81"/>
      <c r="O72" s="81"/>
      <c r="P72" s="81"/>
      <c r="Q72" s="81"/>
      <c r="R72" s="112"/>
      <c r="S72" s="112"/>
      <c r="T72" s="112"/>
      <c r="U72" s="112"/>
      <c r="V72" s="112"/>
      <c r="W72" s="112"/>
      <c r="X72" s="65"/>
      <c r="Y72" s="65"/>
      <c r="Z72" s="65"/>
      <c r="AA72" s="103"/>
      <c r="AB72" s="103"/>
      <c r="AC72" s="103"/>
      <c r="AD72" s="103"/>
      <c r="AE72" s="103"/>
      <c r="AF72" s="103"/>
      <c r="AG72" s="103"/>
      <c r="AH72" s="103"/>
      <c r="AI72" s="103"/>
      <c r="AJ72" s="65"/>
      <c r="AK72" s="65"/>
      <c r="AL72" s="6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5"/>
    </row>
    <row r="73" spans="3:70" ht="18.600000000000001" customHeight="1" x14ac:dyDescent="0.5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81"/>
      <c r="O73" s="81"/>
      <c r="P73" s="81"/>
      <c r="Q73" s="81"/>
      <c r="R73" s="112"/>
      <c r="S73" s="112"/>
      <c r="T73" s="112"/>
      <c r="U73" s="116" t="s">
        <v>31</v>
      </c>
      <c r="V73" s="112"/>
      <c r="W73" s="112"/>
      <c r="X73" s="112"/>
      <c r="Y73" s="112"/>
      <c r="Z73" s="112"/>
      <c r="AA73" s="103"/>
      <c r="AB73" s="117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16" t="s">
        <v>32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65"/>
      <c r="BR73" s="105"/>
    </row>
    <row r="74" spans="3:70" ht="15.6" customHeight="1" x14ac:dyDescent="0.4">
      <c r="C74" s="95"/>
      <c r="D74" s="99" t="s">
        <v>33</v>
      </c>
      <c r="E74" s="100"/>
      <c r="F74" s="100"/>
      <c r="G74" s="100"/>
      <c r="H74" s="100"/>
      <c r="I74" s="100"/>
      <c r="J74" s="100"/>
      <c r="K74" s="100"/>
      <c r="L74" s="100"/>
      <c r="M74" s="101"/>
      <c r="N74" s="123" t="str">
        <f>IF([1]回答表!AD44="●","●","")</f>
        <v/>
      </c>
      <c r="O74" s="124"/>
      <c r="P74" s="124"/>
      <c r="Q74" s="125"/>
      <c r="R74" s="112"/>
      <c r="S74" s="112"/>
      <c r="T74" s="112"/>
      <c r="U74" s="126" t="str">
        <f>IF([1]回答表!AD44="●",[1]回答表!B140,"")</f>
        <v/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8"/>
      <c r="AK74" s="175"/>
      <c r="AL74" s="175"/>
      <c r="AM74" s="126" t="str">
        <f>IF([1]回答表!AD44="●",[1]回答表!B146,"")</f>
        <v/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05"/>
    </row>
    <row r="75" spans="3:70" ht="15.6" customHeight="1" x14ac:dyDescent="0.4">
      <c r="C75" s="95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75"/>
      <c r="AL75" s="175"/>
      <c r="AM75" s="140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2"/>
      <c r="BR75" s="105"/>
    </row>
    <row r="76" spans="3:70" ht="15.6" customHeight="1" x14ac:dyDescent="0.4">
      <c r="C76" s="95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75"/>
      <c r="AL76" s="175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2"/>
      <c r="BR76" s="105"/>
    </row>
    <row r="77" spans="3:70" ht="15.6" customHeight="1" x14ac:dyDescent="0.4">
      <c r="C77" s="95"/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N77" s="147"/>
      <c r="O77" s="148"/>
      <c r="P77" s="148"/>
      <c r="Q77" s="149"/>
      <c r="R77" s="112"/>
      <c r="S77" s="112"/>
      <c r="T77" s="112"/>
      <c r="U77" s="172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4"/>
      <c r="AK77" s="175"/>
      <c r="AL77" s="175"/>
      <c r="AM77" s="172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4"/>
      <c r="BR77" s="105"/>
    </row>
    <row r="78" spans="3:70" ht="15.6" customHeight="1" x14ac:dyDescent="0.4">
      <c r="C78" s="176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8"/>
    </row>
    <row r="79" spans="3:70" ht="15.6" customHeight="1" x14ac:dyDescent="0.4"/>
    <row r="80" spans="3:70" ht="15.6" customHeight="1" x14ac:dyDescent="0.4"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4"/>
    </row>
    <row r="81" spans="3:70" ht="15.6" customHeight="1" x14ac:dyDescent="0.5">
      <c r="C81" s="95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65"/>
      <c r="Y81" s="65"/>
      <c r="Z81" s="65"/>
      <c r="AA81" s="36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04"/>
      <c r="AO81" s="113"/>
      <c r="AP81" s="114"/>
      <c r="AQ81" s="114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02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103"/>
      <c r="BO81" s="103"/>
      <c r="BP81" s="103"/>
      <c r="BQ81" s="104"/>
      <c r="BR81" s="105"/>
    </row>
    <row r="82" spans="3:70" ht="15.6" customHeight="1" x14ac:dyDescent="0.5">
      <c r="C82" s="95"/>
      <c r="D82" s="96" t="s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99" t="s">
        <v>38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2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103"/>
      <c r="BO82" s="103"/>
      <c r="BP82" s="103"/>
      <c r="BQ82" s="104"/>
      <c r="BR82" s="105"/>
    </row>
    <row r="83" spans="3:70" ht="15.6" customHeight="1" x14ac:dyDescent="0.5">
      <c r="C83" s="95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109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1"/>
      <c r="BC83" s="102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103"/>
      <c r="BO83" s="103"/>
      <c r="BP83" s="103"/>
      <c r="BQ83" s="104"/>
      <c r="BR83" s="105"/>
    </row>
    <row r="84" spans="3:70" ht="15.6" customHeight="1" x14ac:dyDescent="0.5">
      <c r="C84" s="95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65"/>
      <c r="Y84" s="65"/>
      <c r="Z84" s="65"/>
      <c r="AA84" s="36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04"/>
      <c r="AO84" s="113"/>
      <c r="AP84" s="114"/>
      <c r="AQ84" s="114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02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103"/>
      <c r="BO84" s="103"/>
      <c r="BP84" s="103"/>
      <c r="BQ84" s="104"/>
      <c r="BR84" s="105"/>
    </row>
    <row r="85" spans="3:70" ht="25.5" x14ac:dyDescent="0.5">
      <c r="C85" s="95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6" t="s">
        <v>39</v>
      </c>
      <c r="V85" s="118"/>
      <c r="W85" s="117"/>
      <c r="X85" s="119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17"/>
      <c r="AL85" s="117"/>
      <c r="AM85" s="116" t="s">
        <v>35</v>
      </c>
      <c r="AN85" s="112"/>
      <c r="AO85" s="112"/>
      <c r="AP85" s="112"/>
      <c r="AQ85" s="112"/>
      <c r="AR85" s="112"/>
      <c r="AS85" s="103"/>
      <c r="AT85" s="117"/>
      <c r="AU85" s="117"/>
      <c r="AV85" s="117"/>
      <c r="AW85" s="117"/>
      <c r="AX85" s="117"/>
      <c r="AY85" s="117"/>
      <c r="AZ85" s="117"/>
      <c r="BA85" s="117"/>
      <c r="BB85" s="117"/>
      <c r="BC85" s="121"/>
      <c r="BD85" s="103"/>
      <c r="BE85" s="103"/>
      <c r="BF85" s="122" t="s">
        <v>17</v>
      </c>
      <c r="BG85" s="179"/>
      <c r="BH85" s="179"/>
      <c r="BI85" s="179"/>
      <c r="BJ85" s="179"/>
      <c r="BK85" s="179"/>
      <c r="BL85" s="179"/>
      <c r="BM85" s="103"/>
      <c r="BN85" s="103"/>
      <c r="BO85" s="103"/>
      <c r="BP85" s="103"/>
      <c r="BQ85" s="104"/>
      <c r="BR85" s="105"/>
    </row>
    <row r="86" spans="3:70" ht="19.350000000000001" customHeight="1" x14ac:dyDescent="0.4">
      <c r="C86" s="95"/>
      <c r="D86" s="186" t="s">
        <v>18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23" t="str">
        <f>IF([1]回答表!F17="水道事業",IF([1]回答表!X45="●","●",""),"")</f>
        <v/>
      </c>
      <c r="O86" s="124"/>
      <c r="P86" s="124"/>
      <c r="Q86" s="125"/>
      <c r="R86" s="112"/>
      <c r="S86" s="112"/>
      <c r="T86" s="112"/>
      <c r="U86" s="187" t="s">
        <v>40</v>
      </c>
      <c r="V86" s="188"/>
      <c r="W86" s="188"/>
      <c r="X86" s="188"/>
      <c r="Y86" s="188"/>
      <c r="Z86" s="188"/>
      <c r="AA86" s="188"/>
      <c r="AB86" s="188"/>
      <c r="AC86" s="189" t="s">
        <v>41</v>
      </c>
      <c r="AD86" s="190"/>
      <c r="AE86" s="190"/>
      <c r="AF86" s="190"/>
      <c r="AG86" s="190"/>
      <c r="AH86" s="190"/>
      <c r="AI86" s="190"/>
      <c r="AJ86" s="191"/>
      <c r="AK86" s="129"/>
      <c r="AL86" s="129"/>
      <c r="AM86" s="192" t="str">
        <f>IF([1]回答表!F17="水道事業",IF([1]回答表!X45="●",[1]回答表!B158,IF([1]回答表!AA45="●",[1]回答表!B223,"")),"")</f>
        <v/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4"/>
      <c r="BD86" s="36"/>
      <c r="BE86" s="36"/>
      <c r="BF86" s="131" t="str">
        <f>IF([1]回答表!F17="水道事業",IF([1]回答表!X45="●",[1]回答表!B212,IF([1]回答表!AA45="●",[1]回答表!B278,"")),"")</f>
        <v/>
      </c>
      <c r="BG86" s="132"/>
      <c r="BH86" s="132"/>
      <c r="BI86" s="132"/>
      <c r="BJ86" s="131"/>
      <c r="BK86" s="132"/>
      <c r="BL86" s="132"/>
      <c r="BM86" s="132"/>
      <c r="BN86" s="131"/>
      <c r="BO86" s="132"/>
      <c r="BP86" s="132"/>
      <c r="BQ86" s="133"/>
      <c r="BR86" s="105"/>
    </row>
    <row r="87" spans="3:70" ht="19.350000000000001" customHeight="1" x14ac:dyDescent="0.4">
      <c r="C87" s="9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37"/>
      <c r="O87" s="138"/>
      <c r="P87" s="138"/>
      <c r="Q87" s="139"/>
      <c r="R87" s="112"/>
      <c r="S87" s="112"/>
      <c r="T87" s="112"/>
      <c r="U87" s="195"/>
      <c r="V87" s="196"/>
      <c r="W87" s="196"/>
      <c r="X87" s="196"/>
      <c r="Y87" s="196"/>
      <c r="Z87" s="196"/>
      <c r="AA87" s="196"/>
      <c r="AB87" s="196"/>
      <c r="AC87" s="197"/>
      <c r="AD87" s="198"/>
      <c r="AE87" s="198"/>
      <c r="AF87" s="198"/>
      <c r="AG87" s="198"/>
      <c r="AH87" s="198"/>
      <c r="AI87" s="198"/>
      <c r="AJ87" s="199"/>
      <c r="AK87" s="129"/>
      <c r="AL87" s="129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36"/>
      <c r="BE87" s="36"/>
      <c r="BF87" s="143"/>
      <c r="BG87" s="144"/>
      <c r="BH87" s="144"/>
      <c r="BI87" s="144"/>
      <c r="BJ87" s="143"/>
      <c r="BK87" s="144"/>
      <c r="BL87" s="144"/>
      <c r="BM87" s="144"/>
      <c r="BN87" s="143"/>
      <c r="BO87" s="144"/>
      <c r="BP87" s="144"/>
      <c r="BQ87" s="145"/>
      <c r="BR87" s="105"/>
    </row>
    <row r="88" spans="3:70" ht="15.6" customHeight="1" x14ac:dyDescent="0.4">
      <c r="C88" s="9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37"/>
      <c r="O88" s="138"/>
      <c r="P88" s="138"/>
      <c r="Q88" s="139"/>
      <c r="R88" s="112"/>
      <c r="S88" s="112"/>
      <c r="T88" s="112"/>
      <c r="U88" s="79" t="str">
        <f>IF([1]回答表!F17="水道事業",IF([1]回答表!X45="●",[1]回答表!J166,IF([1]回答表!AA45="●",[1]回答表!J231,"")),"")</f>
        <v/>
      </c>
      <c r="V88" s="80"/>
      <c r="W88" s="80"/>
      <c r="X88" s="80"/>
      <c r="Y88" s="80"/>
      <c r="Z88" s="80"/>
      <c r="AA88" s="80"/>
      <c r="AB88" s="146"/>
      <c r="AC88" s="79" t="str">
        <f>IF([1]回答表!F17="水道事業",IF([1]回答表!X45="●",[1]回答表!J173,IF([1]回答表!AA45="●",[1]回答表!J238,"")),"")</f>
        <v/>
      </c>
      <c r="AD88" s="80"/>
      <c r="AE88" s="80"/>
      <c r="AF88" s="80"/>
      <c r="AG88" s="80"/>
      <c r="AH88" s="80"/>
      <c r="AI88" s="80"/>
      <c r="AJ88" s="146"/>
      <c r="AK88" s="129"/>
      <c r="AL88" s="129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36"/>
      <c r="BE88" s="36"/>
      <c r="BF88" s="143"/>
      <c r="BG88" s="144"/>
      <c r="BH88" s="144"/>
      <c r="BI88" s="144"/>
      <c r="BJ88" s="143"/>
      <c r="BK88" s="144"/>
      <c r="BL88" s="144"/>
      <c r="BM88" s="144"/>
      <c r="BN88" s="143"/>
      <c r="BO88" s="144"/>
      <c r="BP88" s="144"/>
      <c r="BQ88" s="145"/>
      <c r="BR88" s="105"/>
    </row>
    <row r="89" spans="3:70" ht="15.6" customHeight="1" x14ac:dyDescent="0.4">
      <c r="C89" s="9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7"/>
      <c r="O89" s="148"/>
      <c r="P89" s="148"/>
      <c r="Q89" s="149"/>
      <c r="R89" s="112"/>
      <c r="S89" s="112"/>
      <c r="T89" s="112"/>
      <c r="U89" s="76"/>
      <c r="V89" s="77"/>
      <c r="W89" s="77"/>
      <c r="X89" s="77"/>
      <c r="Y89" s="77"/>
      <c r="Z89" s="77"/>
      <c r="AA89" s="77"/>
      <c r="AB89" s="78"/>
      <c r="AC89" s="76"/>
      <c r="AD89" s="77"/>
      <c r="AE89" s="77"/>
      <c r="AF89" s="77"/>
      <c r="AG89" s="77"/>
      <c r="AH89" s="77"/>
      <c r="AI89" s="77"/>
      <c r="AJ89" s="78"/>
      <c r="AK89" s="129"/>
      <c r="AL89" s="129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36"/>
      <c r="BE89" s="36"/>
      <c r="BF89" s="143" t="str">
        <f>IF([1]回答表!F17="水道事業",IF([1]回答表!X45="●",[1]回答表!E212,IF([1]回答表!AA45="●",[1]回答表!E278,"")),"")</f>
        <v/>
      </c>
      <c r="BG89" s="144"/>
      <c r="BH89" s="144"/>
      <c r="BI89" s="144"/>
      <c r="BJ89" s="143" t="str">
        <f>IF([1]回答表!F17="水道事業",IF([1]回答表!X45="●",[1]回答表!E213,IF([1]回答表!AA45="●",[1]回答表!E279,"")),"")</f>
        <v/>
      </c>
      <c r="BK89" s="144"/>
      <c r="BL89" s="144"/>
      <c r="BM89" s="144"/>
      <c r="BN89" s="143" t="str">
        <f>IF([1]回答表!F17="水道事業",IF([1]回答表!X45="●",[1]回答表!E214,IF([1]回答表!AA45="●",[1]回答表!E280,"")),"")</f>
        <v/>
      </c>
      <c r="BO89" s="144"/>
      <c r="BP89" s="144"/>
      <c r="BQ89" s="145"/>
      <c r="BR89" s="105"/>
    </row>
    <row r="90" spans="3:70" ht="15.6" customHeight="1" x14ac:dyDescent="0.4">
      <c r="C90" s="9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1"/>
      <c r="P90" s="151"/>
      <c r="Q90" s="151"/>
      <c r="R90" s="152"/>
      <c r="S90" s="152"/>
      <c r="T90" s="152"/>
      <c r="U90" s="82"/>
      <c r="V90" s="83"/>
      <c r="W90" s="83"/>
      <c r="X90" s="83"/>
      <c r="Y90" s="83"/>
      <c r="Z90" s="83"/>
      <c r="AA90" s="83"/>
      <c r="AB90" s="84"/>
      <c r="AC90" s="82"/>
      <c r="AD90" s="83"/>
      <c r="AE90" s="83"/>
      <c r="AF90" s="83"/>
      <c r="AG90" s="83"/>
      <c r="AH90" s="83"/>
      <c r="AI90" s="83"/>
      <c r="AJ90" s="84"/>
      <c r="AK90" s="129"/>
      <c r="AL90" s="129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2"/>
      <c r="BD90" s="113"/>
      <c r="BE90" s="113"/>
      <c r="BF90" s="143"/>
      <c r="BG90" s="144"/>
      <c r="BH90" s="144"/>
      <c r="BI90" s="144"/>
      <c r="BJ90" s="143"/>
      <c r="BK90" s="144"/>
      <c r="BL90" s="144"/>
      <c r="BM90" s="144"/>
      <c r="BN90" s="143"/>
      <c r="BO90" s="144"/>
      <c r="BP90" s="144"/>
      <c r="BQ90" s="145"/>
      <c r="BR90" s="105"/>
    </row>
    <row r="91" spans="3:70" ht="19.350000000000001" customHeight="1" x14ac:dyDescent="0.4">
      <c r="C91" s="9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1"/>
      <c r="P91" s="151"/>
      <c r="Q91" s="151"/>
      <c r="R91" s="152"/>
      <c r="S91" s="152"/>
      <c r="T91" s="152"/>
      <c r="U91" s="187" t="s">
        <v>42</v>
      </c>
      <c r="V91" s="188"/>
      <c r="W91" s="188"/>
      <c r="X91" s="188"/>
      <c r="Y91" s="188"/>
      <c r="Z91" s="188"/>
      <c r="AA91" s="188"/>
      <c r="AB91" s="188"/>
      <c r="AC91" s="187" t="s">
        <v>43</v>
      </c>
      <c r="AD91" s="188"/>
      <c r="AE91" s="188"/>
      <c r="AF91" s="188"/>
      <c r="AG91" s="188"/>
      <c r="AH91" s="188"/>
      <c r="AI91" s="188"/>
      <c r="AJ91" s="203"/>
      <c r="AK91" s="129"/>
      <c r="AL91" s="129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2"/>
      <c r="BD91" s="36"/>
      <c r="BE91" s="36"/>
      <c r="BF91" s="143"/>
      <c r="BG91" s="144"/>
      <c r="BH91" s="144"/>
      <c r="BI91" s="144"/>
      <c r="BJ91" s="143"/>
      <c r="BK91" s="144"/>
      <c r="BL91" s="144"/>
      <c r="BM91" s="144"/>
      <c r="BN91" s="143"/>
      <c r="BO91" s="144"/>
      <c r="BP91" s="144"/>
      <c r="BQ91" s="145"/>
      <c r="BR91" s="105"/>
    </row>
    <row r="92" spans="3:70" ht="19.350000000000001" customHeight="1" x14ac:dyDescent="0.4">
      <c r="C92" s="95"/>
      <c r="D92" s="204" t="s">
        <v>26</v>
      </c>
      <c r="E92" s="186"/>
      <c r="F92" s="186"/>
      <c r="G92" s="186"/>
      <c r="H92" s="186"/>
      <c r="I92" s="186"/>
      <c r="J92" s="186"/>
      <c r="K92" s="186"/>
      <c r="L92" s="186"/>
      <c r="M92" s="205"/>
      <c r="N92" s="123" t="str">
        <f>IF([1]回答表!F17="水道事業",IF([1]回答表!AA45="●","●",""),"")</f>
        <v/>
      </c>
      <c r="O92" s="124"/>
      <c r="P92" s="124"/>
      <c r="Q92" s="125"/>
      <c r="R92" s="112"/>
      <c r="S92" s="112"/>
      <c r="T92" s="112"/>
      <c r="U92" s="195"/>
      <c r="V92" s="196"/>
      <c r="W92" s="196"/>
      <c r="X92" s="196"/>
      <c r="Y92" s="196"/>
      <c r="Z92" s="196"/>
      <c r="AA92" s="196"/>
      <c r="AB92" s="196"/>
      <c r="AC92" s="195"/>
      <c r="AD92" s="196"/>
      <c r="AE92" s="196"/>
      <c r="AF92" s="196"/>
      <c r="AG92" s="196"/>
      <c r="AH92" s="196"/>
      <c r="AI92" s="196"/>
      <c r="AJ92" s="206"/>
      <c r="AK92" s="129"/>
      <c r="AL92" s="129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165"/>
      <c r="BE92" s="165"/>
      <c r="BF92" s="143"/>
      <c r="BG92" s="144"/>
      <c r="BH92" s="144"/>
      <c r="BI92" s="144"/>
      <c r="BJ92" s="143"/>
      <c r="BK92" s="144"/>
      <c r="BL92" s="144"/>
      <c r="BM92" s="144"/>
      <c r="BN92" s="143"/>
      <c r="BO92" s="144"/>
      <c r="BP92" s="144"/>
      <c r="BQ92" s="145"/>
      <c r="BR92" s="105"/>
    </row>
    <row r="93" spans="3:70" ht="15.6" customHeight="1" x14ac:dyDescent="0.4">
      <c r="C93" s="95"/>
      <c r="D93" s="186"/>
      <c r="E93" s="186"/>
      <c r="F93" s="186"/>
      <c r="G93" s="186"/>
      <c r="H93" s="186"/>
      <c r="I93" s="186"/>
      <c r="J93" s="186"/>
      <c r="K93" s="186"/>
      <c r="L93" s="186"/>
      <c r="M93" s="205"/>
      <c r="N93" s="137"/>
      <c r="O93" s="138"/>
      <c r="P93" s="138"/>
      <c r="Q93" s="139"/>
      <c r="R93" s="112"/>
      <c r="S93" s="112"/>
      <c r="T93" s="112"/>
      <c r="U93" s="79" t="str">
        <f>IF([1]回答表!F17="水道事業",IF([1]回答表!X45="●",[1]回答表!J176,IF([1]回答表!AA45="●",[1]回答表!J241,"")),"")</f>
        <v/>
      </c>
      <c r="V93" s="80"/>
      <c r="W93" s="80"/>
      <c r="X93" s="80"/>
      <c r="Y93" s="80"/>
      <c r="Z93" s="80"/>
      <c r="AA93" s="80"/>
      <c r="AB93" s="146"/>
      <c r="AC93" s="79" t="str">
        <f>IF([1]回答表!F17="水道事業",IF([1]回答表!X45="●",[1]回答表!J180,IF([1]回答表!AA45="●",[1]回答表!J245,"")),"")</f>
        <v/>
      </c>
      <c r="AD93" s="80"/>
      <c r="AE93" s="80"/>
      <c r="AF93" s="80"/>
      <c r="AG93" s="80"/>
      <c r="AH93" s="80"/>
      <c r="AI93" s="80"/>
      <c r="AJ93" s="146"/>
      <c r="AK93" s="129"/>
      <c r="AL93" s="129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2"/>
      <c r="BD93" s="165"/>
      <c r="BE93" s="165"/>
      <c r="BF93" s="143" t="s">
        <v>23</v>
      </c>
      <c r="BG93" s="144"/>
      <c r="BH93" s="144"/>
      <c r="BI93" s="144"/>
      <c r="BJ93" s="143" t="s">
        <v>24</v>
      </c>
      <c r="BK93" s="144"/>
      <c r="BL93" s="144"/>
      <c r="BM93" s="144"/>
      <c r="BN93" s="143" t="s">
        <v>25</v>
      </c>
      <c r="BO93" s="144"/>
      <c r="BP93" s="144"/>
      <c r="BQ93" s="145"/>
      <c r="BR93" s="105"/>
    </row>
    <row r="94" spans="3:70" ht="15.6" customHeight="1" x14ac:dyDescent="0.4">
      <c r="C94" s="95"/>
      <c r="D94" s="186"/>
      <c r="E94" s="186"/>
      <c r="F94" s="186"/>
      <c r="G94" s="186"/>
      <c r="H94" s="186"/>
      <c r="I94" s="186"/>
      <c r="J94" s="186"/>
      <c r="K94" s="186"/>
      <c r="L94" s="186"/>
      <c r="M94" s="205"/>
      <c r="N94" s="137"/>
      <c r="O94" s="138"/>
      <c r="P94" s="138"/>
      <c r="Q94" s="139"/>
      <c r="R94" s="112"/>
      <c r="S94" s="112"/>
      <c r="T94" s="112"/>
      <c r="U94" s="76"/>
      <c r="V94" s="77"/>
      <c r="W94" s="77"/>
      <c r="X94" s="77"/>
      <c r="Y94" s="77"/>
      <c r="Z94" s="77"/>
      <c r="AA94" s="77"/>
      <c r="AB94" s="78"/>
      <c r="AC94" s="76"/>
      <c r="AD94" s="77"/>
      <c r="AE94" s="77"/>
      <c r="AF94" s="77"/>
      <c r="AG94" s="77"/>
      <c r="AH94" s="77"/>
      <c r="AI94" s="77"/>
      <c r="AJ94" s="78"/>
      <c r="AK94" s="129"/>
      <c r="AL94" s="129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2"/>
      <c r="BD94" s="165"/>
      <c r="BE94" s="165"/>
      <c r="BF94" s="143"/>
      <c r="BG94" s="144"/>
      <c r="BH94" s="144"/>
      <c r="BI94" s="144"/>
      <c r="BJ94" s="143"/>
      <c r="BK94" s="144"/>
      <c r="BL94" s="144"/>
      <c r="BM94" s="144"/>
      <c r="BN94" s="143"/>
      <c r="BO94" s="144"/>
      <c r="BP94" s="144"/>
      <c r="BQ94" s="145"/>
      <c r="BR94" s="105"/>
    </row>
    <row r="95" spans="3:70" ht="15.6" customHeight="1" x14ac:dyDescent="0.4">
      <c r="C95" s="95"/>
      <c r="D95" s="186"/>
      <c r="E95" s="186"/>
      <c r="F95" s="186"/>
      <c r="G95" s="186"/>
      <c r="H95" s="186"/>
      <c r="I95" s="186"/>
      <c r="J95" s="186"/>
      <c r="K95" s="186"/>
      <c r="L95" s="186"/>
      <c r="M95" s="205"/>
      <c r="N95" s="147"/>
      <c r="O95" s="148"/>
      <c r="P95" s="148"/>
      <c r="Q95" s="149"/>
      <c r="R95" s="112"/>
      <c r="S95" s="112"/>
      <c r="T95" s="112"/>
      <c r="U95" s="82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4"/>
      <c r="AK95" s="129"/>
      <c r="AL95" s="129"/>
      <c r="AM95" s="207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9"/>
      <c r="BD95" s="165"/>
      <c r="BE95" s="165"/>
      <c r="BF95" s="181"/>
      <c r="BG95" s="182"/>
      <c r="BH95" s="182"/>
      <c r="BI95" s="182"/>
      <c r="BJ95" s="181"/>
      <c r="BK95" s="182"/>
      <c r="BL95" s="182"/>
      <c r="BM95" s="182"/>
      <c r="BN95" s="181"/>
      <c r="BO95" s="182"/>
      <c r="BP95" s="182"/>
      <c r="BQ95" s="183"/>
      <c r="BR95" s="105"/>
    </row>
    <row r="96" spans="3:70" ht="15.6" customHeight="1" x14ac:dyDescent="0.5">
      <c r="C96" s="9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81"/>
      <c r="O96" s="81"/>
      <c r="P96" s="81"/>
      <c r="Q96" s="81"/>
      <c r="R96" s="112"/>
      <c r="S96" s="112"/>
      <c r="T96" s="112"/>
      <c r="U96" s="112"/>
      <c r="V96" s="112"/>
      <c r="W96" s="112"/>
      <c r="X96" s="65"/>
      <c r="Y96" s="65"/>
      <c r="Z96" s="65"/>
      <c r="AA96" s="103"/>
      <c r="AB96" s="103"/>
      <c r="AC96" s="103"/>
      <c r="AD96" s="103"/>
      <c r="AE96" s="103"/>
      <c r="AF96" s="103"/>
      <c r="AG96" s="103"/>
      <c r="AH96" s="103"/>
      <c r="AI96" s="103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105"/>
    </row>
    <row r="97" spans="3:70" ht="18.600000000000001" customHeight="1" x14ac:dyDescent="0.5">
      <c r="C97" s="9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81"/>
      <c r="O97" s="81"/>
      <c r="P97" s="81"/>
      <c r="Q97" s="81"/>
      <c r="R97" s="112"/>
      <c r="S97" s="112"/>
      <c r="T97" s="112"/>
      <c r="U97" s="116" t="s">
        <v>31</v>
      </c>
      <c r="V97" s="112"/>
      <c r="W97" s="112"/>
      <c r="X97" s="112"/>
      <c r="Y97" s="112"/>
      <c r="Z97" s="112"/>
      <c r="AA97" s="103"/>
      <c r="AB97" s="117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16" t="s">
        <v>32</v>
      </c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65"/>
      <c r="BR97" s="105"/>
    </row>
    <row r="98" spans="3:70" ht="15.6" customHeight="1" x14ac:dyDescent="0.4">
      <c r="C98" s="95"/>
      <c r="D98" s="186" t="s">
        <v>33</v>
      </c>
      <c r="E98" s="186"/>
      <c r="F98" s="186"/>
      <c r="G98" s="186"/>
      <c r="H98" s="186"/>
      <c r="I98" s="186"/>
      <c r="J98" s="186"/>
      <c r="K98" s="186"/>
      <c r="L98" s="186"/>
      <c r="M98" s="205"/>
      <c r="N98" s="123" t="str">
        <f>IF([1]回答表!F17="水道事業",IF([1]回答表!AD45="●","●",""),"")</f>
        <v/>
      </c>
      <c r="O98" s="124"/>
      <c r="P98" s="124"/>
      <c r="Q98" s="125"/>
      <c r="R98" s="112"/>
      <c r="S98" s="112"/>
      <c r="T98" s="112"/>
      <c r="U98" s="126" t="str">
        <f>IF([1]回答表!F17="水道事業",IF([1]回答表!AD45="●",[1]回答表!B289,""),"")</f>
        <v/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8"/>
      <c r="AK98" s="175"/>
      <c r="AL98" s="175"/>
      <c r="AM98" s="126" t="str">
        <f>IF([1]回答表!F17="水道事業",IF([1]回答表!AD45="●",[1]回答表!B295,""),"")</f>
        <v/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5"/>
    </row>
    <row r="99" spans="3:70" ht="15.6" customHeight="1" x14ac:dyDescent="0.4">
      <c r="C99" s="95"/>
      <c r="D99" s="186"/>
      <c r="E99" s="186"/>
      <c r="F99" s="186"/>
      <c r="G99" s="186"/>
      <c r="H99" s="186"/>
      <c r="I99" s="186"/>
      <c r="J99" s="186"/>
      <c r="K99" s="186"/>
      <c r="L99" s="186"/>
      <c r="M99" s="205"/>
      <c r="N99" s="137"/>
      <c r="O99" s="138"/>
      <c r="P99" s="138"/>
      <c r="Q99" s="139"/>
      <c r="R99" s="112"/>
      <c r="S99" s="112"/>
      <c r="T99" s="112"/>
      <c r="U99" s="14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2"/>
      <c r="AK99" s="175"/>
      <c r="AL99" s="175"/>
      <c r="AM99" s="140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05"/>
    </row>
    <row r="100" spans="3:70" ht="15.6" customHeight="1" x14ac:dyDescent="0.4">
      <c r="C100" s="95"/>
      <c r="D100" s="186"/>
      <c r="E100" s="186"/>
      <c r="F100" s="186"/>
      <c r="G100" s="186"/>
      <c r="H100" s="186"/>
      <c r="I100" s="186"/>
      <c r="J100" s="186"/>
      <c r="K100" s="186"/>
      <c r="L100" s="186"/>
      <c r="M100" s="205"/>
      <c r="N100" s="137"/>
      <c r="O100" s="138"/>
      <c r="P100" s="138"/>
      <c r="Q100" s="139"/>
      <c r="R100" s="112"/>
      <c r="S100" s="112"/>
      <c r="T100" s="112"/>
      <c r="U100" s="14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2"/>
      <c r="AK100" s="175"/>
      <c r="AL100" s="175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05"/>
    </row>
    <row r="101" spans="3:70" ht="15.6" customHeight="1" x14ac:dyDescent="0.4">
      <c r="C101" s="95"/>
      <c r="D101" s="186"/>
      <c r="E101" s="186"/>
      <c r="F101" s="186"/>
      <c r="G101" s="186"/>
      <c r="H101" s="186"/>
      <c r="I101" s="186"/>
      <c r="J101" s="186"/>
      <c r="K101" s="186"/>
      <c r="L101" s="186"/>
      <c r="M101" s="205"/>
      <c r="N101" s="147"/>
      <c r="O101" s="148"/>
      <c r="P101" s="148"/>
      <c r="Q101" s="149"/>
      <c r="R101" s="112"/>
      <c r="S101" s="112"/>
      <c r="T101" s="112"/>
      <c r="U101" s="172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4"/>
      <c r="AK101" s="175"/>
      <c r="AL101" s="175"/>
      <c r="AM101" s="172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4"/>
      <c r="BR101" s="105"/>
    </row>
    <row r="102" spans="3:70" ht="15.6" customHeight="1" x14ac:dyDescent="0.4">
      <c r="C102" s="176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8"/>
    </row>
    <row r="103" spans="3:70" ht="15.6" customHeight="1" x14ac:dyDescent="0.4"/>
    <row r="104" spans="3:70" ht="15.6" customHeight="1" x14ac:dyDescent="0.4"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4"/>
    </row>
    <row r="105" spans="3:70" ht="15.6" customHeight="1" x14ac:dyDescent="0.5">
      <c r="C105" s="9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65"/>
      <c r="Y105" s="65"/>
      <c r="Z105" s="65"/>
      <c r="AA105" s="36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04"/>
      <c r="AO105" s="113"/>
      <c r="AP105" s="114"/>
      <c r="AQ105" s="114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02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03"/>
      <c r="BO105" s="103"/>
      <c r="BP105" s="103"/>
      <c r="BQ105" s="104"/>
      <c r="BR105" s="105"/>
    </row>
    <row r="106" spans="3:70" ht="15.6" customHeight="1" x14ac:dyDescent="0.5">
      <c r="C106" s="95"/>
      <c r="D106" s="96" t="s">
        <v>14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 t="s">
        <v>44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2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103"/>
      <c r="BO106" s="103"/>
      <c r="BP106" s="103"/>
      <c r="BQ106" s="104"/>
      <c r="BR106" s="105"/>
    </row>
    <row r="107" spans="3:70" ht="15.6" customHeight="1" x14ac:dyDescent="0.5">
      <c r="C107" s="95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0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2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103"/>
      <c r="BO107" s="103"/>
      <c r="BP107" s="103"/>
      <c r="BQ107" s="104"/>
      <c r="BR107" s="105"/>
    </row>
    <row r="108" spans="3:70" ht="15.6" customHeight="1" x14ac:dyDescent="0.5">
      <c r="C108" s="9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65"/>
      <c r="Y108" s="65"/>
      <c r="Z108" s="65"/>
      <c r="AA108" s="36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04"/>
      <c r="AO108" s="113"/>
      <c r="AP108" s="114"/>
      <c r="AQ108" s="114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02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103"/>
      <c r="BO108" s="103"/>
      <c r="BP108" s="103"/>
      <c r="BQ108" s="104"/>
      <c r="BR108" s="105"/>
    </row>
    <row r="109" spans="3:70" ht="25.5" x14ac:dyDescent="0.5">
      <c r="C109" s="95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6" t="s">
        <v>39</v>
      </c>
      <c r="V109" s="118"/>
      <c r="W109" s="117"/>
      <c r="X109" s="119"/>
      <c r="Y109" s="11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17"/>
      <c r="AL109" s="117"/>
      <c r="AM109" s="116" t="s">
        <v>35</v>
      </c>
      <c r="AN109" s="112"/>
      <c r="AO109" s="112"/>
      <c r="AP109" s="112"/>
      <c r="AQ109" s="112"/>
      <c r="AR109" s="112"/>
      <c r="AS109" s="103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21"/>
      <c r="BD109" s="103"/>
      <c r="BE109" s="103"/>
      <c r="BF109" s="122" t="s">
        <v>17</v>
      </c>
      <c r="BG109" s="179"/>
      <c r="BH109" s="179"/>
      <c r="BI109" s="179"/>
      <c r="BJ109" s="179"/>
      <c r="BK109" s="179"/>
      <c r="BL109" s="179"/>
      <c r="BM109" s="103"/>
      <c r="BN109" s="103"/>
      <c r="BO109" s="103"/>
      <c r="BP109" s="103"/>
      <c r="BQ109" s="104"/>
      <c r="BR109" s="105"/>
    </row>
    <row r="110" spans="3:70" ht="19.350000000000001" customHeight="1" x14ac:dyDescent="0.4">
      <c r="C110" s="9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12"/>
      <c r="S110" s="112"/>
      <c r="T110" s="112"/>
      <c r="U110" s="187" t="s">
        <v>45</v>
      </c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203"/>
      <c r="AK110" s="129"/>
      <c r="AL110" s="129"/>
      <c r="AM110" s="192" t="str">
        <f>IF([1]回答表!F17="簡易水道事業",IF([1]回答表!X45="●",[1]回答表!B158,IF([1]回答表!AA45="●",[1]回答表!B223,"")),"")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4"/>
      <c r="BC110" s="113"/>
      <c r="BD110" s="36"/>
      <c r="BE110" s="36"/>
      <c r="BF110" s="131" t="str">
        <f>IF([1]回答表!F17="簡易水道事業",IF([1]回答表!X45="●",[1]回答表!B212,IF([1]回答表!AA45="●",[1]回答表!B278,"")),"")</f>
        <v/>
      </c>
      <c r="BG110" s="132"/>
      <c r="BH110" s="132"/>
      <c r="BI110" s="132"/>
      <c r="BJ110" s="131"/>
      <c r="BK110" s="132"/>
      <c r="BL110" s="132"/>
      <c r="BM110" s="132"/>
      <c r="BN110" s="131"/>
      <c r="BO110" s="132"/>
      <c r="BP110" s="132"/>
      <c r="BQ110" s="133"/>
      <c r="BR110" s="105"/>
    </row>
    <row r="111" spans="3:70" ht="19.350000000000001" customHeight="1" x14ac:dyDescent="0.4">
      <c r="C111" s="9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112"/>
      <c r="S111" s="112"/>
      <c r="T111" s="112"/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2"/>
      <c r="AK111" s="129"/>
      <c r="AL111" s="129"/>
      <c r="AM111" s="200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113"/>
      <c r="BD111" s="36"/>
      <c r="BE111" s="36"/>
      <c r="BF111" s="143"/>
      <c r="BG111" s="144"/>
      <c r="BH111" s="144"/>
      <c r="BI111" s="144"/>
      <c r="BJ111" s="143"/>
      <c r="BK111" s="144"/>
      <c r="BL111" s="144"/>
      <c r="BM111" s="144"/>
      <c r="BN111" s="143"/>
      <c r="BO111" s="144"/>
      <c r="BP111" s="144"/>
      <c r="BQ111" s="145"/>
      <c r="BR111" s="105"/>
    </row>
    <row r="112" spans="3:70" ht="15.6" customHeight="1" x14ac:dyDescent="0.4">
      <c r="C112" s="95"/>
      <c r="D112" s="99" t="s">
        <v>18</v>
      </c>
      <c r="E112" s="100"/>
      <c r="F112" s="100"/>
      <c r="G112" s="100"/>
      <c r="H112" s="100"/>
      <c r="I112" s="100"/>
      <c r="J112" s="100"/>
      <c r="K112" s="100"/>
      <c r="L112" s="100"/>
      <c r="M112" s="101"/>
      <c r="N112" s="123" t="str">
        <f>IF([1]回答表!F17="簡易水道事業",IF([1]回答表!X45="●","●",""),"")</f>
        <v/>
      </c>
      <c r="O112" s="124"/>
      <c r="P112" s="124"/>
      <c r="Q112" s="125"/>
      <c r="R112" s="112"/>
      <c r="S112" s="112"/>
      <c r="T112" s="112"/>
      <c r="U112" s="79" t="str">
        <f>IF([1]回答表!F17="簡易水道事業",IF([1]回答表!X45="●",[1]回答表!Y185,IF([1]回答表!AA45="●",[1]回答表!Y251,"")),"")</f>
        <v/>
      </c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46"/>
      <c r="AK112" s="129"/>
      <c r="AL112" s="129"/>
      <c r="AM112" s="200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13"/>
      <c r="BD112" s="36"/>
      <c r="BE112" s="36"/>
      <c r="BF112" s="143"/>
      <c r="BG112" s="144"/>
      <c r="BH112" s="144"/>
      <c r="BI112" s="144"/>
      <c r="BJ112" s="143"/>
      <c r="BK112" s="144"/>
      <c r="BL112" s="144"/>
      <c r="BM112" s="144"/>
      <c r="BN112" s="143"/>
      <c r="BO112" s="144"/>
      <c r="BP112" s="144"/>
      <c r="BQ112" s="145"/>
      <c r="BR112" s="105"/>
    </row>
    <row r="113" spans="3:70" ht="15.6" customHeight="1" x14ac:dyDescent="0.4">
      <c r="C113" s="95"/>
      <c r="D113" s="134"/>
      <c r="E113" s="135"/>
      <c r="F113" s="135"/>
      <c r="G113" s="135"/>
      <c r="H113" s="135"/>
      <c r="I113" s="135"/>
      <c r="J113" s="135"/>
      <c r="K113" s="135"/>
      <c r="L113" s="135"/>
      <c r="M113" s="136"/>
      <c r="N113" s="137"/>
      <c r="O113" s="138"/>
      <c r="P113" s="138"/>
      <c r="Q113" s="139"/>
      <c r="R113" s="112"/>
      <c r="S113" s="112"/>
      <c r="T113" s="112"/>
      <c r="U113" s="76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  <c r="AK113" s="129"/>
      <c r="AL113" s="129"/>
      <c r="AM113" s="200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  <c r="BC113" s="113"/>
      <c r="BD113" s="36"/>
      <c r="BE113" s="36"/>
      <c r="BF113" s="143" t="str">
        <f>IF([1]回答表!F17="簡易水道事業",IF([1]回答表!X45="●",[1]回答表!E212,IF([1]回答表!AA45="●",[1]回答表!E278,"")),"")</f>
        <v/>
      </c>
      <c r="BG113" s="144"/>
      <c r="BH113" s="144"/>
      <c r="BI113" s="144"/>
      <c r="BJ113" s="143" t="str">
        <f>IF([1]回答表!F17="簡易水道事業",IF([1]回答表!X45="●",[1]回答表!E213,IF([1]回答表!AA45="●",[1]回答表!E279,"")),"")</f>
        <v/>
      </c>
      <c r="BK113" s="144"/>
      <c r="BL113" s="144"/>
      <c r="BM113" s="144"/>
      <c r="BN113" s="143" t="str">
        <f>IF([1]回答表!F17="簡易水道事業",IF([1]回答表!X45="●",[1]回答表!E214,IF([1]回答表!AA45="●",[1]回答表!E280,"")),"")</f>
        <v/>
      </c>
      <c r="BO113" s="144"/>
      <c r="BP113" s="144"/>
      <c r="BQ113" s="145"/>
      <c r="BR113" s="105"/>
    </row>
    <row r="114" spans="3:70" ht="15.6" customHeight="1" x14ac:dyDescent="0.4">
      <c r="C114" s="95"/>
      <c r="D114" s="134"/>
      <c r="E114" s="135"/>
      <c r="F114" s="135"/>
      <c r="G114" s="135"/>
      <c r="H114" s="135"/>
      <c r="I114" s="135"/>
      <c r="J114" s="135"/>
      <c r="K114" s="135"/>
      <c r="L114" s="135"/>
      <c r="M114" s="136"/>
      <c r="N114" s="137"/>
      <c r="O114" s="138"/>
      <c r="P114" s="138"/>
      <c r="Q114" s="139"/>
      <c r="R114" s="152"/>
      <c r="S114" s="152"/>
      <c r="T114" s="152"/>
      <c r="U114" s="82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4"/>
      <c r="AK114" s="129"/>
      <c r="AL114" s="129"/>
      <c r="AM114" s="200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BC114" s="113"/>
      <c r="BD114" s="113"/>
      <c r="BE114" s="113"/>
      <c r="BF114" s="143"/>
      <c r="BG114" s="144"/>
      <c r="BH114" s="144"/>
      <c r="BI114" s="144"/>
      <c r="BJ114" s="143"/>
      <c r="BK114" s="144"/>
      <c r="BL114" s="144"/>
      <c r="BM114" s="144"/>
      <c r="BN114" s="143"/>
      <c r="BO114" s="144"/>
      <c r="BP114" s="144"/>
      <c r="BQ114" s="145"/>
      <c r="BR114" s="105"/>
    </row>
    <row r="115" spans="3:70" ht="19.350000000000001" customHeight="1" x14ac:dyDescent="0.4">
      <c r="C115" s="95"/>
      <c r="D115" s="109"/>
      <c r="E115" s="110"/>
      <c r="F115" s="110"/>
      <c r="G115" s="110"/>
      <c r="H115" s="110"/>
      <c r="I115" s="110"/>
      <c r="J115" s="110"/>
      <c r="K115" s="110"/>
      <c r="L115" s="110"/>
      <c r="M115" s="111"/>
      <c r="N115" s="147"/>
      <c r="O115" s="148"/>
      <c r="P115" s="148"/>
      <c r="Q115" s="149"/>
      <c r="R115" s="152"/>
      <c r="S115" s="152"/>
      <c r="T115" s="152"/>
      <c r="U115" s="187" t="s">
        <v>46</v>
      </c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203"/>
      <c r="AK115" s="129"/>
      <c r="AL115" s="129"/>
      <c r="AM115" s="200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  <c r="BC115" s="113"/>
      <c r="BD115" s="36"/>
      <c r="BE115" s="36"/>
      <c r="BF115" s="143"/>
      <c r="BG115" s="144"/>
      <c r="BH115" s="144"/>
      <c r="BI115" s="144"/>
      <c r="BJ115" s="143"/>
      <c r="BK115" s="144"/>
      <c r="BL115" s="144"/>
      <c r="BM115" s="144"/>
      <c r="BN115" s="143"/>
      <c r="BO115" s="144"/>
      <c r="BP115" s="144"/>
      <c r="BQ115" s="145"/>
      <c r="BR115" s="105"/>
    </row>
    <row r="116" spans="3:70" ht="19.350000000000001" customHeight="1" x14ac:dyDescent="0.4">
      <c r="C116" s="95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2"/>
      <c r="AK116" s="129"/>
      <c r="AL116" s="129"/>
      <c r="AM116" s="200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  <c r="BC116" s="113"/>
      <c r="BD116" s="165"/>
      <c r="BE116" s="165"/>
      <c r="BF116" s="143"/>
      <c r="BG116" s="144"/>
      <c r="BH116" s="144"/>
      <c r="BI116" s="144"/>
      <c r="BJ116" s="143"/>
      <c r="BK116" s="144"/>
      <c r="BL116" s="144"/>
      <c r="BM116" s="144"/>
      <c r="BN116" s="143"/>
      <c r="BO116" s="144"/>
      <c r="BP116" s="144"/>
      <c r="BQ116" s="145"/>
      <c r="BR116" s="105"/>
    </row>
    <row r="117" spans="3:70" ht="15.6" customHeight="1" x14ac:dyDescent="0.4">
      <c r="C117" s="9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112"/>
      <c r="S117" s="112"/>
      <c r="T117" s="112"/>
      <c r="U117" s="79" t="str">
        <f>IF([1]回答表!F17="簡易水道事業",IF([1]回答表!X45="●",[1]回答表!Y186,IF([1]回答表!AA45="●",[1]回答表!Y252,"")),"")</f>
        <v/>
      </c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46"/>
      <c r="AK117" s="129"/>
      <c r="AL117" s="129"/>
      <c r="AM117" s="200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  <c r="BC117" s="113"/>
      <c r="BD117" s="165"/>
      <c r="BE117" s="165"/>
      <c r="BF117" s="143" t="s">
        <v>23</v>
      </c>
      <c r="BG117" s="144"/>
      <c r="BH117" s="144"/>
      <c r="BI117" s="144"/>
      <c r="BJ117" s="143" t="s">
        <v>24</v>
      </c>
      <c r="BK117" s="144"/>
      <c r="BL117" s="144"/>
      <c r="BM117" s="144"/>
      <c r="BN117" s="143" t="s">
        <v>25</v>
      </c>
      <c r="BO117" s="144"/>
      <c r="BP117" s="144"/>
      <c r="BQ117" s="145"/>
      <c r="BR117" s="105"/>
    </row>
    <row r="118" spans="3:70" ht="15.6" customHeight="1" x14ac:dyDescent="0.4">
      <c r="C118" s="9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12"/>
      <c r="S118" s="112"/>
      <c r="T118" s="112"/>
      <c r="U118" s="76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129"/>
      <c r="AL118" s="129"/>
      <c r="AM118" s="207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9"/>
      <c r="BC118" s="113"/>
      <c r="BD118" s="165"/>
      <c r="BE118" s="165"/>
      <c r="BF118" s="143"/>
      <c r="BG118" s="144"/>
      <c r="BH118" s="144"/>
      <c r="BI118" s="144"/>
      <c r="BJ118" s="143"/>
      <c r="BK118" s="144"/>
      <c r="BL118" s="144"/>
      <c r="BM118" s="144"/>
      <c r="BN118" s="143"/>
      <c r="BO118" s="144"/>
      <c r="BP118" s="144"/>
      <c r="BQ118" s="145"/>
      <c r="BR118" s="105"/>
    </row>
    <row r="119" spans="3:70" ht="15.6" customHeight="1" x14ac:dyDescent="0.4">
      <c r="C119" s="95"/>
      <c r="D119" s="159" t="s">
        <v>26</v>
      </c>
      <c r="E119" s="160"/>
      <c r="F119" s="160"/>
      <c r="G119" s="160"/>
      <c r="H119" s="160"/>
      <c r="I119" s="160"/>
      <c r="J119" s="160"/>
      <c r="K119" s="160"/>
      <c r="L119" s="160"/>
      <c r="M119" s="161"/>
      <c r="N119" s="123" t="str">
        <f>IF([1]回答表!F17="簡易水道事業",IF([1]回答表!AA45="●","●",""),"")</f>
        <v/>
      </c>
      <c r="O119" s="124"/>
      <c r="P119" s="124"/>
      <c r="Q119" s="125"/>
      <c r="R119" s="112"/>
      <c r="S119" s="112"/>
      <c r="T119" s="112"/>
      <c r="U119" s="82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129"/>
      <c r="AL119" s="129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113"/>
      <c r="BD119" s="165"/>
      <c r="BE119" s="165"/>
      <c r="BF119" s="181"/>
      <c r="BG119" s="182"/>
      <c r="BH119" s="182"/>
      <c r="BI119" s="182"/>
      <c r="BJ119" s="181"/>
      <c r="BK119" s="182"/>
      <c r="BL119" s="182"/>
      <c r="BM119" s="182"/>
      <c r="BN119" s="181"/>
      <c r="BO119" s="182"/>
      <c r="BP119" s="182"/>
      <c r="BQ119" s="183"/>
      <c r="BR119" s="105"/>
    </row>
    <row r="120" spans="3:70" ht="15.6" customHeight="1" x14ac:dyDescent="0.4">
      <c r="C120" s="95"/>
      <c r="D120" s="166"/>
      <c r="E120" s="167"/>
      <c r="F120" s="167"/>
      <c r="G120" s="167"/>
      <c r="H120" s="167"/>
      <c r="I120" s="167"/>
      <c r="J120" s="167"/>
      <c r="K120" s="167"/>
      <c r="L120" s="167"/>
      <c r="M120" s="168"/>
      <c r="N120" s="137"/>
      <c r="O120" s="138"/>
      <c r="P120" s="138"/>
      <c r="Q120" s="139"/>
      <c r="R120" s="112"/>
      <c r="S120" s="112"/>
      <c r="T120" s="112"/>
      <c r="U120" s="187" t="s">
        <v>47</v>
      </c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203"/>
      <c r="AK120" s="65"/>
      <c r="AL120" s="65"/>
      <c r="AM120" s="213" t="s">
        <v>48</v>
      </c>
      <c r="AN120" s="214"/>
      <c r="AO120" s="214"/>
      <c r="AP120" s="214"/>
      <c r="AQ120" s="214"/>
      <c r="AR120" s="215"/>
      <c r="AS120" s="213" t="s">
        <v>49</v>
      </c>
      <c r="AT120" s="214"/>
      <c r="AU120" s="214"/>
      <c r="AV120" s="214"/>
      <c r="AW120" s="214"/>
      <c r="AX120" s="215"/>
      <c r="AY120" s="216" t="s">
        <v>50</v>
      </c>
      <c r="AZ120" s="217"/>
      <c r="BA120" s="217"/>
      <c r="BB120" s="217"/>
      <c r="BC120" s="217"/>
      <c r="BD120" s="218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105"/>
    </row>
    <row r="121" spans="3:70" ht="15.6" customHeight="1" x14ac:dyDescent="0.4">
      <c r="C121" s="95"/>
      <c r="D121" s="166"/>
      <c r="E121" s="167"/>
      <c r="F121" s="167"/>
      <c r="G121" s="167"/>
      <c r="H121" s="167"/>
      <c r="I121" s="167"/>
      <c r="J121" s="167"/>
      <c r="K121" s="167"/>
      <c r="L121" s="167"/>
      <c r="M121" s="168"/>
      <c r="N121" s="137"/>
      <c r="O121" s="138"/>
      <c r="P121" s="138"/>
      <c r="Q121" s="139"/>
      <c r="R121" s="112"/>
      <c r="S121" s="112"/>
      <c r="T121" s="112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2"/>
      <c r="AK121" s="65"/>
      <c r="AL121" s="65"/>
      <c r="AM121" s="219"/>
      <c r="AN121" s="220"/>
      <c r="AO121" s="220"/>
      <c r="AP121" s="220"/>
      <c r="AQ121" s="220"/>
      <c r="AR121" s="221"/>
      <c r="AS121" s="219"/>
      <c r="AT121" s="220"/>
      <c r="AU121" s="220"/>
      <c r="AV121" s="220"/>
      <c r="AW121" s="220"/>
      <c r="AX121" s="221"/>
      <c r="AY121" s="222"/>
      <c r="AZ121" s="223"/>
      <c r="BA121" s="223"/>
      <c r="BB121" s="223"/>
      <c r="BC121" s="223"/>
      <c r="BD121" s="224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105"/>
    </row>
    <row r="122" spans="3:70" ht="15.6" customHeight="1" x14ac:dyDescent="0.4">
      <c r="C122" s="95"/>
      <c r="D122" s="169"/>
      <c r="E122" s="170"/>
      <c r="F122" s="170"/>
      <c r="G122" s="170"/>
      <c r="H122" s="170"/>
      <c r="I122" s="170"/>
      <c r="J122" s="170"/>
      <c r="K122" s="170"/>
      <c r="L122" s="170"/>
      <c r="M122" s="171"/>
      <c r="N122" s="147"/>
      <c r="O122" s="148"/>
      <c r="P122" s="148"/>
      <c r="Q122" s="149"/>
      <c r="R122" s="112"/>
      <c r="S122" s="112"/>
      <c r="T122" s="112"/>
      <c r="U122" s="79" t="str">
        <f>IF([1]回答表!F17="簡易水道事業",IF([1]回答表!X45="●",[1]回答表!Y187,IF([1]回答表!AA45="●",[1]回答表!Y253,"")),"")</f>
        <v/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146"/>
      <c r="AK122" s="65"/>
      <c r="AL122" s="65"/>
      <c r="AM122" s="225" t="str">
        <f>IF([1]回答表!F17="簡易水道事業",IF([1]回答表!X45="●",[1]回答表!Y189,IF([1]回答表!AA45="●",[1]回答表!Y255,"")),"")</f>
        <v/>
      </c>
      <c r="AN122" s="225"/>
      <c r="AO122" s="225"/>
      <c r="AP122" s="225"/>
      <c r="AQ122" s="225"/>
      <c r="AR122" s="225"/>
      <c r="AS122" s="225" t="str">
        <f>IF([1]回答表!F17="簡易水道事業",IF([1]回答表!X45="●",[1]回答表!Y190,IF([1]回答表!AA45="●",[1]回答表!Y256,"")),"")</f>
        <v/>
      </c>
      <c r="AT122" s="225"/>
      <c r="AU122" s="225"/>
      <c r="AV122" s="225"/>
      <c r="AW122" s="225"/>
      <c r="AX122" s="225"/>
      <c r="AY122" s="225" t="str">
        <f>IF([1]回答表!F17="簡易水道事業",IF([1]回答表!X45="●",[1]回答表!Y191,IF([1]回答表!AA45="●",[1]回答表!Y257,"")),"")</f>
        <v/>
      </c>
      <c r="AZ122" s="225"/>
      <c r="BA122" s="225"/>
      <c r="BB122" s="225"/>
      <c r="BC122" s="225"/>
      <c r="BD122" s="22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105"/>
    </row>
    <row r="123" spans="3:70" ht="15.6" customHeight="1" x14ac:dyDescent="0.4">
      <c r="C123" s="9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2"/>
      <c r="S123" s="112"/>
      <c r="T123" s="112"/>
      <c r="U123" s="76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8"/>
      <c r="AK123" s="65"/>
      <c r="AL123" s="6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105"/>
    </row>
    <row r="124" spans="3:70" ht="15.6" customHeight="1" x14ac:dyDescent="0.4">
      <c r="C124" s="9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81"/>
      <c r="O124" s="81"/>
      <c r="P124" s="81"/>
      <c r="Q124" s="81"/>
      <c r="R124" s="112"/>
      <c r="S124" s="112"/>
      <c r="T124" s="226"/>
      <c r="U124" s="82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  <c r="AK124" s="65"/>
      <c r="AL124" s="10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105"/>
    </row>
    <row r="125" spans="3:70" ht="15.6" customHeight="1" x14ac:dyDescent="0.4">
      <c r="C125" s="9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102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05"/>
    </row>
    <row r="126" spans="3:70" ht="18.600000000000001" customHeight="1" x14ac:dyDescent="0.5">
      <c r="C126" s="95"/>
      <c r="D126" s="227"/>
      <c r="E126" s="150"/>
      <c r="F126" s="150"/>
      <c r="G126" s="150"/>
      <c r="H126" s="150"/>
      <c r="I126" s="150"/>
      <c r="J126" s="150"/>
      <c r="K126" s="150"/>
      <c r="L126" s="150"/>
      <c r="M126" s="150"/>
      <c r="N126" s="81"/>
      <c r="O126" s="81"/>
      <c r="P126" s="81"/>
      <c r="Q126" s="81"/>
      <c r="R126" s="112"/>
      <c r="S126" s="112"/>
      <c r="T126" s="112"/>
      <c r="U126" s="116" t="s">
        <v>31</v>
      </c>
      <c r="V126" s="112"/>
      <c r="W126" s="112"/>
      <c r="X126" s="112"/>
      <c r="Y126" s="112"/>
      <c r="Z126" s="112"/>
      <c r="AA126" s="103"/>
      <c r="AB126" s="117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16" t="s">
        <v>32</v>
      </c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65"/>
      <c r="BR126" s="105"/>
    </row>
    <row r="127" spans="3:70" ht="15.6" customHeight="1" x14ac:dyDescent="0.4">
      <c r="C127" s="95"/>
      <c r="D127" s="186" t="s">
        <v>33</v>
      </c>
      <c r="E127" s="186"/>
      <c r="F127" s="186"/>
      <c r="G127" s="186"/>
      <c r="H127" s="186"/>
      <c r="I127" s="186"/>
      <c r="J127" s="186"/>
      <c r="K127" s="186"/>
      <c r="L127" s="186"/>
      <c r="M127" s="205"/>
      <c r="N127" s="123" t="str">
        <f>IF([1]回答表!F17="簡易水道事業",IF([1]回答表!AD45="●","●",""),"")</f>
        <v/>
      </c>
      <c r="O127" s="124"/>
      <c r="P127" s="124"/>
      <c r="Q127" s="125"/>
      <c r="R127" s="112"/>
      <c r="S127" s="112"/>
      <c r="T127" s="112"/>
      <c r="U127" s="126" t="str">
        <f>IF([1]回答表!F17="簡易水道事業",IF([1]回答表!AD45="●",[1]回答表!B289,""),"")</f>
        <v/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/>
      <c r="AK127" s="175"/>
      <c r="AL127" s="175"/>
      <c r="AM127" s="126" t="str">
        <f>IF([1]回答表!F17="簡易水道事業",IF([1]回答表!AD45="●",[1]回答表!B295,""),"")</f>
        <v/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05"/>
    </row>
    <row r="128" spans="3:70" ht="15.6" customHeight="1" x14ac:dyDescent="0.4">
      <c r="C128" s="95"/>
      <c r="D128" s="186"/>
      <c r="E128" s="186"/>
      <c r="F128" s="186"/>
      <c r="G128" s="186"/>
      <c r="H128" s="186"/>
      <c r="I128" s="186"/>
      <c r="J128" s="186"/>
      <c r="K128" s="186"/>
      <c r="L128" s="186"/>
      <c r="M128" s="205"/>
      <c r="N128" s="137"/>
      <c r="O128" s="138"/>
      <c r="P128" s="138"/>
      <c r="Q128" s="139"/>
      <c r="R128" s="112"/>
      <c r="S128" s="112"/>
      <c r="T128" s="112"/>
      <c r="U128" s="14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75"/>
      <c r="AL128" s="175"/>
      <c r="AM128" s="140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2"/>
      <c r="BR128" s="105"/>
    </row>
    <row r="129" spans="3:92" ht="15.6" customHeight="1" x14ac:dyDescent="0.4">
      <c r="C129" s="95"/>
      <c r="D129" s="186"/>
      <c r="E129" s="186"/>
      <c r="F129" s="186"/>
      <c r="G129" s="186"/>
      <c r="H129" s="186"/>
      <c r="I129" s="186"/>
      <c r="J129" s="186"/>
      <c r="K129" s="186"/>
      <c r="L129" s="186"/>
      <c r="M129" s="205"/>
      <c r="N129" s="137"/>
      <c r="O129" s="138"/>
      <c r="P129" s="138"/>
      <c r="Q129" s="139"/>
      <c r="R129" s="112"/>
      <c r="S129" s="112"/>
      <c r="T129" s="112"/>
      <c r="U129" s="14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75"/>
      <c r="AL129" s="175"/>
      <c r="AM129" s="140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2"/>
      <c r="BR129" s="105"/>
    </row>
    <row r="130" spans="3:92" ht="15.6" customHeight="1" x14ac:dyDescent="0.4">
      <c r="C130" s="95"/>
      <c r="D130" s="186"/>
      <c r="E130" s="186"/>
      <c r="F130" s="186"/>
      <c r="G130" s="186"/>
      <c r="H130" s="186"/>
      <c r="I130" s="186"/>
      <c r="J130" s="186"/>
      <c r="K130" s="186"/>
      <c r="L130" s="186"/>
      <c r="M130" s="205"/>
      <c r="N130" s="147"/>
      <c r="O130" s="148"/>
      <c r="P130" s="148"/>
      <c r="Q130" s="149"/>
      <c r="R130" s="112"/>
      <c r="S130" s="112"/>
      <c r="T130" s="112"/>
      <c r="U130" s="172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4"/>
      <c r="AK130" s="175"/>
      <c r="AL130" s="175"/>
      <c r="AM130" s="172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4"/>
      <c r="BR130" s="105"/>
    </row>
    <row r="131" spans="3:92" ht="15.6" customHeight="1" x14ac:dyDescent="0.4"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8"/>
    </row>
    <row r="132" spans="3:92" ht="15.6" customHeight="1" x14ac:dyDescent="0.4"/>
    <row r="133" spans="3:92" ht="15.6" customHeight="1" x14ac:dyDescent="0.4"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4"/>
    </row>
    <row r="134" spans="3:92" ht="15.6" customHeight="1" x14ac:dyDescent="0.5">
      <c r="C134" s="95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65"/>
      <c r="Y134" s="65"/>
      <c r="Z134" s="65"/>
      <c r="AA134" s="36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04"/>
      <c r="AO134" s="113"/>
      <c r="AP134" s="114"/>
      <c r="AQ134" s="114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02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103"/>
      <c r="BO134" s="103"/>
      <c r="BP134" s="103"/>
      <c r="BQ134" s="104"/>
      <c r="BR134" s="105"/>
    </row>
    <row r="135" spans="3:92" ht="15.6" customHeight="1" x14ac:dyDescent="0.5">
      <c r="C135" s="95"/>
      <c r="D135" s="96" t="s">
        <v>14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 t="s">
        <v>51</v>
      </c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2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103"/>
      <c r="BO135" s="103"/>
      <c r="BP135" s="103"/>
      <c r="BQ135" s="104"/>
      <c r="BR135" s="105"/>
    </row>
    <row r="136" spans="3:92" ht="15.6" customHeight="1" x14ac:dyDescent="0.5">
      <c r="C136" s="95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  <c r="R136" s="109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1"/>
      <c r="BC136" s="102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103"/>
      <c r="BO136" s="103"/>
      <c r="BP136" s="103"/>
      <c r="BQ136" s="104"/>
      <c r="BR136" s="105"/>
    </row>
    <row r="137" spans="3:92" ht="15.6" customHeight="1" x14ac:dyDescent="0.5">
      <c r="C137" s="95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5"/>
      <c r="Y137" s="65"/>
      <c r="Z137" s="65"/>
      <c r="AA137" s="36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04"/>
      <c r="AO137" s="113"/>
      <c r="AP137" s="114"/>
      <c r="AQ137" s="114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02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103"/>
      <c r="BO137" s="103"/>
      <c r="BP137" s="103"/>
      <c r="BQ137" s="104"/>
      <c r="BR137" s="105"/>
    </row>
    <row r="138" spans="3:92" ht="25.5" x14ac:dyDescent="0.5">
      <c r="C138" s="95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6" t="s">
        <v>39</v>
      </c>
      <c r="V138" s="118"/>
      <c r="W138" s="117"/>
      <c r="X138" s="119"/>
      <c r="Y138" s="119"/>
      <c r="Z138" s="120"/>
      <c r="AA138" s="120"/>
      <c r="AB138" s="120"/>
      <c r="AC138" s="121"/>
      <c r="AD138" s="121"/>
      <c r="AE138" s="121"/>
      <c r="AF138" s="121"/>
      <c r="AG138" s="121"/>
      <c r="AH138" s="121"/>
      <c r="AI138" s="121"/>
      <c r="AJ138" s="121"/>
      <c r="AK138" s="117"/>
      <c r="AL138" s="117"/>
      <c r="AM138" s="116" t="s">
        <v>35</v>
      </c>
      <c r="AN138" s="112"/>
      <c r="AO138" s="112"/>
      <c r="AP138" s="112"/>
      <c r="AQ138" s="112"/>
      <c r="AR138" s="112"/>
      <c r="AS138" s="103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21"/>
      <c r="BD138" s="103"/>
      <c r="BE138" s="103"/>
      <c r="BF138" s="122" t="s">
        <v>17</v>
      </c>
      <c r="BG138" s="179"/>
      <c r="BH138" s="179"/>
      <c r="BI138" s="179"/>
      <c r="BJ138" s="179"/>
      <c r="BK138" s="179"/>
      <c r="BL138" s="179"/>
      <c r="BM138" s="103"/>
      <c r="BN138" s="103"/>
      <c r="BO138" s="103"/>
      <c r="BP138" s="103"/>
      <c r="BQ138" s="104"/>
      <c r="BR138" s="105"/>
    </row>
    <row r="139" spans="3:92" ht="19.350000000000001" customHeight="1" x14ac:dyDescent="0.4">
      <c r="C139" s="95"/>
      <c r="D139" s="186" t="s">
        <v>18</v>
      </c>
      <c r="E139" s="186"/>
      <c r="F139" s="186"/>
      <c r="G139" s="186"/>
      <c r="H139" s="186"/>
      <c r="I139" s="186"/>
      <c r="J139" s="186"/>
      <c r="K139" s="186"/>
      <c r="L139" s="186"/>
      <c r="M139" s="186"/>
      <c r="N139" s="123" t="str">
        <f>IF([1]回答表!F17="下水道事業",IF([1]回答表!X45="●","●",""),"")</f>
        <v/>
      </c>
      <c r="O139" s="124"/>
      <c r="P139" s="124"/>
      <c r="Q139" s="125"/>
      <c r="R139" s="112"/>
      <c r="S139" s="112"/>
      <c r="T139" s="112"/>
      <c r="U139" s="189" t="s">
        <v>52</v>
      </c>
      <c r="V139" s="190"/>
      <c r="W139" s="190"/>
      <c r="X139" s="190"/>
      <c r="Y139" s="190"/>
      <c r="Z139" s="190"/>
      <c r="AA139" s="190"/>
      <c r="AB139" s="190"/>
      <c r="AC139" s="95"/>
      <c r="AD139" s="65"/>
      <c r="AE139" s="65"/>
      <c r="AF139" s="65"/>
      <c r="AG139" s="65"/>
      <c r="AH139" s="65"/>
      <c r="AI139" s="65"/>
      <c r="AJ139" s="65"/>
      <c r="AK139" s="129"/>
      <c r="AL139" s="65"/>
      <c r="AM139" s="192" t="str">
        <f>IF([1]回答表!F17="下水道事業",IF([1]回答表!X45="●",[1]回答表!B158,IF([1]回答表!AA45="●",[1]回答表!B223,"")),"")</f>
        <v/>
      </c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4"/>
      <c r="BD139" s="36"/>
      <c r="BE139" s="36"/>
      <c r="BF139" s="131" t="str">
        <f>IF([1]回答表!F17="下水道事業",IF([1]回答表!X45="●",[1]回答表!B212,IF([1]回答表!AA45="●",[1]回答表!B278,"")),"")</f>
        <v/>
      </c>
      <c r="BG139" s="132"/>
      <c r="BH139" s="132"/>
      <c r="BI139" s="132"/>
      <c r="BJ139" s="131"/>
      <c r="BK139" s="132"/>
      <c r="BL139" s="132"/>
      <c r="BM139" s="132"/>
      <c r="BN139" s="131"/>
      <c r="BO139" s="132"/>
      <c r="BP139" s="132"/>
      <c r="BQ139" s="133"/>
      <c r="BR139" s="105"/>
    </row>
    <row r="140" spans="3:92" ht="19.350000000000001" customHeight="1" x14ac:dyDescent="0.4">
      <c r="C140" s="9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37"/>
      <c r="O140" s="138"/>
      <c r="P140" s="138"/>
      <c r="Q140" s="139"/>
      <c r="R140" s="112"/>
      <c r="S140" s="112"/>
      <c r="T140" s="112"/>
      <c r="U140" s="197"/>
      <c r="V140" s="198"/>
      <c r="W140" s="198"/>
      <c r="X140" s="198"/>
      <c r="Y140" s="198"/>
      <c r="Z140" s="198"/>
      <c r="AA140" s="198"/>
      <c r="AB140" s="198"/>
      <c r="AC140" s="95"/>
      <c r="AD140" s="65"/>
      <c r="AE140" s="65"/>
      <c r="AF140" s="65"/>
      <c r="AG140" s="65"/>
      <c r="AH140" s="65"/>
      <c r="AI140" s="65"/>
      <c r="AJ140" s="65"/>
      <c r="AK140" s="129"/>
      <c r="AL140" s="65"/>
      <c r="AM140" s="200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2"/>
      <c r="BD140" s="36"/>
      <c r="BE140" s="36"/>
      <c r="BF140" s="143"/>
      <c r="BG140" s="144"/>
      <c r="BH140" s="144"/>
      <c r="BI140" s="144"/>
      <c r="BJ140" s="143"/>
      <c r="BK140" s="144"/>
      <c r="BL140" s="144"/>
      <c r="BM140" s="144"/>
      <c r="BN140" s="143"/>
      <c r="BO140" s="144"/>
      <c r="BP140" s="144"/>
      <c r="BQ140" s="145"/>
      <c r="BR140" s="105"/>
    </row>
    <row r="141" spans="3:92" ht="15.6" customHeight="1" x14ac:dyDescent="0.4">
      <c r="C141" s="9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37"/>
      <c r="O141" s="138"/>
      <c r="P141" s="138"/>
      <c r="Q141" s="139"/>
      <c r="R141" s="112"/>
      <c r="S141" s="112"/>
      <c r="T141" s="112"/>
      <c r="U141" s="79" t="str">
        <f>IF([1]回答表!F17="下水道事業",IF([1]回答表!X45="●",[1]回答表!Y193,IF([1]回答表!AA45="●",[1]回答表!Y259,"")),"")</f>
        <v/>
      </c>
      <c r="V141" s="80"/>
      <c r="W141" s="80"/>
      <c r="X141" s="80"/>
      <c r="Y141" s="80"/>
      <c r="Z141" s="80"/>
      <c r="AA141" s="80"/>
      <c r="AB141" s="146"/>
      <c r="AC141" s="65"/>
      <c r="AD141" s="65"/>
      <c r="AE141" s="65"/>
      <c r="AF141" s="65"/>
      <c r="AG141" s="65"/>
      <c r="AH141" s="65"/>
      <c r="AI141" s="65"/>
      <c r="AJ141" s="65"/>
      <c r="AK141" s="129"/>
      <c r="AL141" s="65"/>
      <c r="AM141" s="200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2"/>
      <c r="BD141" s="36"/>
      <c r="BE141" s="36"/>
      <c r="BF141" s="143"/>
      <c r="BG141" s="144"/>
      <c r="BH141" s="144"/>
      <c r="BI141" s="144"/>
      <c r="BJ141" s="143"/>
      <c r="BK141" s="144"/>
      <c r="BL141" s="144"/>
      <c r="BM141" s="144"/>
      <c r="BN141" s="143"/>
      <c r="BO141" s="144"/>
      <c r="BP141" s="144"/>
      <c r="BQ141" s="145"/>
      <c r="BR141" s="105"/>
    </row>
    <row r="142" spans="3:92" ht="15.6" customHeight="1" x14ac:dyDescent="0.5">
      <c r="C142" s="95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47"/>
      <c r="O142" s="148"/>
      <c r="P142" s="148"/>
      <c r="Q142" s="149"/>
      <c r="R142" s="112"/>
      <c r="S142" s="112"/>
      <c r="T142" s="112"/>
      <c r="U142" s="76"/>
      <c r="V142" s="77"/>
      <c r="W142" s="77"/>
      <c r="X142" s="77"/>
      <c r="Y142" s="77"/>
      <c r="Z142" s="77"/>
      <c r="AA142" s="77"/>
      <c r="AB142" s="78"/>
      <c r="AC142" s="36"/>
      <c r="AD142" s="36"/>
      <c r="AE142" s="36"/>
      <c r="AF142" s="36"/>
      <c r="AG142" s="36"/>
      <c r="AH142" s="36"/>
      <c r="AI142" s="36"/>
      <c r="AJ142" s="103"/>
      <c r="AK142" s="129"/>
      <c r="AL142" s="65"/>
      <c r="AM142" s="200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2"/>
      <c r="BD142" s="36"/>
      <c r="BE142" s="36"/>
      <c r="BF142" s="143" t="str">
        <f>IF([1]回答表!F17="下水道事業",IF([1]回答表!X45="●",[1]回答表!E212,IF([1]回答表!AA45="●",[1]回答表!E278,"")),"")</f>
        <v/>
      </c>
      <c r="BG142" s="144"/>
      <c r="BH142" s="144"/>
      <c r="BI142" s="144"/>
      <c r="BJ142" s="143" t="str">
        <f>IF([1]回答表!F17="下水道事業",IF([1]回答表!X45="●",[1]回答表!E213,IF([1]回答表!AA45="●",[1]回答表!E279,"")),"")</f>
        <v/>
      </c>
      <c r="BK142" s="144"/>
      <c r="BL142" s="144"/>
      <c r="BM142" s="144"/>
      <c r="BN142" s="143" t="str">
        <f>IF([1]回答表!F17="下水道事業",IF([1]回答表!X45="●",[1]回答表!E214,IF([1]回答表!AA45="●",[1]回答表!E280,"")),"")</f>
        <v/>
      </c>
      <c r="BO142" s="144"/>
      <c r="BP142" s="144"/>
      <c r="BQ142" s="145"/>
      <c r="BR142" s="105"/>
      <c r="BX142" s="192" t="str">
        <f>IF([1]回答表!AQ20="下水道事業",IF([1]回答表!BI48="○",[1]回答表!AM161,IF([1]回答表!BL48="○",[1]回答表!AM226,"")),"")</f>
        <v/>
      </c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4"/>
    </row>
    <row r="143" spans="3:92" ht="15.6" customHeight="1" x14ac:dyDescent="0.5">
      <c r="C143" s="9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151"/>
      <c r="P143" s="151"/>
      <c r="Q143" s="151"/>
      <c r="R143" s="152"/>
      <c r="S143" s="152"/>
      <c r="T143" s="152"/>
      <c r="U143" s="82"/>
      <c r="V143" s="83"/>
      <c r="W143" s="83"/>
      <c r="X143" s="83"/>
      <c r="Y143" s="83"/>
      <c r="Z143" s="83"/>
      <c r="AA143" s="83"/>
      <c r="AB143" s="84"/>
      <c r="AC143" s="36"/>
      <c r="AD143" s="36"/>
      <c r="AE143" s="36"/>
      <c r="AF143" s="36"/>
      <c r="AG143" s="36"/>
      <c r="AH143" s="36"/>
      <c r="AI143" s="36"/>
      <c r="AJ143" s="103"/>
      <c r="AK143" s="129"/>
      <c r="AL143" s="36"/>
      <c r="AM143" s="200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2"/>
      <c r="BD143" s="113"/>
      <c r="BE143" s="113"/>
      <c r="BF143" s="143"/>
      <c r="BG143" s="144"/>
      <c r="BH143" s="144"/>
      <c r="BI143" s="144"/>
      <c r="BJ143" s="143"/>
      <c r="BK143" s="144"/>
      <c r="BL143" s="144"/>
      <c r="BM143" s="144"/>
      <c r="BN143" s="143"/>
      <c r="BO143" s="144"/>
      <c r="BP143" s="144"/>
      <c r="BQ143" s="145"/>
      <c r="BR143" s="105"/>
      <c r="BX143" s="200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2"/>
    </row>
    <row r="144" spans="3:92" ht="18" customHeight="1" x14ac:dyDescent="0.4">
      <c r="C144" s="9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36"/>
      <c r="Q144" s="36"/>
      <c r="R144" s="112"/>
      <c r="S144" s="112"/>
      <c r="T144" s="112"/>
      <c r="U144" s="65"/>
      <c r="V144" s="65"/>
      <c r="W144" s="65"/>
      <c r="X144" s="65"/>
      <c r="Y144" s="65"/>
      <c r="Z144" s="65"/>
      <c r="AA144" s="65"/>
      <c r="AB144" s="65"/>
      <c r="AC144" s="65"/>
      <c r="AD144" s="102"/>
      <c r="AE144" s="36"/>
      <c r="AF144" s="36"/>
      <c r="AG144" s="36"/>
      <c r="AH144" s="36"/>
      <c r="AI144" s="36"/>
      <c r="AJ144" s="36"/>
      <c r="AK144" s="36"/>
      <c r="AL144" s="36"/>
      <c r="AM144" s="200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2"/>
      <c r="BD144" s="65"/>
      <c r="BE144" s="65"/>
      <c r="BF144" s="143"/>
      <c r="BG144" s="144"/>
      <c r="BH144" s="144"/>
      <c r="BI144" s="144"/>
      <c r="BJ144" s="143"/>
      <c r="BK144" s="144"/>
      <c r="BL144" s="144"/>
      <c r="BM144" s="144"/>
      <c r="BN144" s="143"/>
      <c r="BO144" s="144"/>
      <c r="BP144" s="144"/>
      <c r="BQ144" s="145"/>
      <c r="BR144" s="105"/>
      <c r="BT144" s="65"/>
      <c r="BU144" s="65"/>
      <c r="BV144" s="65"/>
      <c r="BW144" s="65"/>
      <c r="BX144" s="200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2"/>
    </row>
    <row r="145" spans="3:92" ht="19.350000000000001" customHeight="1" x14ac:dyDescent="0.4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151"/>
      <c r="P145" s="151"/>
      <c r="Q145" s="151"/>
      <c r="R145" s="152"/>
      <c r="S145" s="152"/>
      <c r="T145" s="152"/>
      <c r="U145" s="189" t="s">
        <v>53</v>
      </c>
      <c r="V145" s="190"/>
      <c r="W145" s="190"/>
      <c r="X145" s="190"/>
      <c r="Y145" s="190"/>
      <c r="Z145" s="190"/>
      <c r="AA145" s="190"/>
      <c r="AB145" s="190"/>
      <c r="AC145" s="189" t="s">
        <v>54</v>
      </c>
      <c r="AD145" s="190"/>
      <c r="AE145" s="190"/>
      <c r="AF145" s="190"/>
      <c r="AG145" s="190"/>
      <c r="AH145" s="190"/>
      <c r="AI145" s="190"/>
      <c r="AJ145" s="191"/>
      <c r="AK145" s="129"/>
      <c r="AL145" s="36"/>
      <c r="AM145" s="200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2"/>
      <c r="BD145" s="36"/>
      <c r="BE145" s="36"/>
      <c r="BF145" s="143"/>
      <c r="BG145" s="144"/>
      <c r="BH145" s="144"/>
      <c r="BI145" s="144"/>
      <c r="BJ145" s="143"/>
      <c r="BK145" s="144"/>
      <c r="BL145" s="144"/>
      <c r="BM145" s="144"/>
      <c r="BN145" s="143"/>
      <c r="BO145" s="144"/>
      <c r="BP145" s="144"/>
      <c r="BQ145" s="145"/>
      <c r="BR145" s="105"/>
      <c r="BX145" s="200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</row>
    <row r="146" spans="3:92" ht="19.350000000000001" customHeight="1" x14ac:dyDescent="0.4">
      <c r="C146" s="9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36"/>
      <c r="Q146" s="36"/>
      <c r="R146" s="36"/>
      <c r="S146" s="112"/>
      <c r="T146" s="112"/>
      <c r="U146" s="197"/>
      <c r="V146" s="198"/>
      <c r="W146" s="198"/>
      <c r="X146" s="198"/>
      <c r="Y146" s="198"/>
      <c r="Z146" s="198"/>
      <c r="AA146" s="198"/>
      <c r="AB146" s="198"/>
      <c r="AC146" s="228"/>
      <c r="AD146" s="229"/>
      <c r="AE146" s="229"/>
      <c r="AF146" s="229"/>
      <c r="AG146" s="229"/>
      <c r="AH146" s="229"/>
      <c r="AI146" s="229"/>
      <c r="AJ146" s="230"/>
      <c r="AK146" s="129"/>
      <c r="AL146" s="36"/>
      <c r="AM146" s="200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2"/>
      <c r="BD146" s="165"/>
      <c r="BE146" s="165"/>
      <c r="BF146" s="143"/>
      <c r="BG146" s="144"/>
      <c r="BH146" s="144"/>
      <c r="BI146" s="144"/>
      <c r="BJ146" s="143"/>
      <c r="BK146" s="144"/>
      <c r="BL146" s="144"/>
      <c r="BM146" s="144"/>
      <c r="BN146" s="143"/>
      <c r="BO146" s="144"/>
      <c r="BP146" s="144"/>
      <c r="BQ146" s="145"/>
      <c r="BR146" s="105"/>
      <c r="BX146" s="200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2"/>
    </row>
    <row r="147" spans="3:92" ht="15.6" customHeight="1" x14ac:dyDescent="0.4">
      <c r="C147" s="9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36"/>
      <c r="Q147" s="36"/>
      <c r="R147" s="36"/>
      <c r="S147" s="112"/>
      <c r="T147" s="112"/>
      <c r="U147" s="79" t="str">
        <f>IF([1]回答表!F17="下水道事業",IF([1]回答表!X45="●",[1]回答表!Y195,IF([1]回答表!AA45="●",[1]回答表!Y261,"")),"")</f>
        <v/>
      </c>
      <c r="V147" s="80"/>
      <c r="W147" s="80"/>
      <c r="X147" s="80"/>
      <c r="Y147" s="80"/>
      <c r="Z147" s="80"/>
      <c r="AA147" s="80"/>
      <c r="AB147" s="146"/>
      <c r="AC147" s="79" t="str">
        <f>IF([1]回答表!F17="下水道事業",IF([1]回答表!X45="●",[1]回答表!Y196,IF([1]回答表!AA45="●",[1]回答表!Y262,"")),"")</f>
        <v/>
      </c>
      <c r="AD147" s="80"/>
      <c r="AE147" s="80"/>
      <c r="AF147" s="80"/>
      <c r="AG147" s="80"/>
      <c r="AH147" s="80"/>
      <c r="AI147" s="80"/>
      <c r="AJ147" s="146"/>
      <c r="AK147" s="129"/>
      <c r="AL147" s="36"/>
      <c r="AM147" s="200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2"/>
      <c r="BD147" s="165"/>
      <c r="BE147" s="165"/>
      <c r="BF147" s="143" t="s">
        <v>23</v>
      </c>
      <c r="BG147" s="144"/>
      <c r="BH147" s="144"/>
      <c r="BI147" s="144"/>
      <c r="BJ147" s="143" t="s">
        <v>24</v>
      </c>
      <c r="BK147" s="144"/>
      <c r="BL147" s="144"/>
      <c r="BM147" s="144"/>
      <c r="BN147" s="143" t="s">
        <v>25</v>
      </c>
      <c r="BO147" s="144"/>
      <c r="BP147" s="144"/>
      <c r="BQ147" s="145"/>
      <c r="BR147" s="105"/>
      <c r="BX147" s="200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2"/>
    </row>
    <row r="148" spans="3:92" ht="15.6" customHeight="1" x14ac:dyDescent="0.4">
      <c r="C148" s="9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36"/>
      <c r="Q148" s="36"/>
      <c r="R148" s="36"/>
      <c r="S148" s="112"/>
      <c r="T148" s="112"/>
      <c r="U148" s="76"/>
      <c r="V148" s="77"/>
      <c r="W148" s="77"/>
      <c r="X148" s="77"/>
      <c r="Y148" s="77"/>
      <c r="Z148" s="77"/>
      <c r="AA148" s="77"/>
      <c r="AB148" s="78"/>
      <c r="AC148" s="76"/>
      <c r="AD148" s="77"/>
      <c r="AE148" s="77"/>
      <c r="AF148" s="77"/>
      <c r="AG148" s="77"/>
      <c r="AH148" s="77"/>
      <c r="AI148" s="77"/>
      <c r="AJ148" s="78"/>
      <c r="AK148" s="129"/>
      <c r="AL148" s="36"/>
      <c r="AM148" s="207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9"/>
      <c r="BD148" s="165"/>
      <c r="BE148" s="165"/>
      <c r="BF148" s="143"/>
      <c r="BG148" s="144"/>
      <c r="BH148" s="144"/>
      <c r="BI148" s="144"/>
      <c r="BJ148" s="143"/>
      <c r="BK148" s="144"/>
      <c r="BL148" s="144"/>
      <c r="BM148" s="144"/>
      <c r="BN148" s="143"/>
      <c r="BO148" s="144"/>
      <c r="BP148" s="144"/>
      <c r="BQ148" s="145"/>
      <c r="BR148" s="105"/>
      <c r="BX148" s="200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2"/>
    </row>
    <row r="149" spans="3:92" ht="15.6" customHeight="1" x14ac:dyDescent="0.4">
      <c r="C149" s="9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36"/>
      <c r="Q149" s="36"/>
      <c r="R149" s="36"/>
      <c r="S149" s="112"/>
      <c r="T149" s="112"/>
      <c r="U149" s="82"/>
      <c r="V149" s="83"/>
      <c r="W149" s="83"/>
      <c r="X149" s="83"/>
      <c r="Y149" s="83"/>
      <c r="Z149" s="83"/>
      <c r="AA149" s="83"/>
      <c r="AB149" s="84"/>
      <c r="AC149" s="82"/>
      <c r="AD149" s="83"/>
      <c r="AE149" s="83"/>
      <c r="AF149" s="83"/>
      <c r="AG149" s="83"/>
      <c r="AH149" s="83"/>
      <c r="AI149" s="83"/>
      <c r="AJ149" s="84"/>
      <c r="AK149" s="129"/>
      <c r="AL149" s="36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13"/>
      <c r="BD149" s="165"/>
      <c r="BE149" s="165"/>
      <c r="BF149" s="181"/>
      <c r="BG149" s="182"/>
      <c r="BH149" s="182"/>
      <c r="BI149" s="182"/>
      <c r="BJ149" s="181"/>
      <c r="BK149" s="182"/>
      <c r="BL149" s="182"/>
      <c r="BM149" s="182"/>
      <c r="BN149" s="181"/>
      <c r="BO149" s="182"/>
      <c r="BP149" s="182"/>
      <c r="BQ149" s="183"/>
      <c r="BR149" s="105"/>
      <c r="BX149" s="200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2"/>
    </row>
    <row r="150" spans="3:92" ht="18" customHeight="1" x14ac:dyDescent="0.5">
      <c r="C150" s="9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36"/>
      <c r="Q150" s="36"/>
      <c r="R150" s="112"/>
      <c r="S150" s="112"/>
      <c r="T150" s="112"/>
      <c r="U150" s="65"/>
      <c r="V150" s="65"/>
      <c r="W150" s="65"/>
      <c r="X150" s="65"/>
      <c r="Y150" s="65"/>
      <c r="Z150" s="65"/>
      <c r="AA150" s="65"/>
      <c r="AB150" s="65"/>
      <c r="AC150" s="65"/>
      <c r="AD150" s="102"/>
      <c r="AE150" s="36"/>
      <c r="AF150" s="36"/>
      <c r="AG150" s="36"/>
      <c r="AH150" s="36"/>
      <c r="AI150" s="36"/>
      <c r="AJ150" s="36"/>
      <c r="AK150" s="36"/>
      <c r="AL150" s="36"/>
      <c r="AM150" s="36"/>
      <c r="AN150" s="103"/>
      <c r="AO150" s="103"/>
      <c r="AP150" s="103"/>
      <c r="AQ150" s="104"/>
      <c r="AR150" s="65"/>
      <c r="AS150" s="177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105"/>
      <c r="BT150" s="65"/>
      <c r="BU150" s="65"/>
      <c r="BV150" s="65"/>
      <c r="BW150" s="65"/>
      <c r="BX150" s="200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2"/>
    </row>
    <row r="151" spans="3:92" ht="18.95" customHeight="1" x14ac:dyDescent="0.4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151"/>
      <c r="P151" s="151"/>
      <c r="Q151" s="151"/>
      <c r="R151" s="112"/>
      <c r="S151" s="112"/>
      <c r="T151" s="112"/>
      <c r="U151" s="213" t="s">
        <v>55</v>
      </c>
      <c r="V151" s="214"/>
      <c r="W151" s="214"/>
      <c r="X151" s="214"/>
      <c r="Y151" s="214"/>
      <c r="Z151" s="214"/>
      <c r="AA151" s="214"/>
      <c r="AB151" s="214"/>
      <c r="AC151" s="213" t="s">
        <v>56</v>
      </c>
      <c r="AD151" s="214"/>
      <c r="AE151" s="214"/>
      <c r="AF151" s="214"/>
      <c r="AG151" s="214"/>
      <c r="AH151" s="214"/>
      <c r="AI151" s="214"/>
      <c r="AJ151" s="215"/>
      <c r="AK151" s="213" t="s">
        <v>57</v>
      </c>
      <c r="AL151" s="214"/>
      <c r="AM151" s="214"/>
      <c r="AN151" s="214"/>
      <c r="AO151" s="214"/>
      <c r="AP151" s="214"/>
      <c r="AQ151" s="214"/>
      <c r="AR151" s="214"/>
      <c r="AS151" s="213" t="s">
        <v>58</v>
      </c>
      <c r="AT151" s="214"/>
      <c r="AU151" s="214"/>
      <c r="AV151" s="214"/>
      <c r="AW151" s="214"/>
      <c r="AX151" s="214"/>
      <c r="AY151" s="214"/>
      <c r="AZ151" s="215"/>
      <c r="BA151" s="213" t="s">
        <v>59</v>
      </c>
      <c r="BB151" s="214"/>
      <c r="BC151" s="214"/>
      <c r="BD151" s="214"/>
      <c r="BE151" s="214"/>
      <c r="BF151" s="214"/>
      <c r="BG151" s="214"/>
      <c r="BH151" s="215"/>
      <c r="BI151" s="65"/>
      <c r="BJ151" s="65"/>
      <c r="BK151" s="65"/>
      <c r="BL151" s="65"/>
      <c r="BM151" s="65"/>
      <c r="BN151" s="65"/>
      <c r="BO151" s="65"/>
      <c r="BP151" s="65"/>
      <c r="BQ151" s="65"/>
      <c r="BR151" s="105"/>
      <c r="BT151" s="65"/>
      <c r="BU151" s="65"/>
      <c r="BV151" s="65"/>
      <c r="BW151" s="65"/>
      <c r="BX151" s="207"/>
      <c r="BY151" s="208"/>
      <c r="BZ151" s="208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/>
      <c r="CM151" s="208"/>
      <c r="CN151" s="209"/>
    </row>
    <row r="152" spans="3:92" ht="15.6" customHeight="1" x14ac:dyDescent="0.4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36"/>
      <c r="Q152" s="36"/>
      <c r="R152" s="112"/>
      <c r="S152" s="112"/>
      <c r="T152" s="112"/>
      <c r="U152" s="231"/>
      <c r="V152" s="232"/>
      <c r="W152" s="232"/>
      <c r="X152" s="232"/>
      <c r="Y152" s="232"/>
      <c r="Z152" s="232"/>
      <c r="AA152" s="232"/>
      <c r="AB152" s="232"/>
      <c r="AC152" s="231"/>
      <c r="AD152" s="232"/>
      <c r="AE152" s="232"/>
      <c r="AF152" s="232"/>
      <c r="AG152" s="232"/>
      <c r="AH152" s="232"/>
      <c r="AI152" s="232"/>
      <c r="AJ152" s="233"/>
      <c r="AK152" s="231"/>
      <c r="AL152" s="232"/>
      <c r="AM152" s="232"/>
      <c r="AN152" s="232"/>
      <c r="AO152" s="232"/>
      <c r="AP152" s="232"/>
      <c r="AQ152" s="232"/>
      <c r="AR152" s="232"/>
      <c r="AS152" s="231"/>
      <c r="AT152" s="232"/>
      <c r="AU152" s="232"/>
      <c r="AV152" s="232"/>
      <c r="AW152" s="232"/>
      <c r="AX152" s="232"/>
      <c r="AY152" s="232"/>
      <c r="AZ152" s="233"/>
      <c r="BA152" s="231"/>
      <c r="BB152" s="232"/>
      <c r="BC152" s="232"/>
      <c r="BD152" s="232"/>
      <c r="BE152" s="232"/>
      <c r="BF152" s="232"/>
      <c r="BG152" s="232"/>
      <c r="BH152" s="233"/>
      <c r="BI152" s="65"/>
      <c r="BJ152" s="65"/>
      <c r="BK152" s="65"/>
      <c r="BL152" s="65"/>
      <c r="BM152" s="65"/>
      <c r="BN152" s="65"/>
      <c r="BO152" s="65"/>
      <c r="BP152" s="65"/>
      <c r="BQ152" s="65"/>
      <c r="BR152" s="10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105"/>
    </row>
    <row r="153" spans="3:92" ht="15.6" customHeight="1" x14ac:dyDescent="0.4">
      <c r="C153" s="9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36"/>
      <c r="Q153" s="36"/>
      <c r="R153" s="112"/>
      <c r="S153" s="112"/>
      <c r="T153" s="112"/>
      <c r="U153" s="79" t="str">
        <f>IF([1]回答表!F17="下水道事業",IF([1]回答表!X45="●",[1]回答表!Y198,IF([1]回答表!AA45="●",[1]回答表!Y264,"")),"")</f>
        <v/>
      </c>
      <c r="V153" s="80"/>
      <c r="W153" s="80"/>
      <c r="X153" s="80"/>
      <c r="Y153" s="80"/>
      <c r="Z153" s="80"/>
      <c r="AA153" s="80"/>
      <c r="AB153" s="146"/>
      <c r="AC153" s="79" t="str">
        <f>IF([1]回答表!F17="下水道事業",IF([1]回答表!X45="●",[1]回答表!Y199,IF([1]回答表!AA45="●",[1]回答表!Y265,"")),"")</f>
        <v/>
      </c>
      <c r="AD153" s="80"/>
      <c r="AE153" s="80"/>
      <c r="AF153" s="80"/>
      <c r="AG153" s="80"/>
      <c r="AH153" s="80"/>
      <c r="AI153" s="80"/>
      <c r="AJ153" s="146"/>
      <c r="AK153" s="79" t="str">
        <f>IF([1]回答表!F17="下水道事業",IF([1]回答表!X45="●",[1]回答表!Y200,IF([1]回答表!AA45="●",[1]回答表!Y266,"")),"")</f>
        <v/>
      </c>
      <c r="AL153" s="80"/>
      <c r="AM153" s="80"/>
      <c r="AN153" s="80"/>
      <c r="AO153" s="80"/>
      <c r="AP153" s="80"/>
      <c r="AQ153" s="80"/>
      <c r="AR153" s="146"/>
      <c r="AS153" s="79" t="str">
        <f>IF([1]回答表!F17="下水道事業",IF([1]回答表!X45="●",[1]回答表!Y201,IF([1]回答表!AA45="●",[1]回答表!Y267,"")),"")</f>
        <v/>
      </c>
      <c r="AT153" s="80"/>
      <c r="AU153" s="80"/>
      <c r="AV153" s="80"/>
      <c r="AW153" s="80"/>
      <c r="AX153" s="80"/>
      <c r="AY153" s="80"/>
      <c r="AZ153" s="146"/>
      <c r="BA153" s="79" t="str">
        <f>IF([1]回答表!F17="下水道事業",IF([1]回答表!X45="●",[1]回答表!Y202,IF([1]回答表!AA45="●",[1]回答表!Y268,"")),"")</f>
        <v/>
      </c>
      <c r="BB153" s="80"/>
      <c r="BC153" s="80"/>
      <c r="BD153" s="80"/>
      <c r="BE153" s="80"/>
      <c r="BF153" s="80"/>
      <c r="BG153" s="80"/>
      <c r="BH153" s="146"/>
      <c r="BI153" s="65"/>
      <c r="BJ153" s="65"/>
      <c r="BK153" s="65"/>
      <c r="BL153" s="65"/>
      <c r="BM153" s="65"/>
      <c r="BN153" s="65"/>
      <c r="BO153" s="65"/>
      <c r="BP153" s="65"/>
      <c r="BQ153" s="65"/>
      <c r="BR153" s="10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105"/>
    </row>
    <row r="154" spans="3:92" ht="15.6" customHeight="1" x14ac:dyDescent="0.4">
      <c r="C154" s="9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36"/>
      <c r="Q154" s="36"/>
      <c r="R154" s="112"/>
      <c r="S154" s="112"/>
      <c r="T154" s="112"/>
      <c r="U154" s="76"/>
      <c r="V154" s="77"/>
      <c r="W154" s="77"/>
      <c r="X154" s="77"/>
      <c r="Y154" s="77"/>
      <c r="Z154" s="77"/>
      <c r="AA154" s="77"/>
      <c r="AB154" s="78"/>
      <c r="AC154" s="76"/>
      <c r="AD154" s="77"/>
      <c r="AE154" s="77"/>
      <c r="AF154" s="77"/>
      <c r="AG154" s="77"/>
      <c r="AH154" s="77"/>
      <c r="AI154" s="77"/>
      <c r="AJ154" s="78"/>
      <c r="AK154" s="76"/>
      <c r="AL154" s="77"/>
      <c r="AM154" s="77"/>
      <c r="AN154" s="77"/>
      <c r="AO154" s="77"/>
      <c r="AP154" s="77"/>
      <c r="AQ154" s="77"/>
      <c r="AR154" s="78"/>
      <c r="AS154" s="76"/>
      <c r="AT154" s="77"/>
      <c r="AU154" s="77"/>
      <c r="AV154" s="77"/>
      <c r="AW154" s="77"/>
      <c r="AX154" s="77"/>
      <c r="AY154" s="77"/>
      <c r="AZ154" s="78"/>
      <c r="BA154" s="76"/>
      <c r="BB154" s="77"/>
      <c r="BC154" s="77"/>
      <c r="BD154" s="77"/>
      <c r="BE154" s="77"/>
      <c r="BF154" s="77"/>
      <c r="BG154" s="77"/>
      <c r="BH154" s="78"/>
      <c r="BI154" s="65"/>
      <c r="BJ154" s="65"/>
      <c r="BK154" s="65"/>
      <c r="BL154" s="65"/>
      <c r="BM154" s="65"/>
      <c r="BN154" s="65"/>
      <c r="BO154" s="65"/>
      <c r="BP154" s="65"/>
      <c r="BQ154" s="65"/>
      <c r="BR154" s="10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105"/>
    </row>
    <row r="155" spans="3:92" ht="15.6" customHeight="1" x14ac:dyDescent="0.4">
      <c r="C155" s="9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36"/>
      <c r="Q155" s="36"/>
      <c r="R155" s="112"/>
      <c r="S155" s="112"/>
      <c r="T155" s="112"/>
      <c r="U155" s="82"/>
      <c r="V155" s="83"/>
      <c r="W155" s="83"/>
      <c r="X155" s="83"/>
      <c r="Y155" s="83"/>
      <c r="Z155" s="83"/>
      <c r="AA155" s="83"/>
      <c r="AB155" s="84"/>
      <c r="AC155" s="82"/>
      <c r="AD155" s="83"/>
      <c r="AE155" s="83"/>
      <c r="AF155" s="83"/>
      <c r="AG155" s="83"/>
      <c r="AH155" s="83"/>
      <c r="AI155" s="83"/>
      <c r="AJ155" s="84"/>
      <c r="AK155" s="82"/>
      <c r="AL155" s="83"/>
      <c r="AM155" s="83"/>
      <c r="AN155" s="83"/>
      <c r="AO155" s="83"/>
      <c r="AP155" s="83"/>
      <c r="AQ155" s="83"/>
      <c r="AR155" s="84"/>
      <c r="AS155" s="82"/>
      <c r="AT155" s="83"/>
      <c r="AU155" s="83"/>
      <c r="AV155" s="83"/>
      <c r="AW155" s="83"/>
      <c r="AX155" s="83"/>
      <c r="AY155" s="83"/>
      <c r="AZ155" s="84"/>
      <c r="BA155" s="82"/>
      <c r="BB155" s="83"/>
      <c r="BC155" s="83"/>
      <c r="BD155" s="83"/>
      <c r="BE155" s="83"/>
      <c r="BF155" s="83"/>
      <c r="BG155" s="83"/>
      <c r="BH155" s="84"/>
      <c r="BI155" s="65"/>
      <c r="BJ155" s="65"/>
      <c r="BK155" s="65"/>
      <c r="BL155" s="65"/>
      <c r="BM155" s="65"/>
      <c r="BN155" s="65"/>
      <c r="BO155" s="65"/>
      <c r="BP155" s="65"/>
      <c r="BQ155" s="65"/>
      <c r="BR155" s="10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105"/>
    </row>
    <row r="156" spans="3:92" ht="29.45" customHeight="1" x14ac:dyDescent="0.5">
      <c r="C156" s="9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36"/>
      <c r="Q156" s="36"/>
      <c r="R156" s="112"/>
      <c r="S156" s="112"/>
      <c r="T156" s="112"/>
      <c r="U156" s="65"/>
      <c r="V156" s="65"/>
      <c r="W156" s="65"/>
      <c r="X156" s="65"/>
      <c r="Y156" s="65"/>
      <c r="Z156" s="65"/>
      <c r="AA156" s="65"/>
      <c r="AB156" s="65"/>
      <c r="AC156" s="65"/>
      <c r="AD156" s="102"/>
      <c r="AE156" s="36"/>
      <c r="AF156" s="36"/>
      <c r="AG156" s="36"/>
      <c r="AH156" s="36"/>
      <c r="AI156" s="36"/>
      <c r="AJ156" s="36"/>
      <c r="AK156" s="36"/>
      <c r="AL156" s="36"/>
      <c r="AM156" s="36"/>
      <c r="AN156" s="103"/>
      <c r="AO156" s="103"/>
      <c r="AP156" s="103"/>
      <c r="AQ156" s="104"/>
      <c r="AR156" s="65"/>
      <c r="AS156" s="90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10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</row>
    <row r="157" spans="3:92" ht="15.6" customHeight="1" x14ac:dyDescent="0.5">
      <c r="C157" s="95"/>
      <c r="D157" s="36"/>
      <c r="E157" s="36"/>
      <c r="F157" s="36"/>
      <c r="G157" s="36"/>
      <c r="H157" s="36"/>
      <c r="I157" s="36"/>
      <c r="J157" s="36"/>
      <c r="K157" s="36"/>
      <c r="L157" s="103"/>
      <c r="M157" s="103"/>
      <c r="N157" s="103"/>
      <c r="O157" s="104"/>
      <c r="P157" s="81"/>
      <c r="Q157" s="81"/>
      <c r="R157" s="112"/>
      <c r="S157" s="112"/>
      <c r="T157" s="112"/>
      <c r="U157" s="234" t="s">
        <v>60</v>
      </c>
      <c r="V157" s="235"/>
      <c r="W157" s="235"/>
      <c r="X157" s="235"/>
      <c r="Y157" s="235"/>
      <c r="Z157" s="235"/>
      <c r="AA157" s="235"/>
      <c r="AB157" s="235"/>
      <c r="AC157" s="234" t="s">
        <v>61</v>
      </c>
      <c r="AD157" s="235"/>
      <c r="AE157" s="235"/>
      <c r="AF157" s="235"/>
      <c r="AG157" s="235"/>
      <c r="AH157" s="235"/>
      <c r="AI157" s="235"/>
      <c r="AJ157" s="235"/>
      <c r="AK157" s="234" t="s">
        <v>62</v>
      </c>
      <c r="AL157" s="235"/>
      <c r="AM157" s="235"/>
      <c r="AN157" s="235"/>
      <c r="AO157" s="235"/>
      <c r="AP157" s="235"/>
      <c r="AQ157" s="235"/>
      <c r="AR157" s="236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102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103"/>
      <c r="BO157" s="103"/>
      <c r="BP157" s="103"/>
      <c r="BQ157" s="104"/>
      <c r="BR157" s="105"/>
    </row>
    <row r="158" spans="3:92" ht="15.6" customHeight="1" x14ac:dyDescent="0.5">
      <c r="C158" s="95"/>
      <c r="D158" s="204" t="s">
        <v>26</v>
      </c>
      <c r="E158" s="186"/>
      <c r="F158" s="186"/>
      <c r="G158" s="186"/>
      <c r="H158" s="186"/>
      <c r="I158" s="186"/>
      <c r="J158" s="186"/>
      <c r="K158" s="186"/>
      <c r="L158" s="186"/>
      <c r="M158" s="205"/>
      <c r="N158" s="123" t="str">
        <f>IF([1]回答表!F17="下水道事業",IF([1]回答表!AA45="●","●",""),"")</f>
        <v/>
      </c>
      <c r="O158" s="124"/>
      <c r="P158" s="124"/>
      <c r="Q158" s="125"/>
      <c r="R158" s="112"/>
      <c r="S158" s="112"/>
      <c r="T158" s="112"/>
      <c r="U158" s="237"/>
      <c r="V158" s="238"/>
      <c r="W158" s="238"/>
      <c r="X158" s="238"/>
      <c r="Y158" s="238"/>
      <c r="Z158" s="238"/>
      <c r="AA158" s="238"/>
      <c r="AB158" s="238"/>
      <c r="AC158" s="237"/>
      <c r="AD158" s="238"/>
      <c r="AE158" s="238"/>
      <c r="AF158" s="238"/>
      <c r="AG158" s="238"/>
      <c r="AH158" s="238"/>
      <c r="AI158" s="238"/>
      <c r="AJ158" s="238"/>
      <c r="AK158" s="239"/>
      <c r="AL158" s="240"/>
      <c r="AM158" s="240"/>
      <c r="AN158" s="240"/>
      <c r="AO158" s="240"/>
      <c r="AP158" s="240"/>
      <c r="AQ158" s="240"/>
      <c r="AR158" s="241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102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103"/>
      <c r="BO158" s="103"/>
      <c r="BP158" s="103"/>
      <c r="BQ158" s="104"/>
      <c r="BR158" s="105"/>
    </row>
    <row r="159" spans="3:92" ht="15.6" customHeight="1" x14ac:dyDescent="0.5">
      <c r="C159" s="95"/>
      <c r="D159" s="186"/>
      <c r="E159" s="186"/>
      <c r="F159" s="186"/>
      <c r="G159" s="186"/>
      <c r="H159" s="186"/>
      <c r="I159" s="186"/>
      <c r="J159" s="186"/>
      <c r="K159" s="186"/>
      <c r="L159" s="186"/>
      <c r="M159" s="205"/>
      <c r="N159" s="137"/>
      <c r="O159" s="138"/>
      <c r="P159" s="138"/>
      <c r="Q159" s="139"/>
      <c r="R159" s="112"/>
      <c r="S159" s="112"/>
      <c r="T159" s="112"/>
      <c r="U159" s="79" t="str">
        <f>IF([1]回答表!F17="下水道事業",IF([1]回答表!X45="●",[1]回答表!Y207,IF([1]回答表!AA45="●",[1]回答表!Y273,"")),"")</f>
        <v/>
      </c>
      <c r="V159" s="80"/>
      <c r="W159" s="80"/>
      <c r="X159" s="80"/>
      <c r="Y159" s="80"/>
      <c r="Z159" s="80"/>
      <c r="AA159" s="80"/>
      <c r="AB159" s="146"/>
      <c r="AC159" s="79" t="str">
        <f>IF([1]回答表!F17="下水道事業",IF([1]回答表!X45="●",[1]回答表!Y208,IF([1]回答表!AA45="●",[1]回答表!Y274,"")),"")</f>
        <v/>
      </c>
      <c r="AD159" s="80"/>
      <c r="AE159" s="80"/>
      <c r="AF159" s="80"/>
      <c r="AG159" s="80"/>
      <c r="AH159" s="80"/>
      <c r="AI159" s="80"/>
      <c r="AJ159" s="146"/>
      <c r="AK159" s="79" t="str">
        <f>IF([1]回答表!F17="下水道事業",IF([1]回答表!X45="●",[1]回答表!Y209,IF([1]回答表!AA45="●",[1]回答表!Y275,"")),"")</f>
        <v/>
      </c>
      <c r="AL159" s="80"/>
      <c r="AM159" s="80"/>
      <c r="AN159" s="80"/>
      <c r="AO159" s="80"/>
      <c r="AP159" s="80"/>
      <c r="AQ159" s="80"/>
      <c r="AR159" s="146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102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103"/>
      <c r="BO159" s="103"/>
      <c r="BP159" s="103"/>
      <c r="BQ159" s="104"/>
      <c r="BR159" s="105"/>
    </row>
    <row r="160" spans="3:92" ht="15.6" customHeight="1" x14ac:dyDescent="0.5">
      <c r="C160" s="95"/>
      <c r="D160" s="186"/>
      <c r="E160" s="186"/>
      <c r="F160" s="186"/>
      <c r="G160" s="186"/>
      <c r="H160" s="186"/>
      <c r="I160" s="186"/>
      <c r="J160" s="186"/>
      <c r="K160" s="186"/>
      <c r="L160" s="186"/>
      <c r="M160" s="205"/>
      <c r="N160" s="137"/>
      <c r="O160" s="138"/>
      <c r="P160" s="138"/>
      <c r="Q160" s="139"/>
      <c r="R160" s="112"/>
      <c r="S160" s="112"/>
      <c r="T160" s="112"/>
      <c r="U160" s="76"/>
      <c r="V160" s="77"/>
      <c r="W160" s="77"/>
      <c r="X160" s="77"/>
      <c r="Y160" s="77"/>
      <c r="Z160" s="77"/>
      <c r="AA160" s="77"/>
      <c r="AB160" s="78"/>
      <c r="AC160" s="76"/>
      <c r="AD160" s="77"/>
      <c r="AE160" s="77"/>
      <c r="AF160" s="77"/>
      <c r="AG160" s="77"/>
      <c r="AH160" s="77"/>
      <c r="AI160" s="77"/>
      <c r="AJ160" s="78"/>
      <c r="AK160" s="76"/>
      <c r="AL160" s="77"/>
      <c r="AM160" s="77"/>
      <c r="AN160" s="77"/>
      <c r="AO160" s="77"/>
      <c r="AP160" s="77"/>
      <c r="AQ160" s="77"/>
      <c r="AR160" s="78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103"/>
      <c r="BO160" s="103"/>
      <c r="BP160" s="103"/>
      <c r="BQ160" s="104"/>
      <c r="BR160" s="105"/>
    </row>
    <row r="161" spans="3:70" ht="15.6" customHeight="1" x14ac:dyDescent="0.5">
      <c r="C161" s="95"/>
      <c r="D161" s="186"/>
      <c r="E161" s="186"/>
      <c r="F161" s="186"/>
      <c r="G161" s="186"/>
      <c r="H161" s="186"/>
      <c r="I161" s="186"/>
      <c r="J161" s="186"/>
      <c r="K161" s="186"/>
      <c r="L161" s="186"/>
      <c r="M161" s="205"/>
      <c r="N161" s="147"/>
      <c r="O161" s="148"/>
      <c r="P161" s="148"/>
      <c r="Q161" s="149"/>
      <c r="R161" s="112"/>
      <c r="S161" s="112"/>
      <c r="T161" s="112"/>
      <c r="U161" s="82"/>
      <c r="V161" s="83"/>
      <c r="W161" s="83"/>
      <c r="X161" s="83"/>
      <c r="Y161" s="83"/>
      <c r="Z161" s="83"/>
      <c r="AA161" s="83"/>
      <c r="AB161" s="84"/>
      <c r="AC161" s="82"/>
      <c r="AD161" s="83"/>
      <c r="AE161" s="83"/>
      <c r="AF161" s="83"/>
      <c r="AG161" s="83"/>
      <c r="AH161" s="83"/>
      <c r="AI161" s="83"/>
      <c r="AJ161" s="84"/>
      <c r="AK161" s="82"/>
      <c r="AL161" s="83"/>
      <c r="AM161" s="83"/>
      <c r="AN161" s="83"/>
      <c r="AO161" s="83"/>
      <c r="AP161" s="83"/>
      <c r="AQ161" s="83"/>
      <c r="AR161" s="84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70" ht="15.6" customHeight="1" x14ac:dyDescent="0.5">
      <c r="C162" s="95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65"/>
      <c r="V162" s="65"/>
      <c r="W162" s="65"/>
      <c r="X162" s="65"/>
      <c r="Y162" s="65"/>
      <c r="Z162" s="102"/>
      <c r="AA162" s="36"/>
      <c r="AB162" s="36"/>
      <c r="AC162" s="36"/>
      <c r="AD162" s="36"/>
      <c r="AE162" s="36"/>
      <c r="AF162" s="36"/>
      <c r="AG162" s="36"/>
      <c r="AH162" s="36"/>
      <c r="AI162" s="36"/>
      <c r="AJ162" s="114"/>
      <c r="AK162" s="65"/>
      <c r="AL162" s="113"/>
      <c r="AM162" s="113"/>
      <c r="AN162" s="104"/>
      <c r="AO162" s="113"/>
      <c r="AP162" s="114"/>
      <c r="AQ162" s="114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70" ht="33.6" customHeight="1" x14ac:dyDescent="0.5">
      <c r="C163" s="9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81"/>
      <c r="O163" s="81"/>
      <c r="P163" s="81"/>
      <c r="Q163" s="81"/>
      <c r="R163" s="112"/>
      <c r="S163" s="112"/>
      <c r="T163" s="112"/>
      <c r="U163" s="116" t="s">
        <v>31</v>
      </c>
      <c r="V163" s="112"/>
      <c r="W163" s="112"/>
      <c r="X163" s="112"/>
      <c r="Y163" s="112"/>
      <c r="Z163" s="112"/>
      <c r="AA163" s="103"/>
      <c r="AB163" s="117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16" t="s">
        <v>32</v>
      </c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65"/>
      <c r="BR163" s="105"/>
    </row>
    <row r="164" spans="3:70" ht="15.6" customHeight="1" x14ac:dyDescent="0.4">
      <c r="C164" s="95"/>
      <c r="D164" s="186" t="s">
        <v>33</v>
      </c>
      <c r="E164" s="186"/>
      <c r="F164" s="186"/>
      <c r="G164" s="186"/>
      <c r="H164" s="186"/>
      <c r="I164" s="186"/>
      <c r="J164" s="186"/>
      <c r="K164" s="186"/>
      <c r="L164" s="186"/>
      <c r="M164" s="205"/>
      <c r="N164" s="123" t="str">
        <f>IF([1]回答表!F17="下水道事業",IF([1]回答表!AD45="●","●",""),"")</f>
        <v/>
      </c>
      <c r="O164" s="124"/>
      <c r="P164" s="124"/>
      <c r="Q164" s="125"/>
      <c r="R164" s="112"/>
      <c r="S164" s="112"/>
      <c r="T164" s="112"/>
      <c r="U164" s="126" t="str">
        <f>IF([1]回答表!F17="下水道事業",IF([1]回答表!AD45="●",[1]回答表!B289,""),"")</f>
        <v/>
      </c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/>
      <c r="AK164" s="175"/>
      <c r="AL164" s="175"/>
      <c r="AM164" s="126" t="str">
        <f>IF([1]回答表!F17="下水道事業",IF([1]回答表!AD45="●",[1]回答表!B295,""),"")</f>
        <v/>
      </c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8"/>
      <c r="BR164" s="105"/>
    </row>
    <row r="165" spans="3:70" ht="15.6" customHeight="1" x14ac:dyDescent="0.4">
      <c r="C165" s="95"/>
      <c r="D165" s="186"/>
      <c r="E165" s="186"/>
      <c r="F165" s="186"/>
      <c r="G165" s="186"/>
      <c r="H165" s="186"/>
      <c r="I165" s="186"/>
      <c r="J165" s="186"/>
      <c r="K165" s="186"/>
      <c r="L165" s="186"/>
      <c r="M165" s="205"/>
      <c r="N165" s="137"/>
      <c r="O165" s="138"/>
      <c r="P165" s="138"/>
      <c r="Q165" s="139"/>
      <c r="R165" s="112"/>
      <c r="S165" s="112"/>
      <c r="T165" s="112"/>
      <c r="U165" s="140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2"/>
      <c r="AK165" s="175"/>
      <c r="AL165" s="175"/>
      <c r="AM165" s="140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2"/>
      <c r="BR165" s="105"/>
    </row>
    <row r="166" spans="3:70" ht="15.6" customHeight="1" x14ac:dyDescent="0.4">
      <c r="C166" s="95"/>
      <c r="D166" s="186"/>
      <c r="E166" s="186"/>
      <c r="F166" s="186"/>
      <c r="G166" s="186"/>
      <c r="H166" s="186"/>
      <c r="I166" s="186"/>
      <c r="J166" s="186"/>
      <c r="K166" s="186"/>
      <c r="L166" s="186"/>
      <c r="M166" s="205"/>
      <c r="N166" s="137"/>
      <c r="O166" s="138"/>
      <c r="P166" s="138"/>
      <c r="Q166" s="139"/>
      <c r="R166" s="112"/>
      <c r="S166" s="112"/>
      <c r="T166" s="112"/>
      <c r="U166" s="140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2"/>
      <c r="AK166" s="175"/>
      <c r="AL166" s="175"/>
      <c r="AM166" s="140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2"/>
      <c r="BR166" s="105"/>
    </row>
    <row r="167" spans="3:70" ht="15.6" customHeight="1" x14ac:dyDescent="0.4">
      <c r="C167" s="95"/>
      <c r="D167" s="186"/>
      <c r="E167" s="186"/>
      <c r="F167" s="186"/>
      <c r="G167" s="186"/>
      <c r="H167" s="186"/>
      <c r="I167" s="186"/>
      <c r="J167" s="186"/>
      <c r="K167" s="186"/>
      <c r="L167" s="186"/>
      <c r="M167" s="205"/>
      <c r="N167" s="147"/>
      <c r="O167" s="148"/>
      <c r="P167" s="148"/>
      <c r="Q167" s="149"/>
      <c r="R167" s="112"/>
      <c r="S167" s="112"/>
      <c r="T167" s="112"/>
      <c r="U167" s="172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4"/>
      <c r="AK167" s="175"/>
      <c r="AL167" s="175"/>
      <c r="AM167" s="172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4"/>
      <c r="BR167" s="105"/>
    </row>
    <row r="168" spans="3:70" ht="15.6" customHeight="1" x14ac:dyDescent="0.4"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8"/>
    </row>
    <row r="169" spans="3:70" ht="15.6" customHeight="1" x14ac:dyDescent="0.4"/>
    <row r="170" spans="3:70" ht="15.6" customHeight="1" x14ac:dyDescent="0.4"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4"/>
    </row>
    <row r="171" spans="3:70" ht="15.6" customHeight="1" x14ac:dyDescent="0.5">
      <c r="C171" s="95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65"/>
      <c r="Y171" s="65"/>
      <c r="Z171" s="65"/>
      <c r="AA171" s="36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04"/>
      <c r="AO171" s="113"/>
      <c r="AP171" s="114"/>
      <c r="AQ171" s="114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02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103"/>
      <c r="BO171" s="103"/>
      <c r="BP171" s="103"/>
      <c r="BQ171" s="104"/>
      <c r="BR171" s="105"/>
    </row>
    <row r="172" spans="3:70" ht="15.6" customHeight="1" x14ac:dyDescent="0.5">
      <c r="C172" s="95"/>
      <c r="D172" s="96" t="s">
        <v>14</v>
      </c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 t="s">
        <v>63</v>
      </c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2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103"/>
      <c r="BO172" s="103"/>
      <c r="BP172" s="103"/>
      <c r="BQ172" s="104"/>
      <c r="BR172" s="105"/>
    </row>
    <row r="173" spans="3:70" ht="15.6" customHeight="1" x14ac:dyDescent="0.5">
      <c r="C173" s="95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8"/>
      <c r="R173" s="109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1"/>
      <c r="BC173" s="102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103"/>
      <c r="BO173" s="103"/>
      <c r="BP173" s="103"/>
      <c r="BQ173" s="104"/>
      <c r="BR173" s="105"/>
    </row>
    <row r="174" spans="3:70" ht="15.6" customHeight="1" x14ac:dyDescent="0.5">
      <c r="C174" s="95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65"/>
      <c r="Y174" s="65"/>
      <c r="Z174" s="65"/>
      <c r="AA174" s="36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04"/>
      <c r="AO174" s="113"/>
      <c r="AP174" s="114"/>
      <c r="AQ174" s="114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103"/>
      <c r="BO174" s="103"/>
      <c r="BP174" s="103"/>
      <c r="BQ174" s="104"/>
      <c r="BR174" s="105"/>
    </row>
    <row r="175" spans="3:70" ht="25.5" x14ac:dyDescent="0.5">
      <c r="C175" s="95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6" t="s">
        <v>35</v>
      </c>
      <c r="V175" s="112"/>
      <c r="W175" s="112"/>
      <c r="X175" s="112"/>
      <c r="Y175" s="112"/>
      <c r="Z175" s="112"/>
      <c r="AA175" s="103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22" t="s">
        <v>17</v>
      </c>
      <c r="AN175" s="179"/>
      <c r="AO175" s="179"/>
      <c r="AP175" s="179"/>
      <c r="AQ175" s="179"/>
      <c r="AR175" s="179"/>
      <c r="AS175" s="179"/>
      <c r="AT175" s="103"/>
      <c r="AU175" s="103"/>
      <c r="AV175" s="103"/>
      <c r="AW175" s="103"/>
      <c r="AX175" s="104"/>
      <c r="AY175" s="121"/>
      <c r="AZ175" s="121"/>
      <c r="BA175" s="121"/>
      <c r="BB175" s="121"/>
      <c r="BC175" s="121"/>
      <c r="BD175" s="103"/>
      <c r="BE175" s="103"/>
      <c r="BF175" s="122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4"/>
      <c r="BR175" s="105"/>
    </row>
    <row r="176" spans="3:70" ht="19.350000000000001" customHeight="1" x14ac:dyDescent="0.5">
      <c r="C176" s="95"/>
      <c r="D176" s="186" t="s">
        <v>18</v>
      </c>
      <c r="E176" s="186"/>
      <c r="F176" s="186"/>
      <c r="G176" s="186"/>
      <c r="H176" s="186"/>
      <c r="I176" s="186"/>
      <c r="J176" s="186"/>
      <c r="K176" s="186"/>
      <c r="L176" s="186"/>
      <c r="M176" s="186"/>
      <c r="N176" s="123" t="str">
        <f>IF([1]回答表!BD17="●",IF([1]回答表!X45="●","●",""),"")</f>
        <v/>
      </c>
      <c r="O176" s="124"/>
      <c r="P176" s="124"/>
      <c r="Q176" s="125"/>
      <c r="R176" s="112"/>
      <c r="S176" s="112"/>
      <c r="T176" s="112"/>
      <c r="U176" s="126" t="str">
        <f>IF([1]回答表!BD17="●",IF([1]回答表!X45="●",[1]回答表!B158,IF([1]回答表!AA45="●",[1]回答表!B223,"")),"")</f>
        <v/>
      </c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29"/>
      <c r="AL176" s="129"/>
      <c r="AM176" s="131" t="str">
        <f>IF([1]回答表!BD17="●",IF([1]回答表!X45="●",[1]回答表!B212,IF([1]回答表!AA45="●",[1]回答表!B278,"")),"")</f>
        <v/>
      </c>
      <c r="AN176" s="132"/>
      <c r="AO176" s="132"/>
      <c r="AP176" s="132"/>
      <c r="AQ176" s="131"/>
      <c r="AR176" s="132"/>
      <c r="AS176" s="132"/>
      <c r="AT176" s="132"/>
      <c r="AU176" s="131"/>
      <c r="AV176" s="132"/>
      <c r="AW176" s="132"/>
      <c r="AX176" s="133"/>
      <c r="AY176" s="121"/>
      <c r="AZ176" s="121"/>
      <c r="BA176" s="121"/>
      <c r="BB176" s="121"/>
      <c r="BC176" s="121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105"/>
    </row>
    <row r="177" spans="3:70" ht="19.350000000000001" customHeight="1" x14ac:dyDescent="0.5">
      <c r="C177" s="9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37"/>
      <c r="O177" s="138"/>
      <c r="P177" s="138"/>
      <c r="Q177" s="139"/>
      <c r="R177" s="112"/>
      <c r="S177" s="112"/>
      <c r="T177" s="112"/>
      <c r="U177" s="140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2"/>
      <c r="AK177" s="129"/>
      <c r="AL177" s="129"/>
      <c r="AM177" s="143"/>
      <c r="AN177" s="144"/>
      <c r="AO177" s="144"/>
      <c r="AP177" s="144"/>
      <c r="AQ177" s="143"/>
      <c r="AR177" s="144"/>
      <c r="AS177" s="144"/>
      <c r="AT177" s="144"/>
      <c r="AU177" s="143"/>
      <c r="AV177" s="144"/>
      <c r="AW177" s="144"/>
      <c r="AX177" s="145"/>
      <c r="AY177" s="121"/>
      <c r="AZ177" s="121"/>
      <c r="BA177" s="121"/>
      <c r="BB177" s="121"/>
      <c r="BC177" s="121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105"/>
    </row>
    <row r="178" spans="3:70" ht="15.6" customHeight="1" x14ac:dyDescent="0.5">
      <c r="C178" s="9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37"/>
      <c r="O178" s="138"/>
      <c r="P178" s="138"/>
      <c r="Q178" s="139"/>
      <c r="R178" s="112"/>
      <c r="S178" s="112"/>
      <c r="T178" s="112"/>
      <c r="U178" s="140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2"/>
      <c r="AK178" s="129"/>
      <c r="AL178" s="129"/>
      <c r="AM178" s="143"/>
      <c r="AN178" s="144"/>
      <c r="AO178" s="144"/>
      <c r="AP178" s="144"/>
      <c r="AQ178" s="143"/>
      <c r="AR178" s="144"/>
      <c r="AS178" s="144"/>
      <c r="AT178" s="144"/>
      <c r="AU178" s="143"/>
      <c r="AV178" s="144"/>
      <c r="AW178" s="144"/>
      <c r="AX178" s="145"/>
      <c r="AY178" s="121"/>
      <c r="AZ178" s="121"/>
      <c r="BA178" s="121"/>
      <c r="BB178" s="121"/>
      <c r="BC178" s="121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105"/>
    </row>
    <row r="179" spans="3:70" ht="15.6" customHeight="1" x14ac:dyDescent="0.5">
      <c r="C179" s="9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47"/>
      <c r="O179" s="148"/>
      <c r="P179" s="148"/>
      <c r="Q179" s="149"/>
      <c r="R179" s="112"/>
      <c r="S179" s="112"/>
      <c r="T179" s="112"/>
      <c r="U179" s="140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2"/>
      <c r="AK179" s="129"/>
      <c r="AL179" s="129"/>
      <c r="AM179" s="143" t="str">
        <f>IF([1]回答表!BD17="●",IF([1]回答表!X45="●",[1]回答表!E212,IF([1]回答表!AA45="●",[1]回答表!E278,"")),"")</f>
        <v/>
      </c>
      <c r="AN179" s="144"/>
      <c r="AO179" s="144"/>
      <c r="AP179" s="144"/>
      <c r="AQ179" s="143" t="str">
        <f>IF([1]回答表!BD17="●",IF([1]回答表!X45="●",[1]回答表!E213,IF([1]回答表!AA45="●",[1]回答表!E279,"")),"")</f>
        <v/>
      </c>
      <c r="AR179" s="144"/>
      <c r="AS179" s="144"/>
      <c r="AT179" s="144"/>
      <c r="AU179" s="143" t="str">
        <f>IF([1]回答表!BD17="●",IF([1]回答表!X45="●",[1]回答表!E214,IF([1]回答表!AA45="●",[1]回答表!E280,"")),"")</f>
        <v/>
      </c>
      <c r="AV179" s="144"/>
      <c r="AW179" s="144"/>
      <c r="AX179" s="145"/>
      <c r="AY179" s="121"/>
      <c r="AZ179" s="121"/>
      <c r="BA179" s="121"/>
      <c r="BB179" s="121"/>
      <c r="BC179" s="121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105"/>
    </row>
    <row r="180" spans="3:70" ht="15.6" customHeight="1" x14ac:dyDescent="0.5">
      <c r="C180" s="9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1"/>
      <c r="O180" s="151"/>
      <c r="P180" s="151"/>
      <c r="Q180" s="151"/>
      <c r="R180" s="152"/>
      <c r="S180" s="152"/>
      <c r="T180" s="152"/>
      <c r="U180" s="140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2"/>
      <c r="AK180" s="129"/>
      <c r="AL180" s="129"/>
      <c r="AM180" s="143"/>
      <c r="AN180" s="144"/>
      <c r="AO180" s="144"/>
      <c r="AP180" s="144"/>
      <c r="AQ180" s="143"/>
      <c r="AR180" s="144"/>
      <c r="AS180" s="144"/>
      <c r="AT180" s="144"/>
      <c r="AU180" s="143"/>
      <c r="AV180" s="144"/>
      <c r="AW180" s="144"/>
      <c r="AX180" s="145"/>
      <c r="AY180" s="121"/>
      <c r="AZ180" s="121"/>
      <c r="BA180" s="121"/>
      <c r="BB180" s="121"/>
      <c r="BC180" s="121"/>
      <c r="BD180" s="113"/>
      <c r="BE180" s="11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105"/>
    </row>
    <row r="181" spans="3:70" ht="19.350000000000001" customHeight="1" x14ac:dyDescent="0.5">
      <c r="C181" s="9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P181" s="151"/>
      <c r="Q181" s="151"/>
      <c r="R181" s="152"/>
      <c r="S181" s="152"/>
      <c r="T181" s="152"/>
      <c r="U181" s="140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2"/>
      <c r="AK181" s="129"/>
      <c r="AL181" s="129"/>
      <c r="AM181" s="143"/>
      <c r="AN181" s="144"/>
      <c r="AO181" s="144"/>
      <c r="AP181" s="144"/>
      <c r="AQ181" s="143"/>
      <c r="AR181" s="144"/>
      <c r="AS181" s="144"/>
      <c r="AT181" s="144"/>
      <c r="AU181" s="143"/>
      <c r="AV181" s="144"/>
      <c r="AW181" s="144"/>
      <c r="AX181" s="145"/>
      <c r="AY181" s="121"/>
      <c r="AZ181" s="121"/>
      <c r="BA181" s="121"/>
      <c r="BB181" s="121"/>
      <c r="BC181" s="121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105"/>
    </row>
    <row r="182" spans="3:70" ht="19.350000000000001" customHeight="1" x14ac:dyDescent="0.5">
      <c r="C182" s="95"/>
      <c r="D182" s="204" t="s">
        <v>26</v>
      </c>
      <c r="E182" s="186"/>
      <c r="F182" s="186"/>
      <c r="G182" s="186"/>
      <c r="H182" s="186"/>
      <c r="I182" s="186"/>
      <c r="J182" s="186"/>
      <c r="K182" s="186"/>
      <c r="L182" s="186"/>
      <c r="M182" s="205"/>
      <c r="N182" s="123" t="str">
        <f>IF([1]回答表!BD17="●",IF([1]回答表!AA45="●","●",""),"")</f>
        <v/>
      </c>
      <c r="O182" s="124"/>
      <c r="P182" s="124"/>
      <c r="Q182" s="125"/>
      <c r="R182" s="112"/>
      <c r="S182" s="112"/>
      <c r="T182" s="112"/>
      <c r="U182" s="140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2"/>
      <c r="AK182" s="129"/>
      <c r="AL182" s="129"/>
      <c r="AM182" s="143"/>
      <c r="AN182" s="144"/>
      <c r="AO182" s="144"/>
      <c r="AP182" s="144"/>
      <c r="AQ182" s="143"/>
      <c r="AR182" s="144"/>
      <c r="AS182" s="144"/>
      <c r="AT182" s="144"/>
      <c r="AU182" s="143"/>
      <c r="AV182" s="144"/>
      <c r="AW182" s="144"/>
      <c r="AX182" s="145"/>
      <c r="AY182" s="121"/>
      <c r="AZ182" s="121"/>
      <c r="BA182" s="121"/>
      <c r="BB182" s="121"/>
      <c r="BC182" s="121"/>
      <c r="BD182" s="165"/>
      <c r="BE182" s="165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105"/>
    </row>
    <row r="183" spans="3:70" ht="15.6" customHeight="1" x14ac:dyDescent="0.5">
      <c r="C183" s="95"/>
      <c r="D183" s="186"/>
      <c r="E183" s="186"/>
      <c r="F183" s="186"/>
      <c r="G183" s="186"/>
      <c r="H183" s="186"/>
      <c r="I183" s="186"/>
      <c r="J183" s="186"/>
      <c r="K183" s="186"/>
      <c r="L183" s="186"/>
      <c r="M183" s="205"/>
      <c r="N183" s="137"/>
      <c r="O183" s="138"/>
      <c r="P183" s="138"/>
      <c r="Q183" s="139"/>
      <c r="R183" s="112"/>
      <c r="S183" s="112"/>
      <c r="T183" s="112"/>
      <c r="U183" s="140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2"/>
      <c r="AK183" s="129"/>
      <c r="AL183" s="129"/>
      <c r="AM183" s="143" t="s">
        <v>23</v>
      </c>
      <c r="AN183" s="144"/>
      <c r="AO183" s="144"/>
      <c r="AP183" s="144"/>
      <c r="AQ183" s="143" t="s">
        <v>24</v>
      </c>
      <c r="AR183" s="144"/>
      <c r="AS183" s="144"/>
      <c r="AT183" s="144"/>
      <c r="AU183" s="143" t="s">
        <v>25</v>
      </c>
      <c r="AV183" s="144"/>
      <c r="AW183" s="144"/>
      <c r="AX183" s="145"/>
      <c r="AY183" s="121"/>
      <c r="AZ183" s="121"/>
      <c r="BA183" s="121"/>
      <c r="BB183" s="121"/>
      <c r="BC183" s="121"/>
      <c r="BD183" s="165"/>
      <c r="BE183" s="165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105"/>
    </row>
    <row r="184" spans="3:70" ht="15.6" customHeight="1" x14ac:dyDescent="0.5">
      <c r="C184" s="95"/>
      <c r="D184" s="186"/>
      <c r="E184" s="186"/>
      <c r="F184" s="186"/>
      <c r="G184" s="186"/>
      <c r="H184" s="186"/>
      <c r="I184" s="186"/>
      <c r="J184" s="186"/>
      <c r="K184" s="186"/>
      <c r="L184" s="186"/>
      <c r="M184" s="205"/>
      <c r="N184" s="137"/>
      <c r="O184" s="138"/>
      <c r="P184" s="138"/>
      <c r="Q184" s="139"/>
      <c r="R184" s="112"/>
      <c r="S184" s="112"/>
      <c r="T184" s="112"/>
      <c r="U184" s="140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2"/>
      <c r="AK184" s="129"/>
      <c r="AL184" s="129"/>
      <c r="AM184" s="143"/>
      <c r="AN184" s="144"/>
      <c r="AO184" s="144"/>
      <c r="AP184" s="144"/>
      <c r="AQ184" s="143"/>
      <c r="AR184" s="144"/>
      <c r="AS184" s="144"/>
      <c r="AT184" s="144"/>
      <c r="AU184" s="143"/>
      <c r="AV184" s="144"/>
      <c r="AW184" s="144"/>
      <c r="AX184" s="145"/>
      <c r="AY184" s="121"/>
      <c r="AZ184" s="121"/>
      <c r="BA184" s="121"/>
      <c r="BB184" s="121"/>
      <c r="BC184" s="121"/>
      <c r="BD184" s="165"/>
      <c r="BE184" s="165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105"/>
    </row>
    <row r="185" spans="3:70" ht="15.6" customHeight="1" x14ac:dyDescent="0.5">
      <c r="C185" s="95"/>
      <c r="D185" s="186"/>
      <c r="E185" s="186"/>
      <c r="F185" s="186"/>
      <c r="G185" s="186"/>
      <c r="H185" s="186"/>
      <c r="I185" s="186"/>
      <c r="J185" s="186"/>
      <c r="K185" s="186"/>
      <c r="L185" s="186"/>
      <c r="M185" s="205"/>
      <c r="N185" s="147"/>
      <c r="O185" s="148"/>
      <c r="P185" s="148"/>
      <c r="Q185" s="149"/>
      <c r="R185" s="112"/>
      <c r="S185" s="112"/>
      <c r="T185" s="112"/>
      <c r="U185" s="172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4"/>
      <c r="AK185" s="129"/>
      <c r="AL185" s="129"/>
      <c r="AM185" s="181"/>
      <c r="AN185" s="182"/>
      <c r="AO185" s="182"/>
      <c r="AP185" s="182"/>
      <c r="AQ185" s="181"/>
      <c r="AR185" s="182"/>
      <c r="AS185" s="182"/>
      <c r="AT185" s="182"/>
      <c r="AU185" s="181"/>
      <c r="AV185" s="182"/>
      <c r="AW185" s="182"/>
      <c r="AX185" s="183"/>
      <c r="AY185" s="121"/>
      <c r="AZ185" s="121"/>
      <c r="BA185" s="121"/>
      <c r="BB185" s="121"/>
      <c r="BC185" s="121"/>
      <c r="BD185" s="165"/>
      <c r="BE185" s="165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105"/>
    </row>
    <row r="186" spans="3:70" ht="15.6" customHeight="1" x14ac:dyDescent="0.5">
      <c r="C186" s="9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81"/>
      <c r="O186" s="81"/>
      <c r="P186" s="81"/>
      <c r="Q186" s="81"/>
      <c r="R186" s="112"/>
      <c r="S186" s="112"/>
      <c r="T186" s="112"/>
      <c r="U186" s="112"/>
      <c r="V186" s="112"/>
      <c r="W186" s="112"/>
      <c r="X186" s="65"/>
      <c r="Y186" s="65"/>
      <c r="Z186" s="65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105"/>
    </row>
    <row r="187" spans="3:70" ht="18.600000000000001" customHeight="1" x14ac:dyDescent="0.5">
      <c r="C187" s="9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81"/>
      <c r="O187" s="81"/>
      <c r="P187" s="81"/>
      <c r="Q187" s="81"/>
      <c r="R187" s="112"/>
      <c r="S187" s="112"/>
      <c r="T187" s="112"/>
      <c r="U187" s="116" t="s">
        <v>31</v>
      </c>
      <c r="V187" s="112"/>
      <c r="W187" s="112"/>
      <c r="X187" s="112"/>
      <c r="Y187" s="112"/>
      <c r="Z187" s="112"/>
      <c r="AA187" s="103"/>
      <c r="AB187" s="117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16" t="s">
        <v>32</v>
      </c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65"/>
      <c r="BR187" s="105"/>
    </row>
    <row r="188" spans="3:70" ht="15.6" customHeight="1" x14ac:dyDescent="0.4">
      <c r="C188" s="95"/>
      <c r="D188" s="186" t="s">
        <v>33</v>
      </c>
      <c r="E188" s="186"/>
      <c r="F188" s="186"/>
      <c r="G188" s="186"/>
      <c r="H188" s="186"/>
      <c r="I188" s="186"/>
      <c r="J188" s="186"/>
      <c r="K188" s="186"/>
      <c r="L188" s="186"/>
      <c r="M188" s="205"/>
      <c r="N188" s="123" t="str">
        <f>IF([1]回答表!BD17="●",IF([1]回答表!AD45="●","●",""),"")</f>
        <v/>
      </c>
      <c r="O188" s="124"/>
      <c r="P188" s="124"/>
      <c r="Q188" s="125"/>
      <c r="R188" s="112"/>
      <c r="S188" s="112"/>
      <c r="T188" s="112"/>
      <c r="U188" s="126" t="str">
        <f>IF([1]回答表!BD17="●",IF([1]回答表!AD45="●",[1]回答表!B289,""),"")</f>
        <v/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/>
      <c r="AK188" s="175"/>
      <c r="AL188" s="175"/>
      <c r="AM188" s="126" t="str">
        <f>IF([1]回答表!BD17="●",IF([1]回答表!AD45="●",[1]回答表!B295,""),"")</f>
        <v/>
      </c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8"/>
      <c r="BR188" s="105"/>
    </row>
    <row r="189" spans="3:70" ht="15.6" customHeight="1" x14ac:dyDescent="0.4">
      <c r="C189" s="95"/>
      <c r="D189" s="186"/>
      <c r="E189" s="186"/>
      <c r="F189" s="186"/>
      <c r="G189" s="186"/>
      <c r="H189" s="186"/>
      <c r="I189" s="186"/>
      <c r="J189" s="186"/>
      <c r="K189" s="186"/>
      <c r="L189" s="186"/>
      <c r="M189" s="205"/>
      <c r="N189" s="137"/>
      <c r="O189" s="138"/>
      <c r="P189" s="138"/>
      <c r="Q189" s="139"/>
      <c r="R189" s="112"/>
      <c r="S189" s="112"/>
      <c r="T189" s="112"/>
      <c r="U189" s="140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2"/>
      <c r="AK189" s="175"/>
      <c r="AL189" s="175"/>
      <c r="AM189" s="140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2"/>
      <c r="BR189" s="105"/>
    </row>
    <row r="190" spans="3:70" ht="15.6" customHeight="1" x14ac:dyDescent="0.4">
      <c r="C190" s="95"/>
      <c r="D190" s="186"/>
      <c r="E190" s="186"/>
      <c r="F190" s="186"/>
      <c r="G190" s="186"/>
      <c r="H190" s="186"/>
      <c r="I190" s="186"/>
      <c r="J190" s="186"/>
      <c r="K190" s="186"/>
      <c r="L190" s="186"/>
      <c r="M190" s="205"/>
      <c r="N190" s="137"/>
      <c r="O190" s="138"/>
      <c r="P190" s="138"/>
      <c r="Q190" s="139"/>
      <c r="R190" s="112"/>
      <c r="S190" s="112"/>
      <c r="T190" s="112"/>
      <c r="U190" s="140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2"/>
      <c r="AK190" s="175"/>
      <c r="AL190" s="175"/>
      <c r="AM190" s="140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2"/>
      <c r="BR190" s="105"/>
    </row>
    <row r="191" spans="3:70" ht="15.6" customHeight="1" x14ac:dyDescent="0.4">
      <c r="C191" s="95"/>
      <c r="D191" s="186"/>
      <c r="E191" s="186"/>
      <c r="F191" s="186"/>
      <c r="G191" s="186"/>
      <c r="H191" s="186"/>
      <c r="I191" s="186"/>
      <c r="J191" s="186"/>
      <c r="K191" s="186"/>
      <c r="L191" s="186"/>
      <c r="M191" s="205"/>
      <c r="N191" s="147"/>
      <c r="O191" s="148"/>
      <c r="P191" s="148"/>
      <c r="Q191" s="149"/>
      <c r="R191" s="112"/>
      <c r="S191" s="112"/>
      <c r="T191" s="112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175"/>
      <c r="AL191" s="175"/>
      <c r="AM191" s="172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4"/>
      <c r="BR191" s="105"/>
    </row>
    <row r="192" spans="3:70" ht="15.6" customHeight="1" x14ac:dyDescent="0.4">
      <c r="C192" s="176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8"/>
    </row>
    <row r="193" spans="3:70" ht="15.6" customHeight="1" x14ac:dyDescent="0.4"/>
    <row r="194" spans="3:70" ht="15.6" customHeight="1" x14ac:dyDescent="0.4"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92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4"/>
    </row>
    <row r="195" spans="3:70" ht="15.6" customHeight="1" x14ac:dyDescent="0.5">
      <c r="C195" s="95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65"/>
      <c r="Y195" s="65"/>
      <c r="Z195" s="65"/>
      <c r="AA195" s="36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04"/>
      <c r="AO195" s="113"/>
      <c r="AP195" s="114"/>
      <c r="AQ195" s="114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02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103"/>
      <c r="BO195" s="103"/>
      <c r="BP195" s="103"/>
      <c r="BQ195" s="104"/>
      <c r="BR195" s="105"/>
    </row>
    <row r="196" spans="3:70" ht="15.6" customHeight="1" x14ac:dyDescent="0.5">
      <c r="C196" s="95"/>
      <c r="D196" s="96" t="s">
        <v>14</v>
      </c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 t="s">
        <v>64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15.6" customHeight="1" x14ac:dyDescent="0.5">
      <c r="C197" s="95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8"/>
      <c r="R197" s="109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1"/>
      <c r="BC197" s="102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103"/>
      <c r="BO197" s="103"/>
      <c r="BP197" s="103"/>
      <c r="BQ197" s="104"/>
      <c r="BR197" s="105"/>
    </row>
    <row r="198" spans="3:70" ht="15.6" customHeight="1" x14ac:dyDescent="0.5">
      <c r="C198" s="95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65"/>
      <c r="Y198" s="65"/>
      <c r="Z198" s="65"/>
      <c r="AA198" s="36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04"/>
      <c r="AO198" s="113"/>
      <c r="AP198" s="114"/>
      <c r="AQ198" s="114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02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103"/>
      <c r="BO198" s="103"/>
      <c r="BP198" s="103"/>
      <c r="BQ198" s="104"/>
      <c r="BR198" s="105"/>
    </row>
    <row r="199" spans="3:70" ht="25.5" x14ac:dyDescent="0.5">
      <c r="C199" s="95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6" t="s">
        <v>35</v>
      </c>
      <c r="V199" s="112"/>
      <c r="W199" s="112"/>
      <c r="X199" s="112"/>
      <c r="Y199" s="112"/>
      <c r="Z199" s="112"/>
      <c r="AA199" s="103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6" t="s">
        <v>65</v>
      </c>
      <c r="AN199" s="118"/>
      <c r="AO199" s="117"/>
      <c r="AP199" s="119"/>
      <c r="AQ199" s="119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103"/>
      <c r="BE199" s="103"/>
      <c r="BF199" s="122" t="s">
        <v>17</v>
      </c>
      <c r="BG199" s="179"/>
      <c r="BH199" s="179"/>
      <c r="BI199" s="179"/>
      <c r="BJ199" s="179"/>
      <c r="BK199" s="179"/>
      <c r="BL199" s="179"/>
      <c r="BM199" s="103"/>
      <c r="BN199" s="103"/>
      <c r="BO199" s="103"/>
      <c r="BP199" s="103"/>
      <c r="BQ199" s="118"/>
      <c r="BR199" s="105"/>
    </row>
    <row r="200" spans="3:70" ht="15.6" customHeight="1" x14ac:dyDescent="0.4">
      <c r="C200" s="95"/>
      <c r="D200" s="186" t="s">
        <v>18</v>
      </c>
      <c r="E200" s="186"/>
      <c r="F200" s="186"/>
      <c r="G200" s="186"/>
      <c r="H200" s="186"/>
      <c r="I200" s="186"/>
      <c r="J200" s="186"/>
      <c r="K200" s="186"/>
      <c r="L200" s="186"/>
      <c r="M200" s="186"/>
      <c r="N200" s="123" t="str">
        <f>IF([1]回答表!X46="●","●","")</f>
        <v/>
      </c>
      <c r="O200" s="124"/>
      <c r="P200" s="124"/>
      <c r="Q200" s="125"/>
      <c r="R200" s="112"/>
      <c r="S200" s="112"/>
      <c r="T200" s="112"/>
      <c r="U200" s="126" t="str">
        <f>IF([1]回答表!X46="●",[1]回答表!B307,IF([1]回答表!AA46="●",[1]回答表!B324,""))</f>
        <v/>
      </c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/>
      <c r="AK200" s="129"/>
      <c r="AL200" s="129"/>
      <c r="AM200" s="242" t="s">
        <v>66</v>
      </c>
      <c r="AN200" s="243"/>
      <c r="AO200" s="243"/>
      <c r="AP200" s="243"/>
      <c r="AQ200" s="243"/>
      <c r="AR200" s="243"/>
      <c r="AS200" s="243"/>
      <c r="AT200" s="244"/>
      <c r="AU200" s="242" t="s">
        <v>67</v>
      </c>
      <c r="AV200" s="243"/>
      <c r="AW200" s="243"/>
      <c r="AX200" s="243"/>
      <c r="AY200" s="243"/>
      <c r="AZ200" s="243"/>
      <c r="BA200" s="243"/>
      <c r="BB200" s="244"/>
      <c r="BC200" s="113"/>
      <c r="BD200" s="36"/>
      <c r="BE200" s="36"/>
      <c r="BF200" s="131" t="str">
        <f>IF([1]回答表!X46="●",[1]回答表!U313,IF([1]回答表!AA46="●",[1]回答表!U330,""))</f>
        <v/>
      </c>
      <c r="BG200" s="132"/>
      <c r="BH200" s="132"/>
      <c r="BI200" s="132"/>
      <c r="BJ200" s="131"/>
      <c r="BK200" s="132"/>
      <c r="BL200" s="132"/>
      <c r="BM200" s="132"/>
      <c r="BN200" s="131"/>
      <c r="BO200" s="132"/>
      <c r="BP200" s="132"/>
      <c r="BQ200" s="133"/>
      <c r="BR200" s="105"/>
    </row>
    <row r="201" spans="3:70" ht="15.6" customHeight="1" x14ac:dyDescent="0.4">
      <c r="C201" s="95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37"/>
      <c r="O201" s="138"/>
      <c r="P201" s="138"/>
      <c r="Q201" s="139"/>
      <c r="R201" s="112"/>
      <c r="S201" s="112"/>
      <c r="T201" s="112"/>
      <c r="U201" s="140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2"/>
      <c r="AK201" s="129"/>
      <c r="AL201" s="129"/>
      <c r="AM201" s="245"/>
      <c r="AN201" s="246"/>
      <c r="AO201" s="246"/>
      <c r="AP201" s="246"/>
      <c r="AQ201" s="246"/>
      <c r="AR201" s="246"/>
      <c r="AS201" s="246"/>
      <c r="AT201" s="247"/>
      <c r="AU201" s="245"/>
      <c r="AV201" s="246"/>
      <c r="AW201" s="246"/>
      <c r="AX201" s="246"/>
      <c r="AY201" s="246"/>
      <c r="AZ201" s="246"/>
      <c r="BA201" s="246"/>
      <c r="BB201" s="247"/>
      <c r="BC201" s="113"/>
      <c r="BD201" s="36"/>
      <c r="BE201" s="36"/>
      <c r="BF201" s="143"/>
      <c r="BG201" s="144"/>
      <c r="BH201" s="144"/>
      <c r="BI201" s="144"/>
      <c r="BJ201" s="143"/>
      <c r="BK201" s="144"/>
      <c r="BL201" s="144"/>
      <c r="BM201" s="144"/>
      <c r="BN201" s="143"/>
      <c r="BO201" s="144"/>
      <c r="BP201" s="144"/>
      <c r="BQ201" s="145"/>
      <c r="BR201" s="105"/>
    </row>
    <row r="202" spans="3:70" ht="15.6" customHeight="1" x14ac:dyDescent="0.4">
      <c r="C202" s="95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37"/>
      <c r="O202" s="138"/>
      <c r="P202" s="138"/>
      <c r="Q202" s="139"/>
      <c r="R202" s="112"/>
      <c r="S202" s="112"/>
      <c r="T202" s="112"/>
      <c r="U202" s="140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2"/>
      <c r="AK202" s="129"/>
      <c r="AL202" s="129"/>
      <c r="AM202" s="248"/>
      <c r="AN202" s="249"/>
      <c r="AO202" s="249"/>
      <c r="AP202" s="249"/>
      <c r="AQ202" s="249"/>
      <c r="AR202" s="249"/>
      <c r="AS202" s="249"/>
      <c r="AT202" s="250"/>
      <c r="AU202" s="248"/>
      <c r="AV202" s="249"/>
      <c r="AW202" s="249"/>
      <c r="AX202" s="249"/>
      <c r="AY202" s="249"/>
      <c r="AZ202" s="249"/>
      <c r="BA202" s="249"/>
      <c r="BB202" s="250"/>
      <c r="BC202" s="113"/>
      <c r="BD202" s="36"/>
      <c r="BE202" s="36"/>
      <c r="BF202" s="143"/>
      <c r="BG202" s="144"/>
      <c r="BH202" s="144"/>
      <c r="BI202" s="144"/>
      <c r="BJ202" s="143"/>
      <c r="BK202" s="144"/>
      <c r="BL202" s="144"/>
      <c r="BM202" s="144"/>
      <c r="BN202" s="143"/>
      <c r="BO202" s="144"/>
      <c r="BP202" s="144"/>
      <c r="BQ202" s="145"/>
      <c r="BR202" s="105"/>
    </row>
    <row r="203" spans="3:70" ht="15.6" customHeight="1" x14ac:dyDescent="0.4">
      <c r="C203" s="95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47"/>
      <c r="O203" s="148"/>
      <c r="P203" s="148"/>
      <c r="Q203" s="149"/>
      <c r="R203" s="112"/>
      <c r="S203" s="112"/>
      <c r="T203" s="112"/>
      <c r="U203" s="140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2"/>
      <c r="AK203" s="129"/>
      <c r="AL203" s="129"/>
      <c r="AM203" s="79" t="str">
        <f>IF([1]回答表!X46="●",[1]回答表!G313,IF([1]回答表!AA46="●",[1]回答表!G330,""))</f>
        <v/>
      </c>
      <c r="AN203" s="80"/>
      <c r="AO203" s="80"/>
      <c r="AP203" s="80"/>
      <c r="AQ203" s="80"/>
      <c r="AR203" s="80"/>
      <c r="AS203" s="80"/>
      <c r="AT203" s="146"/>
      <c r="AU203" s="79" t="str">
        <f>IF([1]回答表!X46="●",[1]回答表!G314,IF([1]回答表!AA46="●",[1]回答表!G331,""))</f>
        <v/>
      </c>
      <c r="AV203" s="80"/>
      <c r="AW203" s="80"/>
      <c r="AX203" s="80"/>
      <c r="AY203" s="80"/>
      <c r="AZ203" s="80"/>
      <c r="BA203" s="80"/>
      <c r="BB203" s="146"/>
      <c r="BC203" s="113"/>
      <c r="BD203" s="36"/>
      <c r="BE203" s="36"/>
      <c r="BF203" s="143" t="str">
        <f>IF([1]回答表!X46="●",[1]回答表!X313,IF([1]回答表!AA46="●",[1]回答表!X330,""))</f>
        <v/>
      </c>
      <c r="BG203" s="144"/>
      <c r="BH203" s="144"/>
      <c r="BI203" s="144"/>
      <c r="BJ203" s="143" t="str">
        <f>IF([1]回答表!X46="●",[1]回答表!X314,IF([1]回答表!AA46="●",[1]回答表!X331,""))</f>
        <v/>
      </c>
      <c r="BK203" s="144"/>
      <c r="BL203" s="144"/>
      <c r="BM203" s="145"/>
      <c r="BN203" s="143" t="str">
        <f>IF([1]回答表!X46="●",[1]回答表!X315,IF([1]回答表!AA46="●",[1]回答表!X332,""))</f>
        <v/>
      </c>
      <c r="BO203" s="144"/>
      <c r="BP203" s="144"/>
      <c r="BQ203" s="145"/>
      <c r="BR203" s="105"/>
    </row>
    <row r="204" spans="3:70" ht="15.6" customHeight="1" x14ac:dyDescent="0.4">
      <c r="C204" s="9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2"/>
      <c r="O204" s="152"/>
      <c r="P204" s="152"/>
      <c r="Q204" s="152"/>
      <c r="R204" s="152"/>
      <c r="S204" s="152"/>
      <c r="T204" s="152"/>
      <c r="U204" s="140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  <c r="AK204" s="129"/>
      <c r="AL204" s="129"/>
      <c r="AM204" s="76"/>
      <c r="AN204" s="77"/>
      <c r="AO204" s="77"/>
      <c r="AP204" s="77"/>
      <c r="AQ204" s="77"/>
      <c r="AR204" s="77"/>
      <c r="AS204" s="77"/>
      <c r="AT204" s="78"/>
      <c r="AU204" s="76"/>
      <c r="AV204" s="77"/>
      <c r="AW204" s="77"/>
      <c r="AX204" s="77"/>
      <c r="AY204" s="77"/>
      <c r="AZ204" s="77"/>
      <c r="BA204" s="77"/>
      <c r="BB204" s="78"/>
      <c r="BC204" s="113"/>
      <c r="BD204" s="113"/>
      <c r="BE204" s="113"/>
      <c r="BF204" s="143"/>
      <c r="BG204" s="144"/>
      <c r="BH204" s="144"/>
      <c r="BI204" s="144"/>
      <c r="BJ204" s="143"/>
      <c r="BK204" s="144"/>
      <c r="BL204" s="144"/>
      <c r="BM204" s="145"/>
      <c r="BN204" s="143"/>
      <c r="BO204" s="144"/>
      <c r="BP204" s="144"/>
      <c r="BQ204" s="145"/>
      <c r="BR204" s="105"/>
    </row>
    <row r="205" spans="3:70" ht="15.6" customHeight="1" x14ac:dyDescent="0.4">
      <c r="C205" s="9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2"/>
      <c r="O205" s="152"/>
      <c r="P205" s="152"/>
      <c r="Q205" s="152"/>
      <c r="R205" s="152"/>
      <c r="S205" s="152"/>
      <c r="T205" s="152"/>
      <c r="U205" s="140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2"/>
      <c r="AK205" s="129"/>
      <c r="AL205" s="129"/>
      <c r="AM205" s="82"/>
      <c r="AN205" s="83"/>
      <c r="AO205" s="83"/>
      <c r="AP205" s="83"/>
      <c r="AQ205" s="83"/>
      <c r="AR205" s="83"/>
      <c r="AS205" s="83"/>
      <c r="AT205" s="84"/>
      <c r="AU205" s="82"/>
      <c r="AV205" s="83"/>
      <c r="AW205" s="83"/>
      <c r="AX205" s="83"/>
      <c r="AY205" s="83"/>
      <c r="AZ205" s="83"/>
      <c r="BA205" s="83"/>
      <c r="BB205" s="84"/>
      <c r="BC205" s="113"/>
      <c r="BD205" s="36"/>
      <c r="BE205" s="36"/>
      <c r="BF205" s="143"/>
      <c r="BG205" s="144"/>
      <c r="BH205" s="144"/>
      <c r="BI205" s="144"/>
      <c r="BJ205" s="143"/>
      <c r="BK205" s="144"/>
      <c r="BL205" s="144"/>
      <c r="BM205" s="145"/>
      <c r="BN205" s="143"/>
      <c r="BO205" s="144"/>
      <c r="BP205" s="144"/>
      <c r="BQ205" s="145"/>
      <c r="BR205" s="105"/>
    </row>
    <row r="206" spans="3:70" ht="15.6" customHeight="1" x14ac:dyDescent="0.4">
      <c r="C206" s="95"/>
      <c r="D206" s="204" t="s">
        <v>26</v>
      </c>
      <c r="E206" s="186"/>
      <c r="F206" s="186"/>
      <c r="G206" s="186"/>
      <c r="H206" s="186"/>
      <c r="I206" s="186"/>
      <c r="J206" s="186"/>
      <c r="K206" s="186"/>
      <c r="L206" s="186"/>
      <c r="M206" s="205"/>
      <c r="N206" s="123" t="str">
        <f>IF([1]回答表!AA46="●","●","")</f>
        <v/>
      </c>
      <c r="O206" s="124"/>
      <c r="P206" s="124"/>
      <c r="Q206" s="125"/>
      <c r="R206" s="112"/>
      <c r="S206" s="112"/>
      <c r="T206" s="112"/>
      <c r="U206" s="140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2"/>
      <c r="AK206" s="129"/>
      <c r="AL206" s="129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13"/>
      <c r="BD206" s="165"/>
      <c r="BE206" s="165"/>
      <c r="BF206" s="143"/>
      <c r="BG206" s="144"/>
      <c r="BH206" s="144"/>
      <c r="BI206" s="144"/>
      <c r="BJ206" s="143"/>
      <c r="BK206" s="144"/>
      <c r="BL206" s="144"/>
      <c r="BM206" s="145"/>
      <c r="BN206" s="143"/>
      <c r="BO206" s="144"/>
      <c r="BP206" s="144"/>
      <c r="BQ206" s="145"/>
      <c r="BR206" s="105"/>
    </row>
    <row r="207" spans="3:70" ht="15.6" customHeight="1" x14ac:dyDescent="0.4">
      <c r="C207" s="95"/>
      <c r="D207" s="186"/>
      <c r="E207" s="186"/>
      <c r="F207" s="186"/>
      <c r="G207" s="186"/>
      <c r="H207" s="186"/>
      <c r="I207" s="186"/>
      <c r="J207" s="186"/>
      <c r="K207" s="186"/>
      <c r="L207" s="186"/>
      <c r="M207" s="205"/>
      <c r="N207" s="137"/>
      <c r="O207" s="138"/>
      <c r="P207" s="138"/>
      <c r="Q207" s="139"/>
      <c r="R207" s="112"/>
      <c r="S207" s="112"/>
      <c r="T207" s="112"/>
      <c r="U207" s="140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2"/>
      <c r="AK207" s="129"/>
      <c r="AL207" s="129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113"/>
      <c r="BD207" s="165"/>
      <c r="BE207" s="165"/>
      <c r="BF207" s="143" t="s">
        <v>23</v>
      </c>
      <c r="BG207" s="144"/>
      <c r="BH207" s="144"/>
      <c r="BI207" s="144"/>
      <c r="BJ207" s="143" t="s">
        <v>24</v>
      </c>
      <c r="BK207" s="144"/>
      <c r="BL207" s="144"/>
      <c r="BM207" s="144"/>
      <c r="BN207" s="143" t="s">
        <v>25</v>
      </c>
      <c r="BO207" s="144"/>
      <c r="BP207" s="144"/>
      <c r="BQ207" s="145"/>
      <c r="BR207" s="105"/>
    </row>
    <row r="208" spans="3:70" ht="15.6" customHeight="1" x14ac:dyDescent="0.4">
      <c r="C208" s="95"/>
      <c r="D208" s="186"/>
      <c r="E208" s="186"/>
      <c r="F208" s="186"/>
      <c r="G208" s="186"/>
      <c r="H208" s="186"/>
      <c r="I208" s="186"/>
      <c r="J208" s="186"/>
      <c r="K208" s="186"/>
      <c r="L208" s="186"/>
      <c r="M208" s="205"/>
      <c r="N208" s="137"/>
      <c r="O208" s="138"/>
      <c r="P208" s="138"/>
      <c r="Q208" s="139"/>
      <c r="R208" s="112"/>
      <c r="S208" s="112"/>
      <c r="T208" s="112"/>
      <c r="U208" s="140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2"/>
      <c r="AK208" s="129"/>
      <c r="AL208" s="129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113"/>
      <c r="BD208" s="165"/>
      <c r="BE208" s="165"/>
      <c r="BF208" s="143"/>
      <c r="BG208" s="144"/>
      <c r="BH208" s="144"/>
      <c r="BI208" s="144"/>
      <c r="BJ208" s="143"/>
      <c r="BK208" s="144"/>
      <c r="BL208" s="144"/>
      <c r="BM208" s="144"/>
      <c r="BN208" s="143"/>
      <c r="BO208" s="144"/>
      <c r="BP208" s="144"/>
      <c r="BQ208" s="145"/>
      <c r="BR208" s="105"/>
    </row>
    <row r="209" spans="3:70" ht="15.6" customHeight="1" x14ac:dyDescent="0.4">
      <c r="C209" s="95"/>
      <c r="D209" s="186"/>
      <c r="E209" s="186"/>
      <c r="F209" s="186"/>
      <c r="G209" s="186"/>
      <c r="H209" s="186"/>
      <c r="I209" s="186"/>
      <c r="J209" s="186"/>
      <c r="K209" s="186"/>
      <c r="L209" s="186"/>
      <c r="M209" s="205"/>
      <c r="N209" s="147"/>
      <c r="O209" s="148"/>
      <c r="P209" s="148"/>
      <c r="Q209" s="149"/>
      <c r="R209" s="112"/>
      <c r="S209" s="112"/>
      <c r="T209" s="112"/>
      <c r="U209" s="172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4"/>
      <c r="AK209" s="129"/>
      <c r="AL209" s="129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113"/>
      <c r="BD209" s="165"/>
      <c r="BE209" s="165"/>
      <c r="BF209" s="181"/>
      <c r="BG209" s="182"/>
      <c r="BH209" s="182"/>
      <c r="BI209" s="182"/>
      <c r="BJ209" s="181"/>
      <c r="BK209" s="182"/>
      <c r="BL209" s="182"/>
      <c r="BM209" s="182"/>
      <c r="BN209" s="181"/>
      <c r="BO209" s="182"/>
      <c r="BP209" s="182"/>
      <c r="BQ209" s="183"/>
      <c r="BR209" s="105"/>
    </row>
    <row r="210" spans="3:70" ht="15.6" customHeight="1" x14ac:dyDescent="0.5">
      <c r="C210" s="9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65"/>
      <c r="Y210" s="65"/>
      <c r="Z210" s="65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65"/>
      <c r="AK210" s="65"/>
      <c r="AL210" s="65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105"/>
    </row>
    <row r="211" spans="3:70" ht="18.600000000000001" customHeight="1" x14ac:dyDescent="0.5">
      <c r="C211" s="9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12"/>
      <c r="O211" s="112"/>
      <c r="P211" s="112"/>
      <c r="Q211" s="112"/>
      <c r="R211" s="112"/>
      <c r="S211" s="112"/>
      <c r="T211" s="112"/>
      <c r="U211" s="116" t="s">
        <v>31</v>
      </c>
      <c r="V211" s="112"/>
      <c r="W211" s="112"/>
      <c r="X211" s="112"/>
      <c r="Y211" s="112"/>
      <c r="Z211" s="112"/>
      <c r="AA211" s="103"/>
      <c r="AB211" s="117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16" t="s">
        <v>32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65"/>
      <c r="BR211" s="105"/>
    </row>
    <row r="212" spans="3:70" ht="15.6" customHeight="1" x14ac:dyDescent="0.4">
      <c r="C212" s="95"/>
      <c r="D212" s="186" t="s">
        <v>33</v>
      </c>
      <c r="E212" s="186"/>
      <c r="F212" s="186"/>
      <c r="G212" s="186"/>
      <c r="H212" s="186"/>
      <c r="I212" s="186"/>
      <c r="J212" s="186"/>
      <c r="K212" s="186"/>
      <c r="L212" s="186"/>
      <c r="M212" s="205"/>
      <c r="N212" s="123" t="str">
        <f>IF([1]回答表!AD46="●","●","")</f>
        <v/>
      </c>
      <c r="O212" s="124"/>
      <c r="P212" s="124"/>
      <c r="Q212" s="125"/>
      <c r="R212" s="112"/>
      <c r="S212" s="112"/>
      <c r="T212" s="112"/>
      <c r="U212" s="126" t="str">
        <f>IF([1]回答表!AD46="●",[1]回答表!B337,"")</f>
        <v/>
      </c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/>
      <c r="AK212" s="251"/>
      <c r="AL212" s="251"/>
      <c r="AM212" s="126" t="str">
        <f>IF([1]回答表!AD46="●",[1]回答表!B343,"")</f>
        <v/>
      </c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8"/>
      <c r="BR212" s="105"/>
    </row>
    <row r="213" spans="3:70" ht="15.6" customHeight="1" x14ac:dyDescent="0.4">
      <c r="C213" s="95"/>
      <c r="D213" s="186"/>
      <c r="E213" s="186"/>
      <c r="F213" s="186"/>
      <c r="G213" s="186"/>
      <c r="H213" s="186"/>
      <c r="I213" s="186"/>
      <c r="J213" s="186"/>
      <c r="K213" s="186"/>
      <c r="L213" s="186"/>
      <c r="M213" s="205"/>
      <c r="N213" s="137"/>
      <c r="O213" s="138"/>
      <c r="P213" s="138"/>
      <c r="Q213" s="13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251"/>
      <c r="AL213" s="251"/>
      <c r="AM213" s="140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2"/>
      <c r="BR213" s="105"/>
    </row>
    <row r="214" spans="3:70" ht="15.6" customHeight="1" x14ac:dyDescent="0.4">
      <c r="C214" s="95"/>
      <c r="D214" s="186"/>
      <c r="E214" s="186"/>
      <c r="F214" s="186"/>
      <c r="G214" s="186"/>
      <c r="H214" s="186"/>
      <c r="I214" s="186"/>
      <c r="J214" s="186"/>
      <c r="K214" s="186"/>
      <c r="L214" s="186"/>
      <c r="M214" s="205"/>
      <c r="N214" s="137"/>
      <c r="O214" s="138"/>
      <c r="P214" s="138"/>
      <c r="Q214" s="139"/>
      <c r="R214" s="112"/>
      <c r="S214" s="112"/>
      <c r="T214" s="11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251"/>
      <c r="AL214" s="251"/>
      <c r="AM214" s="140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2"/>
      <c r="BR214" s="105"/>
    </row>
    <row r="215" spans="3:70" ht="15.6" customHeight="1" x14ac:dyDescent="0.4">
      <c r="C215" s="95"/>
      <c r="D215" s="186"/>
      <c r="E215" s="186"/>
      <c r="F215" s="186"/>
      <c r="G215" s="186"/>
      <c r="H215" s="186"/>
      <c r="I215" s="186"/>
      <c r="J215" s="186"/>
      <c r="K215" s="186"/>
      <c r="L215" s="186"/>
      <c r="M215" s="205"/>
      <c r="N215" s="147"/>
      <c r="O215" s="148"/>
      <c r="P215" s="148"/>
      <c r="Q215" s="149"/>
      <c r="R215" s="112"/>
      <c r="S215" s="112"/>
      <c r="T215" s="112"/>
      <c r="U215" s="172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4"/>
      <c r="AK215" s="251"/>
      <c r="AL215" s="251"/>
      <c r="AM215" s="172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4"/>
      <c r="BR215" s="105"/>
    </row>
    <row r="216" spans="3:70" ht="15.6" customHeight="1" x14ac:dyDescent="0.4">
      <c r="C216" s="176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8"/>
    </row>
    <row r="217" spans="3:70" ht="15.6" customHeight="1" x14ac:dyDescent="0.4"/>
    <row r="218" spans="3:70" ht="15.6" customHeight="1" x14ac:dyDescent="0.4"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92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4"/>
    </row>
    <row r="219" spans="3:70" ht="15.6" customHeight="1" x14ac:dyDescent="0.5">
      <c r="C219" s="95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65"/>
      <c r="Y219" s="65"/>
      <c r="Z219" s="65"/>
      <c r="AA219" s="36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04"/>
      <c r="AO219" s="113"/>
      <c r="AP219" s="114"/>
      <c r="AQ219" s="114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102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103"/>
      <c r="BO219" s="103"/>
      <c r="BP219" s="103"/>
      <c r="BQ219" s="104"/>
      <c r="BR219" s="105"/>
    </row>
    <row r="220" spans="3:70" ht="15.6" customHeight="1" x14ac:dyDescent="0.5">
      <c r="C220" s="95"/>
      <c r="D220" s="96" t="s">
        <v>14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 t="s">
        <v>68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2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103"/>
      <c r="BO220" s="103"/>
      <c r="BP220" s="103"/>
      <c r="BQ220" s="104"/>
      <c r="BR220" s="105"/>
    </row>
    <row r="221" spans="3:70" ht="15.6" customHeight="1" x14ac:dyDescent="0.5">
      <c r="C221" s="95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8"/>
      <c r="R221" s="109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1"/>
      <c r="BC221" s="102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103"/>
      <c r="BO221" s="103"/>
      <c r="BP221" s="103"/>
      <c r="BQ221" s="104"/>
      <c r="BR221" s="105"/>
    </row>
    <row r="222" spans="3:70" ht="15.6" customHeight="1" x14ac:dyDescent="0.5">
      <c r="C222" s="95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65"/>
      <c r="Y222" s="65"/>
      <c r="Z222" s="65"/>
      <c r="AA222" s="36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04"/>
      <c r="AO222" s="113"/>
      <c r="AP222" s="114"/>
      <c r="AQ222" s="114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02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103"/>
      <c r="BO222" s="103"/>
      <c r="BP222" s="103"/>
      <c r="BQ222" s="104"/>
      <c r="BR222" s="105"/>
    </row>
    <row r="223" spans="3:70" ht="19.350000000000001" customHeight="1" x14ac:dyDescent="0.5">
      <c r="C223" s="95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6" t="s">
        <v>35</v>
      </c>
      <c r="V223" s="112"/>
      <c r="W223" s="112"/>
      <c r="X223" s="112"/>
      <c r="Y223" s="112"/>
      <c r="Z223" s="112"/>
      <c r="AA223" s="103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253" t="s">
        <v>69</v>
      </c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18"/>
      <c r="AY223" s="116"/>
      <c r="AZ223" s="116"/>
      <c r="BA223" s="254"/>
      <c r="BB223" s="254"/>
      <c r="BC223" s="102"/>
      <c r="BD223" s="36"/>
      <c r="BE223" s="36"/>
      <c r="BF223" s="122" t="s">
        <v>17</v>
      </c>
      <c r="BG223" s="179"/>
      <c r="BH223" s="179"/>
      <c r="BI223" s="179"/>
      <c r="BJ223" s="179"/>
      <c r="BK223" s="179"/>
      <c r="BL223" s="179"/>
      <c r="BM223" s="103"/>
      <c r="BN223" s="103"/>
      <c r="BO223" s="103"/>
      <c r="BP223" s="103"/>
      <c r="BQ223" s="118"/>
      <c r="BR223" s="105"/>
    </row>
    <row r="224" spans="3:70" ht="15.6" customHeight="1" x14ac:dyDescent="0.4">
      <c r="C224" s="95"/>
      <c r="D224" s="99" t="s">
        <v>18</v>
      </c>
      <c r="E224" s="100"/>
      <c r="F224" s="100"/>
      <c r="G224" s="100"/>
      <c r="H224" s="100"/>
      <c r="I224" s="100"/>
      <c r="J224" s="100"/>
      <c r="K224" s="100"/>
      <c r="L224" s="100"/>
      <c r="M224" s="101"/>
      <c r="N224" s="123" t="str">
        <f>IF([1]回答表!X47="●","●","")</f>
        <v/>
      </c>
      <c r="O224" s="124"/>
      <c r="P224" s="124"/>
      <c r="Q224" s="125"/>
      <c r="R224" s="112"/>
      <c r="S224" s="112"/>
      <c r="T224" s="112"/>
      <c r="U224" s="126" t="str">
        <f>IF([1]回答表!X47="●",[1]回答表!B356,IF([1]回答表!AA47="●",[1]回答表!B379,""))</f>
        <v/>
      </c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/>
      <c r="AK224" s="129"/>
      <c r="AL224" s="129"/>
      <c r="AM224" s="129"/>
      <c r="AN224" s="126" t="str">
        <f>IF([1]回答表!X47="●",[1]回答表!B362,"")</f>
        <v/>
      </c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6"/>
      <c r="BC224" s="113"/>
      <c r="BD224" s="36"/>
      <c r="BE224" s="36"/>
      <c r="BF224" s="131" t="str">
        <f>IF([1]回答表!X47="●",[1]回答表!B368,IF([1]回答表!AA47="●",[1]回答表!B385,""))</f>
        <v/>
      </c>
      <c r="BG224" s="132"/>
      <c r="BH224" s="132"/>
      <c r="BI224" s="132"/>
      <c r="BJ224" s="131"/>
      <c r="BK224" s="132"/>
      <c r="BL224" s="132"/>
      <c r="BM224" s="132"/>
      <c r="BN224" s="131"/>
      <c r="BO224" s="132"/>
      <c r="BP224" s="132"/>
      <c r="BQ224" s="133"/>
      <c r="BR224" s="105"/>
    </row>
    <row r="225" spans="3:70" ht="15.6" customHeight="1" x14ac:dyDescent="0.4">
      <c r="C225" s="95"/>
      <c r="D225" s="134"/>
      <c r="E225" s="135"/>
      <c r="F225" s="135"/>
      <c r="G225" s="135"/>
      <c r="H225" s="135"/>
      <c r="I225" s="135"/>
      <c r="J225" s="135"/>
      <c r="K225" s="135"/>
      <c r="L225" s="135"/>
      <c r="M225" s="136"/>
      <c r="N225" s="137"/>
      <c r="O225" s="138"/>
      <c r="P225" s="138"/>
      <c r="Q225" s="139"/>
      <c r="R225" s="112"/>
      <c r="S225" s="112"/>
      <c r="T225" s="112"/>
      <c r="U225" s="140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2"/>
      <c r="AK225" s="129"/>
      <c r="AL225" s="129"/>
      <c r="AM225" s="129"/>
      <c r="AN225" s="257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9"/>
      <c r="BC225" s="113"/>
      <c r="BD225" s="36"/>
      <c r="BE225" s="36"/>
      <c r="BF225" s="143"/>
      <c r="BG225" s="144"/>
      <c r="BH225" s="144"/>
      <c r="BI225" s="144"/>
      <c r="BJ225" s="143"/>
      <c r="BK225" s="144"/>
      <c r="BL225" s="144"/>
      <c r="BM225" s="144"/>
      <c r="BN225" s="143"/>
      <c r="BO225" s="144"/>
      <c r="BP225" s="144"/>
      <c r="BQ225" s="145"/>
      <c r="BR225" s="105"/>
    </row>
    <row r="226" spans="3:70" ht="15.6" customHeight="1" x14ac:dyDescent="0.4">
      <c r="C226" s="95"/>
      <c r="D226" s="134"/>
      <c r="E226" s="135"/>
      <c r="F226" s="135"/>
      <c r="G226" s="135"/>
      <c r="H226" s="135"/>
      <c r="I226" s="135"/>
      <c r="J226" s="135"/>
      <c r="K226" s="135"/>
      <c r="L226" s="135"/>
      <c r="M226" s="136"/>
      <c r="N226" s="137"/>
      <c r="O226" s="138"/>
      <c r="P226" s="138"/>
      <c r="Q226" s="139"/>
      <c r="R226" s="112"/>
      <c r="S226" s="112"/>
      <c r="T226" s="112"/>
      <c r="U226" s="140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2"/>
      <c r="AK226" s="129"/>
      <c r="AL226" s="129"/>
      <c r="AM226" s="129"/>
      <c r="AN226" s="257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9"/>
      <c r="BC226" s="113"/>
      <c r="BD226" s="36"/>
      <c r="BE226" s="36"/>
      <c r="BF226" s="143"/>
      <c r="BG226" s="144"/>
      <c r="BH226" s="144"/>
      <c r="BI226" s="144"/>
      <c r="BJ226" s="143"/>
      <c r="BK226" s="144"/>
      <c r="BL226" s="144"/>
      <c r="BM226" s="144"/>
      <c r="BN226" s="143"/>
      <c r="BO226" s="144"/>
      <c r="BP226" s="144"/>
      <c r="BQ226" s="145"/>
      <c r="BR226" s="105"/>
    </row>
    <row r="227" spans="3:70" ht="15.6" customHeight="1" x14ac:dyDescent="0.4">
      <c r="C227" s="95"/>
      <c r="D227" s="109"/>
      <c r="E227" s="110"/>
      <c r="F227" s="110"/>
      <c r="G227" s="110"/>
      <c r="H227" s="110"/>
      <c r="I227" s="110"/>
      <c r="J227" s="110"/>
      <c r="K227" s="110"/>
      <c r="L227" s="110"/>
      <c r="M227" s="111"/>
      <c r="N227" s="147"/>
      <c r="O227" s="148"/>
      <c r="P227" s="148"/>
      <c r="Q227" s="149"/>
      <c r="R227" s="112"/>
      <c r="S227" s="112"/>
      <c r="T227" s="112"/>
      <c r="U227" s="140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2"/>
      <c r="AK227" s="129"/>
      <c r="AL227" s="129"/>
      <c r="AM227" s="129"/>
      <c r="AN227" s="257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9"/>
      <c r="BC227" s="113"/>
      <c r="BD227" s="36"/>
      <c r="BE227" s="36"/>
      <c r="BF227" s="143" t="str">
        <f>IF([1]回答表!X47="●",[1]回答表!E368,IF([1]回答表!AA47="●",[1]回答表!E385,""))</f>
        <v/>
      </c>
      <c r="BG227" s="144"/>
      <c r="BH227" s="144"/>
      <c r="BI227" s="144"/>
      <c r="BJ227" s="143" t="str">
        <f>IF([1]回答表!X47="●",[1]回答表!E369,IF([1]回答表!AA47="●",[1]回答表!E386,""))</f>
        <v/>
      </c>
      <c r="BK227" s="144"/>
      <c r="BL227" s="144"/>
      <c r="BM227" s="145"/>
      <c r="BN227" s="143" t="str">
        <f>IF([1]回答表!X47="●",[1]回答表!E370,IF([1]回答表!AA47="●",[1]回答表!E387,""))</f>
        <v/>
      </c>
      <c r="BO227" s="144"/>
      <c r="BP227" s="144"/>
      <c r="BQ227" s="145"/>
      <c r="BR227" s="105"/>
    </row>
    <row r="228" spans="3:70" ht="15.6" customHeight="1" x14ac:dyDescent="0.4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2"/>
      <c r="O228" s="152"/>
      <c r="P228" s="152"/>
      <c r="Q228" s="152"/>
      <c r="R228" s="152"/>
      <c r="S228" s="152"/>
      <c r="T228" s="152"/>
      <c r="U228" s="140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2"/>
      <c r="AK228" s="129"/>
      <c r="AL228" s="129"/>
      <c r="AM228" s="129"/>
      <c r="AN228" s="257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9"/>
      <c r="BC228" s="113"/>
      <c r="BD228" s="113"/>
      <c r="BE228" s="113"/>
      <c r="BF228" s="143"/>
      <c r="BG228" s="144"/>
      <c r="BH228" s="144"/>
      <c r="BI228" s="144"/>
      <c r="BJ228" s="143"/>
      <c r="BK228" s="144"/>
      <c r="BL228" s="144"/>
      <c r="BM228" s="145"/>
      <c r="BN228" s="143"/>
      <c r="BO228" s="144"/>
      <c r="BP228" s="144"/>
      <c r="BQ228" s="145"/>
      <c r="BR228" s="105"/>
    </row>
    <row r="229" spans="3:70" ht="15.6" customHeight="1" x14ac:dyDescent="0.4">
      <c r="C229" s="9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2"/>
      <c r="O229" s="152"/>
      <c r="P229" s="152"/>
      <c r="Q229" s="152"/>
      <c r="R229" s="152"/>
      <c r="S229" s="152"/>
      <c r="T229" s="15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2"/>
      <c r="AK229" s="129"/>
      <c r="AL229" s="129"/>
      <c r="AM229" s="129"/>
      <c r="AN229" s="257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9"/>
      <c r="BC229" s="113"/>
      <c r="BD229" s="36"/>
      <c r="BE229" s="36"/>
      <c r="BF229" s="143"/>
      <c r="BG229" s="144"/>
      <c r="BH229" s="144"/>
      <c r="BI229" s="144"/>
      <c r="BJ229" s="143"/>
      <c r="BK229" s="144"/>
      <c r="BL229" s="144"/>
      <c r="BM229" s="145"/>
      <c r="BN229" s="143"/>
      <c r="BO229" s="144"/>
      <c r="BP229" s="144"/>
      <c r="BQ229" s="145"/>
      <c r="BR229" s="105"/>
    </row>
    <row r="230" spans="3:70" ht="15.6" customHeight="1" x14ac:dyDescent="0.4">
      <c r="C230" s="95"/>
      <c r="D230" s="159" t="s">
        <v>26</v>
      </c>
      <c r="E230" s="160"/>
      <c r="F230" s="160"/>
      <c r="G230" s="160"/>
      <c r="H230" s="160"/>
      <c r="I230" s="160"/>
      <c r="J230" s="160"/>
      <c r="K230" s="160"/>
      <c r="L230" s="160"/>
      <c r="M230" s="161"/>
      <c r="N230" s="123" t="str">
        <f>IF([1]回答表!AA47="●","●","")</f>
        <v/>
      </c>
      <c r="O230" s="124"/>
      <c r="P230" s="124"/>
      <c r="Q230" s="125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129"/>
      <c r="AL230" s="129"/>
      <c r="AM230" s="129"/>
      <c r="AN230" s="257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9"/>
      <c r="BC230" s="113"/>
      <c r="BD230" s="165"/>
      <c r="BE230" s="165"/>
      <c r="BF230" s="143"/>
      <c r="BG230" s="144"/>
      <c r="BH230" s="144"/>
      <c r="BI230" s="144"/>
      <c r="BJ230" s="143"/>
      <c r="BK230" s="144"/>
      <c r="BL230" s="144"/>
      <c r="BM230" s="145"/>
      <c r="BN230" s="143"/>
      <c r="BO230" s="144"/>
      <c r="BP230" s="144"/>
      <c r="BQ230" s="145"/>
      <c r="BR230" s="105"/>
    </row>
    <row r="231" spans="3:70" ht="15.6" customHeight="1" x14ac:dyDescent="0.4">
      <c r="C231" s="95"/>
      <c r="D231" s="166"/>
      <c r="E231" s="167"/>
      <c r="F231" s="167"/>
      <c r="G231" s="167"/>
      <c r="H231" s="167"/>
      <c r="I231" s="167"/>
      <c r="J231" s="167"/>
      <c r="K231" s="167"/>
      <c r="L231" s="167"/>
      <c r="M231" s="168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129"/>
      <c r="AL231" s="129"/>
      <c r="AM231" s="129"/>
      <c r="AN231" s="257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9"/>
      <c r="BC231" s="113"/>
      <c r="BD231" s="165"/>
      <c r="BE231" s="165"/>
      <c r="BF231" s="143" t="s">
        <v>23</v>
      </c>
      <c r="BG231" s="144"/>
      <c r="BH231" s="144"/>
      <c r="BI231" s="144"/>
      <c r="BJ231" s="143" t="s">
        <v>24</v>
      </c>
      <c r="BK231" s="144"/>
      <c r="BL231" s="144"/>
      <c r="BM231" s="144"/>
      <c r="BN231" s="143" t="s">
        <v>25</v>
      </c>
      <c r="BO231" s="144"/>
      <c r="BP231" s="144"/>
      <c r="BQ231" s="145"/>
      <c r="BR231" s="105"/>
    </row>
    <row r="232" spans="3:70" ht="15.6" customHeight="1" x14ac:dyDescent="0.4">
      <c r="C232" s="95"/>
      <c r="D232" s="166"/>
      <c r="E232" s="167"/>
      <c r="F232" s="167"/>
      <c r="G232" s="167"/>
      <c r="H232" s="167"/>
      <c r="I232" s="167"/>
      <c r="J232" s="167"/>
      <c r="K232" s="167"/>
      <c r="L232" s="167"/>
      <c r="M232" s="168"/>
      <c r="N232" s="137"/>
      <c r="O232" s="138"/>
      <c r="P232" s="138"/>
      <c r="Q232" s="139"/>
      <c r="R232" s="112"/>
      <c r="S232" s="112"/>
      <c r="T232" s="112"/>
      <c r="U232" s="140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2"/>
      <c r="AK232" s="129"/>
      <c r="AL232" s="129"/>
      <c r="AM232" s="129"/>
      <c r="AN232" s="257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9"/>
      <c r="BC232" s="113"/>
      <c r="BD232" s="165"/>
      <c r="BE232" s="165"/>
      <c r="BF232" s="143"/>
      <c r="BG232" s="144"/>
      <c r="BH232" s="144"/>
      <c r="BI232" s="144"/>
      <c r="BJ232" s="143"/>
      <c r="BK232" s="144"/>
      <c r="BL232" s="144"/>
      <c r="BM232" s="144"/>
      <c r="BN232" s="143"/>
      <c r="BO232" s="144"/>
      <c r="BP232" s="144"/>
      <c r="BQ232" s="145"/>
      <c r="BR232" s="105"/>
    </row>
    <row r="233" spans="3:70" ht="15.6" customHeight="1" x14ac:dyDescent="0.4">
      <c r="C233" s="95"/>
      <c r="D233" s="169"/>
      <c r="E233" s="170"/>
      <c r="F233" s="170"/>
      <c r="G233" s="170"/>
      <c r="H233" s="170"/>
      <c r="I233" s="170"/>
      <c r="J233" s="170"/>
      <c r="K233" s="170"/>
      <c r="L233" s="170"/>
      <c r="M233" s="171"/>
      <c r="N233" s="147"/>
      <c r="O233" s="148"/>
      <c r="P233" s="148"/>
      <c r="Q233" s="149"/>
      <c r="R233" s="112"/>
      <c r="S233" s="112"/>
      <c r="T233" s="112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129"/>
      <c r="AL233" s="129"/>
      <c r="AM233" s="129"/>
      <c r="AN233" s="260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2"/>
      <c r="BC233" s="113"/>
      <c r="BD233" s="165"/>
      <c r="BE233" s="165"/>
      <c r="BF233" s="181"/>
      <c r="BG233" s="182"/>
      <c r="BH233" s="182"/>
      <c r="BI233" s="182"/>
      <c r="BJ233" s="181"/>
      <c r="BK233" s="182"/>
      <c r="BL233" s="182"/>
      <c r="BM233" s="182"/>
      <c r="BN233" s="181"/>
      <c r="BO233" s="182"/>
      <c r="BP233" s="182"/>
      <c r="BQ233" s="183"/>
      <c r="BR233" s="105"/>
    </row>
    <row r="234" spans="3:70" ht="15.6" customHeight="1" x14ac:dyDescent="0.5">
      <c r="C234" s="9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65"/>
      <c r="Y234" s="65"/>
      <c r="Z234" s="65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105"/>
    </row>
    <row r="235" spans="3:70" ht="19.350000000000001" customHeight="1" x14ac:dyDescent="0.5">
      <c r="C235" s="9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12"/>
      <c r="O235" s="112"/>
      <c r="P235" s="112"/>
      <c r="Q235" s="112"/>
      <c r="R235" s="112"/>
      <c r="S235" s="112"/>
      <c r="T235" s="112"/>
      <c r="U235" s="116" t="s">
        <v>31</v>
      </c>
      <c r="V235" s="112"/>
      <c r="W235" s="112"/>
      <c r="X235" s="112"/>
      <c r="Y235" s="112"/>
      <c r="Z235" s="112"/>
      <c r="AA235" s="103"/>
      <c r="AB235" s="117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16" t="s">
        <v>32</v>
      </c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65"/>
      <c r="BR235" s="105"/>
    </row>
    <row r="236" spans="3:70" ht="15.6" customHeight="1" x14ac:dyDescent="0.4">
      <c r="C236" s="95"/>
      <c r="D236" s="99" t="s">
        <v>33</v>
      </c>
      <c r="E236" s="100"/>
      <c r="F236" s="100"/>
      <c r="G236" s="100"/>
      <c r="H236" s="100"/>
      <c r="I236" s="100"/>
      <c r="J236" s="100"/>
      <c r="K236" s="100"/>
      <c r="L236" s="100"/>
      <c r="M236" s="101"/>
      <c r="N236" s="123" t="str">
        <f>IF([1]回答表!AD47="●","●","")</f>
        <v/>
      </c>
      <c r="O236" s="124"/>
      <c r="P236" s="124"/>
      <c r="Q236" s="125"/>
      <c r="R236" s="112"/>
      <c r="S236" s="112"/>
      <c r="T236" s="112"/>
      <c r="U236" s="126" t="str">
        <f>IF([1]回答表!AD47="●",[1]回答表!B392,"")</f>
        <v/>
      </c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/>
      <c r="AK236" s="251"/>
      <c r="AL236" s="251"/>
      <c r="AM236" s="126" t="str">
        <f>IF([1]回答表!AD47="●",[1]回答表!B398,"")</f>
        <v/>
      </c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8"/>
      <c r="BR236" s="105"/>
    </row>
    <row r="237" spans="3:70" ht="15.6" customHeight="1" x14ac:dyDescent="0.4">
      <c r="C237" s="95"/>
      <c r="D237" s="134"/>
      <c r="E237" s="135"/>
      <c r="F237" s="135"/>
      <c r="G237" s="135"/>
      <c r="H237" s="135"/>
      <c r="I237" s="135"/>
      <c r="J237" s="135"/>
      <c r="K237" s="135"/>
      <c r="L237" s="135"/>
      <c r="M237" s="136"/>
      <c r="N237" s="137"/>
      <c r="O237" s="138"/>
      <c r="P237" s="138"/>
      <c r="Q237" s="139"/>
      <c r="R237" s="112"/>
      <c r="S237" s="112"/>
      <c r="T237" s="112"/>
      <c r="U237" s="140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2"/>
      <c r="AK237" s="251"/>
      <c r="AL237" s="251"/>
      <c r="AM237" s="140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2"/>
      <c r="BR237" s="105"/>
    </row>
    <row r="238" spans="3:70" ht="15.6" customHeight="1" x14ac:dyDescent="0.4">
      <c r="C238" s="95"/>
      <c r="D238" s="134"/>
      <c r="E238" s="135"/>
      <c r="F238" s="135"/>
      <c r="G238" s="135"/>
      <c r="H238" s="135"/>
      <c r="I238" s="135"/>
      <c r="J238" s="135"/>
      <c r="K238" s="135"/>
      <c r="L238" s="135"/>
      <c r="M238" s="136"/>
      <c r="N238" s="137"/>
      <c r="O238" s="138"/>
      <c r="P238" s="138"/>
      <c r="Q238" s="139"/>
      <c r="R238" s="112"/>
      <c r="S238" s="112"/>
      <c r="T238" s="112"/>
      <c r="U238" s="140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2"/>
      <c r="AK238" s="251"/>
      <c r="AL238" s="251"/>
      <c r="AM238" s="140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2"/>
      <c r="BR238" s="105"/>
    </row>
    <row r="239" spans="3:70" ht="15.6" customHeight="1" x14ac:dyDescent="0.4">
      <c r="C239" s="95"/>
      <c r="D239" s="109"/>
      <c r="E239" s="110"/>
      <c r="F239" s="110"/>
      <c r="G239" s="110"/>
      <c r="H239" s="110"/>
      <c r="I239" s="110"/>
      <c r="J239" s="110"/>
      <c r="K239" s="110"/>
      <c r="L239" s="110"/>
      <c r="M239" s="111"/>
      <c r="N239" s="147"/>
      <c r="O239" s="148"/>
      <c r="P239" s="148"/>
      <c r="Q239" s="149"/>
      <c r="R239" s="112"/>
      <c r="S239" s="112"/>
      <c r="T239" s="112"/>
      <c r="U239" s="172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4"/>
      <c r="AK239" s="251"/>
      <c r="AL239" s="251"/>
      <c r="AM239" s="172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4"/>
      <c r="BR239" s="105"/>
    </row>
    <row r="240" spans="3:70" ht="15.6" customHeight="1" x14ac:dyDescent="0.4">
      <c r="C240" s="176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8"/>
    </row>
    <row r="241" spans="3:70" ht="15.6" customHeight="1" x14ac:dyDescent="0.4"/>
    <row r="242" spans="3:70" ht="15.6" customHeight="1" x14ac:dyDescent="0.4"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4"/>
    </row>
    <row r="243" spans="3:70" ht="15.6" customHeight="1" x14ac:dyDescent="0.5">
      <c r="C243" s="95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65"/>
      <c r="Y243" s="65"/>
      <c r="Z243" s="65"/>
      <c r="AA243" s="36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04"/>
      <c r="AO243" s="113"/>
      <c r="AP243" s="114"/>
      <c r="AQ243" s="114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102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103"/>
      <c r="BO243" s="103"/>
      <c r="BP243" s="103"/>
      <c r="BQ243" s="104"/>
      <c r="BR243" s="105"/>
    </row>
    <row r="244" spans="3:70" ht="15.6" customHeight="1" x14ac:dyDescent="0.5">
      <c r="C244" s="95"/>
      <c r="D244" s="96" t="s">
        <v>14</v>
      </c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 t="s">
        <v>70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102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103"/>
      <c r="BO244" s="103"/>
      <c r="BP244" s="103"/>
      <c r="BQ244" s="104"/>
      <c r="BR244" s="105"/>
    </row>
    <row r="245" spans="3:70" ht="15.6" customHeight="1" x14ac:dyDescent="0.5">
      <c r="C245" s="95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8"/>
      <c r="R245" s="109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1"/>
      <c r="BC245" s="102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103"/>
      <c r="BO245" s="103"/>
      <c r="BP245" s="103"/>
      <c r="BQ245" s="104"/>
      <c r="BR245" s="105"/>
    </row>
    <row r="246" spans="3:70" ht="15.6" customHeight="1" x14ac:dyDescent="0.5">
      <c r="C246" s="95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65"/>
      <c r="Y246" s="65"/>
      <c r="Z246" s="65"/>
      <c r="AA246" s="36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04"/>
      <c r="AO246" s="113"/>
      <c r="AP246" s="114"/>
      <c r="AQ246" s="114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02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103"/>
      <c r="BO246" s="103"/>
      <c r="BP246" s="103"/>
      <c r="BQ246" s="104"/>
      <c r="BR246" s="105"/>
    </row>
    <row r="247" spans="3:70" ht="25.5" x14ac:dyDescent="0.5">
      <c r="C247" s="95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6" t="s">
        <v>35</v>
      </c>
      <c r="V247" s="112"/>
      <c r="W247" s="112"/>
      <c r="X247" s="112"/>
      <c r="Y247" s="112"/>
      <c r="Z247" s="112"/>
      <c r="AA247" s="103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6" t="s">
        <v>65</v>
      </c>
      <c r="AN247" s="118"/>
      <c r="AO247" s="117"/>
      <c r="AP247" s="119"/>
      <c r="AQ247" s="119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103"/>
      <c r="BE247" s="103"/>
      <c r="BF247" s="253" t="s">
        <v>71</v>
      </c>
      <c r="BG247" s="179"/>
      <c r="BH247" s="179"/>
      <c r="BI247" s="179"/>
      <c r="BJ247" s="179"/>
      <c r="BK247" s="179"/>
      <c r="BL247" s="179"/>
      <c r="BM247" s="103"/>
      <c r="BN247" s="103"/>
      <c r="BO247" s="103"/>
      <c r="BP247" s="103"/>
      <c r="BQ247" s="118"/>
      <c r="BR247" s="105"/>
    </row>
    <row r="248" spans="3:70" ht="15.6" customHeight="1" x14ac:dyDescent="0.4">
      <c r="C248" s="95"/>
      <c r="D248" s="99" t="s">
        <v>18</v>
      </c>
      <c r="E248" s="100"/>
      <c r="F248" s="100"/>
      <c r="G248" s="100"/>
      <c r="H248" s="100"/>
      <c r="I248" s="100"/>
      <c r="J248" s="100"/>
      <c r="K248" s="100"/>
      <c r="L248" s="100"/>
      <c r="M248" s="101"/>
      <c r="N248" s="123" t="str">
        <f>IF([1]回答表!X48="●","●","")</f>
        <v/>
      </c>
      <c r="O248" s="124"/>
      <c r="P248" s="124"/>
      <c r="Q248" s="125"/>
      <c r="R248" s="112"/>
      <c r="S248" s="112"/>
      <c r="T248" s="112"/>
      <c r="U248" s="126" t="str">
        <f>IF([1]回答表!X48="●",[1]回答表!B411,IF([1]回答表!AA48="●",[1]回答表!B425,""))</f>
        <v/>
      </c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/>
      <c r="AK248" s="129"/>
      <c r="AL248" s="129"/>
      <c r="AM248" s="263" t="s">
        <v>72</v>
      </c>
      <c r="AN248" s="263"/>
      <c r="AO248" s="263"/>
      <c r="AP248" s="263"/>
      <c r="AQ248" s="264" t="str">
        <f>IF([1]回答表!X48="●",[1]回答表!BC418,IF([1]回答表!AA48="●",[1]回答表!BC432,""))</f>
        <v/>
      </c>
      <c r="AR248" s="264"/>
      <c r="AS248" s="264"/>
      <c r="AT248" s="264"/>
      <c r="AU248" s="265" t="s">
        <v>73</v>
      </c>
      <c r="AV248" s="266"/>
      <c r="AW248" s="266"/>
      <c r="AX248" s="267"/>
      <c r="AY248" s="264" t="str">
        <f>IF([1]回答表!X48="●",[1]回答表!BC423,IF([1]回答表!AA48="●",[1]回答表!BC437,""))</f>
        <v/>
      </c>
      <c r="AZ248" s="264"/>
      <c r="BA248" s="264"/>
      <c r="BB248" s="264"/>
      <c r="BC248" s="113"/>
      <c r="BD248" s="36"/>
      <c r="BE248" s="36"/>
      <c r="BF248" s="131" t="str">
        <f>IF([1]回答表!X48="●",[1]回答表!S417,IF([1]回答表!AA48="●",[1]回答表!S431,""))</f>
        <v/>
      </c>
      <c r="BG248" s="132"/>
      <c r="BH248" s="132"/>
      <c r="BI248" s="132"/>
      <c r="BJ248" s="131"/>
      <c r="BK248" s="132"/>
      <c r="BL248" s="132"/>
      <c r="BM248" s="132"/>
      <c r="BN248" s="131"/>
      <c r="BO248" s="132"/>
      <c r="BP248" s="132"/>
      <c r="BQ248" s="133"/>
      <c r="BR248" s="105"/>
    </row>
    <row r="249" spans="3:70" ht="15.6" customHeight="1" x14ac:dyDescent="0.4">
      <c r="C249" s="95"/>
      <c r="D249" s="134"/>
      <c r="E249" s="135"/>
      <c r="F249" s="135"/>
      <c r="G249" s="135"/>
      <c r="H249" s="135"/>
      <c r="I249" s="135"/>
      <c r="J249" s="135"/>
      <c r="K249" s="135"/>
      <c r="L249" s="135"/>
      <c r="M249" s="136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263"/>
      <c r="AN249" s="263"/>
      <c r="AO249" s="263"/>
      <c r="AP249" s="263"/>
      <c r="AQ249" s="264"/>
      <c r="AR249" s="264"/>
      <c r="AS249" s="264"/>
      <c r="AT249" s="264"/>
      <c r="AU249" s="268"/>
      <c r="AV249" s="269"/>
      <c r="AW249" s="269"/>
      <c r="AX249" s="270"/>
      <c r="AY249" s="264"/>
      <c r="AZ249" s="264"/>
      <c r="BA249" s="264"/>
      <c r="BB249" s="264"/>
      <c r="BC249" s="113"/>
      <c r="BD249" s="36"/>
      <c r="BE249" s="36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 x14ac:dyDescent="0.4">
      <c r="C250" s="95"/>
      <c r="D250" s="134"/>
      <c r="E250" s="135"/>
      <c r="F250" s="135"/>
      <c r="G250" s="135"/>
      <c r="H250" s="135"/>
      <c r="I250" s="135"/>
      <c r="J250" s="135"/>
      <c r="K250" s="135"/>
      <c r="L250" s="135"/>
      <c r="M250" s="136"/>
      <c r="N250" s="137"/>
      <c r="O250" s="138"/>
      <c r="P250" s="138"/>
      <c r="Q250" s="139"/>
      <c r="R250" s="112"/>
      <c r="S250" s="112"/>
      <c r="T250" s="112"/>
      <c r="U250" s="140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2"/>
      <c r="AK250" s="129"/>
      <c r="AL250" s="129"/>
      <c r="AM250" s="263" t="s">
        <v>74</v>
      </c>
      <c r="AN250" s="263"/>
      <c r="AO250" s="263"/>
      <c r="AP250" s="263"/>
      <c r="AQ250" s="264" t="str">
        <f>IF([1]回答表!X48="●",[1]回答表!BC419,IF([1]回答表!AA48="●",[1]回答表!BC433,""))</f>
        <v/>
      </c>
      <c r="AR250" s="264"/>
      <c r="AS250" s="264"/>
      <c r="AT250" s="264"/>
      <c r="AU250" s="268"/>
      <c r="AV250" s="269"/>
      <c r="AW250" s="269"/>
      <c r="AX250" s="270"/>
      <c r="AY250" s="264"/>
      <c r="AZ250" s="264"/>
      <c r="BA250" s="264"/>
      <c r="BB250" s="264"/>
      <c r="BC250" s="113"/>
      <c r="BD250" s="36"/>
      <c r="BE250" s="36"/>
      <c r="BF250" s="143"/>
      <c r="BG250" s="144"/>
      <c r="BH250" s="144"/>
      <c r="BI250" s="144"/>
      <c r="BJ250" s="143"/>
      <c r="BK250" s="144"/>
      <c r="BL250" s="144"/>
      <c r="BM250" s="144"/>
      <c r="BN250" s="143"/>
      <c r="BO250" s="144"/>
      <c r="BP250" s="144"/>
      <c r="BQ250" s="145"/>
      <c r="BR250" s="105"/>
    </row>
    <row r="251" spans="3:70" ht="15.6" customHeight="1" x14ac:dyDescent="0.4">
      <c r="C251" s="95"/>
      <c r="D251" s="109"/>
      <c r="E251" s="110"/>
      <c r="F251" s="110"/>
      <c r="G251" s="110"/>
      <c r="H251" s="110"/>
      <c r="I251" s="110"/>
      <c r="J251" s="110"/>
      <c r="K251" s="110"/>
      <c r="L251" s="110"/>
      <c r="M251" s="111"/>
      <c r="N251" s="147"/>
      <c r="O251" s="148"/>
      <c r="P251" s="148"/>
      <c r="Q251" s="149"/>
      <c r="R251" s="112"/>
      <c r="S251" s="112"/>
      <c r="T251" s="112"/>
      <c r="U251" s="140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2"/>
      <c r="AK251" s="129"/>
      <c r="AL251" s="129"/>
      <c r="AM251" s="263"/>
      <c r="AN251" s="263"/>
      <c r="AO251" s="263"/>
      <c r="AP251" s="263"/>
      <c r="AQ251" s="264"/>
      <c r="AR251" s="264"/>
      <c r="AS251" s="264"/>
      <c r="AT251" s="264"/>
      <c r="AU251" s="268"/>
      <c r="AV251" s="269"/>
      <c r="AW251" s="269"/>
      <c r="AX251" s="270"/>
      <c r="AY251" s="264"/>
      <c r="AZ251" s="264"/>
      <c r="BA251" s="264"/>
      <c r="BB251" s="264"/>
      <c r="BC251" s="113"/>
      <c r="BD251" s="36"/>
      <c r="BE251" s="36"/>
      <c r="BF251" s="143" t="str">
        <f>IF([1]回答表!X48="●",[1]回答表!V417,IF([1]回答表!AA48="●",[1]回答表!V431,""))</f>
        <v/>
      </c>
      <c r="BG251" s="144"/>
      <c r="BH251" s="144"/>
      <c r="BI251" s="144"/>
      <c r="BJ251" s="143" t="str">
        <f>IF([1]回答表!X48="●",[1]回答表!V418,IF([1]回答表!AA48="●",[1]回答表!V432,""))</f>
        <v/>
      </c>
      <c r="BK251" s="144"/>
      <c r="BL251" s="144"/>
      <c r="BM251" s="145"/>
      <c r="BN251" s="143" t="str">
        <f>IF([1]回答表!X48="●",[1]回答表!V419,IF([1]回答表!AA48="●",[1]回答表!V433,""))</f>
        <v/>
      </c>
      <c r="BO251" s="144"/>
      <c r="BP251" s="144"/>
      <c r="BQ251" s="145"/>
      <c r="BR251" s="105"/>
    </row>
    <row r="252" spans="3:70" ht="15.6" customHeight="1" x14ac:dyDescent="0.4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2"/>
      <c r="O252" s="152"/>
      <c r="P252" s="152"/>
      <c r="Q252" s="152"/>
      <c r="R252" s="152"/>
      <c r="S252" s="152"/>
      <c r="T252" s="152"/>
      <c r="U252" s="140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2"/>
      <c r="AK252" s="129"/>
      <c r="AL252" s="129"/>
      <c r="AM252" s="263" t="s">
        <v>75</v>
      </c>
      <c r="AN252" s="263"/>
      <c r="AO252" s="263"/>
      <c r="AP252" s="263"/>
      <c r="AQ252" s="264" t="str">
        <f>IF([1]回答表!X48="●",[1]回答表!BC420,IF([1]回答表!AA48="●",[1]回答表!BC434,""))</f>
        <v/>
      </c>
      <c r="AR252" s="264"/>
      <c r="AS252" s="264"/>
      <c r="AT252" s="264"/>
      <c r="AU252" s="271"/>
      <c r="AV252" s="272"/>
      <c r="AW252" s="272"/>
      <c r="AX252" s="273"/>
      <c r="AY252" s="264"/>
      <c r="AZ252" s="264"/>
      <c r="BA252" s="264"/>
      <c r="BB252" s="264"/>
      <c r="BC252" s="113"/>
      <c r="BD252" s="113"/>
      <c r="BE252" s="113"/>
      <c r="BF252" s="143"/>
      <c r="BG252" s="144"/>
      <c r="BH252" s="144"/>
      <c r="BI252" s="144"/>
      <c r="BJ252" s="143"/>
      <c r="BK252" s="144"/>
      <c r="BL252" s="144"/>
      <c r="BM252" s="145"/>
      <c r="BN252" s="143"/>
      <c r="BO252" s="144"/>
      <c r="BP252" s="144"/>
      <c r="BQ252" s="145"/>
      <c r="BR252" s="105"/>
    </row>
    <row r="253" spans="3:70" ht="15.6" customHeight="1" x14ac:dyDescent="0.4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2"/>
      <c r="O253" s="152"/>
      <c r="P253" s="152"/>
      <c r="Q253" s="152"/>
      <c r="R253" s="152"/>
      <c r="S253" s="152"/>
      <c r="T253" s="152"/>
      <c r="U253" s="140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2"/>
      <c r="AK253" s="129"/>
      <c r="AL253" s="129"/>
      <c r="AM253" s="263"/>
      <c r="AN253" s="263"/>
      <c r="AO253" s="263"/>
      <c r="AP253" s="263"/>
      <c r="AQ253" s="264"/>
      <c r="AR253" s="264"/>
      <c r="AS253" s="264"/>
      <c r="AT253" s="264"/>
      <c r="AU253" s="216" t="s">
        <v>76</v>
      </c>
      <c r="AV253" s="217"/>
      <c r="AW253" s="217"/>
      <c r="AX253" s="218"/>
      <c r="AY253" s="274" t="str">
        <f>IF([1]回答表!X48="●",[1]回答表!BC424,IF([1]回答表!AA48="●",[1]回答表!BC438,""))</f>
        <v/>
      </c>
      <c r="AZ253" s="275"/>
      <c r="BA253" s="275"/>
      <c r="BB253" s="276"/>
      <c r="BC253" s="113"/>
      <c r="BD253" s="36"/>
      <c r="BE253" s="36"/>
      <c r="BF253" s="143"/>
      <c r="BG253" s="144"/>
      <c r="BH253" s="144"/>
      <c r="BI253" s="144"/>
      <c r="BJ253" s="143"/>
      <c r="BK253" s="144"/>
      <c r="BL253" s="144"/>
      <c r="BM253" s="145"/>
      <c r="BN253" s="143"/>
      <c r="BO253" s="144"/>
      <c r="BP253" s="144"/>
      <c r="BQ253" s="145"/>
      <c r="BR253" s="105"/>
    </row>
    <row r="254" spans="3:70" ht="15.6" customHeight="1" x14ac:dyDescent="0.4">
      <c r="C254" s="95"/>
      <c r="D254" s="159" t="s">
        <v>26</v>
      </c>
      <c r="E254" s="160"/>
      <c r="F254" s="160"/>
      <c r="G254" s="160"/>
      <c r="H254" s="160"/>
      <c r="I254" s="160"/>
      <c r="J254" s="160"/>
      <c r="K254" s="160"/>
      <c r="L254" s="160"/>
      <c r="M254" s="161"/>
      <c r="N254" s="123" t="str">
        <f>IF([1]回答表!AA48="●","●","")</f>
        <v/>
      </c>
      <c r="O254" s="124"/>
      <c r="P254" s="124"/>
      <c r="Q254" s="125"/>
      <c r="R254" s="112"/>
      <c r="S254" s="112"/>
      <c r="T254" s="112"/>
      <c r="U254" s="140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2"/>
      <c r="AK254" s="129"/>
      <c r="AL254" s="129"/>
      <c r="AM254" s="263" t="s">
        <v>77</v>
      </c>
      <c r="AN254" s="263"/>
      <c r="AO254" s="263"/>
      <c r="AP254" s="263"/>
      <c r="AQ254" s="277" t="str">
        <f>IF([1]回答表!X48="●",[1]回答表!BC421,IF([1]回答表!AA48="●",[1]回答表!BC435,""))</f>
        <v/>
      </c>
      <c r="AR254" s="264"/>
      <c r="AS254" s="264"/>
      <c r="AT254" s="264"/>
      <c r="AU254" s="278"/>
      <c r="AV254" s="279"/>
      <c r="AW254" s="279"/>
      <c r="AX254" s="280"/>
      <c r="AY254" s="281"/>
      <c r="AZ254" s="282"/>
      <c r="BA254" s="282"/>
      <c r="BB254" s="283"/>
      <c r="BC254" s="113"/>
      <c r="BD254" s="165"/>
      <c r="BE254" s="165"/>
      <c r="BF254" s="143"/>
      <c r="BG254" s="144"/>
      <c r="BH254" s="144"/>
      <c r="BI254" s="144"/>
      <c r="BJ254" s="143"/>
      <c r="BK254" s="144"/>
      <c r="BL254" s="144"/>
      <c r="BM254" s="145"/>
      <c r="BN254" s="143"/>
      <c r="BO254" s="144"/>
      <c r="BP254" s="144"/>
      <c r="BQ254" s="145"/>
      <c r="BR254" s="105"/>
    </row>
    <row r="255" spans="3:70" ht="15.6" customHeight="1" x14ac:dyDescent="0.4">
      <c r="C255" s="95"/>
      <c r="D255" s="166"/>
      <c r="E255" s="167"/>
      <c r="F255" s="167"/>
      <c r="G255" s="167"/>
      <c r="H255" s="167"/>
      <c r="I255" s="167"/>
      <c r="J255" s="167"/>
      <c r="K255" s="167"/>
      <c r="L255" s="167"/>
      <c r="M255" s="168"/>
      <c r="N255" s="137"/>
      <c r="O255" s="138"/>
      <c r="P255" s="138"/>
      <c r="Q255" s="139"/>
      <c r="R255" s="112"/>
      <c r="S255" s="112"/>
      <c r="T255" s="112"/>
      <c r="U255" s="140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2"/>
      <c r="AK255" s="129"/>
      <c r="AL255" s="129"/>
      <c r="AM255" s="263"/>
      <c r="AN255" s="263"/>
      <c r="AO255" s="263"/>
      <c r="AP255" s="263"/>
      <c r="AQ255" s="264"/>
      <c r="AR255" s="264"/>
      <c r="AS255" s="264"/>
      <c r="AT255" s="264"/>
      <c r="AU255" s="222"/>
      <c r="AV255" s="223"/>
      <c r="AW255" s="223"/>
      <c r="AX255" s="224"/>
      <c r="AY255" s="284"/>
      <c r="AZ255" s="285"/>
      <c r="BA255" s="285"/>
      <c r="BB255" s="286"/>
      <c r="BC255" s="113"/>
      <c r="BD255" s="165"/>
      <c r="BE255" s="165"/>
      <c r="BF255" s="143" t="s">
        <v>23</v>
      </c>
      <c r="BG255" s="144"/>
      <c r="BH255" s="144"/>
      <c r="BI255" s="144"/>
      <c r="BJ255" s="143" t="s">
        <v>24</v>
      </c>
      <c r="BK255" s="144"/>
      <c r="BL255" s="144"/>
      <c r="BM255" s="144"/>
      <c r="BN255" s="143" t="s">
        <v>25</v>
      </c>
      <c r="BO255" s="144"/>
      <c r="BP255" s="144"/>
      <c r="BQ255" s="145"/>
      <c r="BR255" s="105"/>
    </row>
    <row r="256" spans="3:70" ht="15.6" customHeight="1" x14ac:dyDescent="0.4">
      <c r="C256" s="95"/>
      <c r="D256" s="166"/>
      <c r="E256" s="167"/>
      <c r="F256" s="167"/>
      <c r="G256" s="167"/>
      <c r="H256" s="167"/>
      <c r="I256" s="167"/>
      <c r="J256" s="167"/>
      <c r="K256" s="167"/>
      <c r="L256" s="167"/>
      <c r="M256" s="168"/>
      <c r="N256" s="137"/>
      <c r="O256" s="138"/>
      <c r="P256" s="138"/>
      <c r="Q256" s="139"/>
      <c r="R256" s="112"/>
      <c r="S256" s="112"/>
      <c r="T256" s="112"/>
      <c r="U256" s="140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2"/>
      <c r="AK256" s="129"/>
      <c r="AL256" s="129"/>
      <c r="AM256" s="263" t="s">
        <v>78</v>
      </c>
      <c r="AN256" s="263"/>
      <c r="AO256" s="263"/>
      <c r="AP256" s="263"/>
      <c r="AQ256" s="264" t="str">
        <f>IF([1]回答表!X48="●",[1]回答表!BC422,IF([1]回答表!AA48="●",[1]回答表!BC436,""))</f>
        <v/>
      </c>
      <c r="AR256" s="264"/>
      <c r="AS256" s="264"/>
      <c r="AT256" s="264"/>
      <c r="AU256" s="216" t="s">
        <v>79</v>
      </c>
      <c r="AV256" s="217"/>
      <c r="AW256" s="217"/>
      <c r="AX256" s="218"/>
      <c r="AY256" s="274" t="str">
        <f>IF([1]回答表!X48="●",[1]回答表!BC425,IF([1]回答表!AA48="●",[1]回答表!BC439,""))</f>
        <v/>
      </c>
      <c r="AZ256" s="275"/>
      <c r="BA256" s="275"/>
      <c r="BB256" s="276"/>
      <c r="BC256" s="113"/>
      <c r="BD256" s="165"/>
      <c r="BE256" s="165"/>
      <c r="BF256" s="143"/>
      <c r="BG256" s="144"/>
      <c r="BH256" s="144"/>
      <c r="BI256" s="144"/>
      <c r="BJ256" s="143"/>
      <c r="BK256" s="144"/>
      <c r="BL256" s="144"/>
      <c r="BM256" s="144"/>
      <c r="BN256" s="143"/>
      <c r="BO256" s="144"/>
      <c r="BP256" s="144"/>
      <c r="BQ256" s="145"/>
      <c r="BR256" s="105"/>
    </row>
    <row r="257" spans="3:70" ht="15.6" customHeight="1" x14ac:dyDescent="0.4">
      <c r="C257" s="95"/>
      <c r="D257" s="169"/>
      <c r="E257" s="170"/>
      <c r="F257" s="170"/>
      <c r="G257" s="170"/>
      <c r="H257" s="170"/>
      <c r="I257" s="170"/>
      <c r="J257" s="170"/>
      <c r="K257" s="170"/>
      <c r="L257" s="170"/>
      <c r="M257" s="171"/>
      <c r="N257" s="147"/>
      <c r="O257" s="148"/>
      <c r="P257" s="148"/>
      <c r="Q257" s="149"/>
      <c r="R257" s="112"/>
      <c r="S257" s="112"/>
      <c r="T257" s="112"/>
      <c r="U257" s="172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4"/>
      <c r="AK257" s="129"/>
      <c r="AL257" s="129"/>
      <c r="AM257" s="263"/>
      <c r="AN257" s="263"/>
      <c r="AO257" s="263"/>
      <c r="AP257" s="263"/>
      <c r="AQ257" s="264"/>
      <c r="AR257" s="264"/>
      <c r="AS257" s="264"/>
      <c r="AT257" s="264"/>
      <c r="AU257" s="222"/>
      <c r="AV257" s="223"/>
      <c r="AW257" s="223"/>
      <c r="AX257" s="224"/>
      <c r="AY257" s="284"/>
      <c r="AZ257" s="285"/>
      <c r="BA257" s="285"/>
      <c r="BB257" s="286"/>
      <c r="BC257" s="113"/>
      <c r="BD257" s="165"/>
      <c r="BE257" s="165"/>
      <c r="BF257" s="181"/>
      <c r="BG257" s="182"/>
      <c r="BH257" s="182"/>
      <c r="BI257" s="182"/>
      <c r="BJ257" s="181"/>
      <c r="BK257" s="182"/>
      <c r="BL257" s="182"/>
      <c r="BM257" s="182"/>
      <c r="BN257" s="181"/>
      <c r="BO257" s="182"/>
      <c r="BP257" s="182"/>
      <c r="BQ257" s="183"/>
      <c r="BR257" s="105"/>
    </row>
    <row r="258" spans="3:70" ht="15.6" customHeight="1" x14ac:dyDescent="0.5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 x14ac:dyDescent="0.5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31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32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 x14ac:dyDescent="0.4">
      <c r="C260" s="95"/>
      <c r="D260" s="99" t="s">
        <v>33</v>
      </c>
      <c r="E260" s="100"/>
      <c r="F260" s="100"/>
      <c r="G260" s="100"/>
      <c r="H260" s="100"/>
      <c r="I260" s="100"/>
      <c r="J260" s="100"/>
      <c r="K260" s="100"/>
      <c r="L260" s="100"/>
      <c r="M260" s="101"/>
      <c r="N260" s="123" t="str">
        <f>IF([1]回答表!AD48="●","●","")</f>
        <v/>
      </c>
      <c r="O260" s="124"/>
      <c r="P260" s="124"/>
      <c r="Q260" s="125"/>
      <c r="R260" s="112"/>
      <c r="S260" s="112"/>
      <c r="T260" s="112"/>
      <c r="U260" s="126" t="str">
        <f>IF([1]回答表!AD48="●",[1]回答表!B439,"")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175"/>
      <c r="AL260" s="175"/>
      <c r="AM260" s="126" t="str">
        <f>IF([1]回答表!AD48="●",[1]回答表!B445,"")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 x14ac:dyDescent="0.4">
      <c r="C261" s="95"/>
      <c r="D261" s="134"/>
      <c r="E261" s="135"/>
      <c r="F261" s="135"/>
      <c r="G261" s="135"/>
      <c r="H261" s="135"/>
      <c r="I261" s="135"/>
      <c r="J261" s="135"/>
      <c r="K261" s="135"/>
      <c r="L261" s="135"/>
      <c r="M261" s="136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175"/>
      <c r="AL261" s="175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 x14ac:dyDescent="0.4">
      <c r="C262" s="95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175"/>
      <c r="AL262" s="175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 x14ac:dyDescent="0.4">
      <c r="C263" s="95"/>
      <c r="D263" s="109"/>
      <c r="E263" s="110"/>
      <c r="F263" s="110"/>
      <c r="G263" s="110"/>
      <c r="H263" s="110"/>
      <c r="I263" s="110"/>
      <c r="J263" s="110"/>
      <c r="K263" s="110"/>
      <c r="L263" s="110"/>
      <c r="M263" s="111"/>
      <c r="N263" s="147"/>
      <c r="O263" s="148"/>
      <c r="P263" s="148"/>
      <c r="Q263" s="149"/>
      <c r="R263" s="112"/>
      <c r="S263" s="112"/>
      <c r="T263" s="112"/>
      <c r="U263" s="172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4"/>
      <c r="AK263" s="175"/>
      <c r="AL263" s="175"/>
      <c r="AM263" s="172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4"/>
      <c r="BR263" s="105"/>
    </row>
    <row r="264" spans="3:70" ht="15.6" customHeight="1" x14ac:dyDescent="0.4">
      <c r="C264" s="176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8"/>
    </row>
    <row r="265" spans="3:70" ht="15.6" customHeight="1" x14ac:dyDescent="0.4"/>
    <row r="266" spans="3:70" ht="15.6" customHeight="1" x14ac:dyDescent="0.4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 x14ac:dyDescent="0.5">
      <c r="C267" s="95"/>
      <c r="D267" s="96" t="s">
        <v>14</v>
      </c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8"/>
      <c r="R267" s="99" t="s">
        <v>80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1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 x14ac:dyDescent="0.5">
      <c r="C268" s="95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8"/>
      <c r="R268" s="109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 x14ac:dyDescent="0.5">
      <c r="C269" s="95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65"/>
      <c r="Y269" s="65"/>
      <c r="Z269" s="65"/>
      <c r="AA269" s="36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04"/>
      <c r="AO269" s="113"/>
      <c r="AP269" s="114"/>
      <c r="AQ269" s="114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9.350000000000001" customHeight="1" x14ac:dyDescent="0.5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 t="s">
        <v>35</v>
      </c>
      <c r="V270" s="112"/>
      <c r="W270" s="112"/>
      <c r="X270" s="112"/>
      <c r="Y270" s="112"/>
      <c r="Z270" s="112"/>
      <c r="AA270" s="103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6" t="s">
        <v>81</v>
      </c>
      <c r="AN270" s="118"/>
      <c r="AO270" s="117"/>
      <c r="AP270" s="119"/>
      <c r="AQ270" s="119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03"/>
      <c r="BE270" s="103"/>
      <c r="BF270" s="122" t="s">
        <v>17</v>
      </c>
      <c r="BG270" s="179"/>
      <c r="BH270" s="179"/>
      <c r="BI270" s="179"/>
      <c r="BJ270" s="179"/>
      <c r="BK270" s="179"/>
      <c r="BL270" s="179"/>
      <c r="BM270" s="103"/>
      <c r="BN270" s="103"/>
      <c r="BO270" s="103"/>
      <c r="BP270" s="103"/>
      <c r="BQ270" s="118"/>
      <c r="BR270" s="105"/>
    </row>
    <row r="271" spans="3:70" ht="15.6" customHeight="1" x14ac:dyDescent="0.4">
      <c r="C271" s="95"/>
      <c r="D271" s="99" t="s">
        <v>18</v>
      </c>
      <c r="E271" s="100"/>
      <c r="F271" s="100"/>
      <c r="G271" s="100"/>
      <c r="H271" s="100"/>
      <c r="I271" s="100"/>
      <c r="J271" s="100"/>
      <c r="K271" s="100"/>
      <c r="L271" s="100"/>
      <c r="M271" s="101"/>
      <c r="N271" s="123" t="str">
        <f>IF([1]回答表!X49="●","●","")</f>
        <v/>
      </c>
      <c r="O271" s="124"/>
      <c r="P271" s="124"/>
      <c r="Q271" s="125"/>
      <c r="R271" s="112"/>
      <c r="S271" s="112"/>
      <c r="T271" s="112"/>
      <c r="U271" s="126" t="str">
        <f>IF([1]回答表!X49="●",[1]回答表!B458,IF([1]回答表!AA49="●",[1]回答表!B475,""))</f>
        <v/>
      </c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8"/>
      <c r="AK271" s="129"/>
      <c r="AL271" s="129"/>
      <c r="AM271" s="242" t="s">
        <v>82</v>
      </c>
      <c r="AN271" s="243"/>
      <c r="AO271" s="243"/>
      <c r="AP271" s="243"/>
      <c r="AQ271" s="243"/>
      <c r="AR271" s="243"/>
      <c r="AS271" s="243"/>
      <c r="AT271" s="244"/>
      <c r="AU271" s="242" t="s">
        <v>83</v>
      </c>
      <c r="AV271" s="243"/>
      <c r="AW271" s="243"/>
      <c r="AX271" s="243"/>
      <c r="AY271" s="243"/>
      <c r="AZ271" s="243"/>
      <c r="BA271" s="243"/>
      <c r="BB271" s="244"/>
      <c r="BC271" s="113"/>
      <c r="BD271" s="36"/>
      <c r="BE271" s="36"/>
      <c r="BF271" s="131" t="str">
        <f>IF([1]回答表!X49="●",[1]回答表!B468,IF([1]回答表!AA49="●",[1]回答表!B485,""))</f>
        <v/>
      </c>
      <c r="BG271" s="132"/>
      <c r="BH271" s="132"/>
      <c r="BI271" s="132"/>
      <c r="BJ271" s="131"/>
      <c r="BK271" s="132"/>
      <c r="BL271" s="132"/>
      <c r="BM271" s="132"/>
      <c r="BN271" s="131"/>
      <c r="BO271" s="132"/>
      <c r="BP271" s="132"/>
      <c r="BQ271" s="133"/>
      <c r="BR271" s="105"/>
    </row>
    <row r="272" spans="3:70" ht="15.6" customHeight="1" x14ac:dyDescent="0.4">
      <c r="C272" s="95"/>
      <c r="D272" s="134"/>
      <c r="E272" s="135"/>
      <c r="F272" s="135"/>
      <c r="G272" s="135"/>
      <c r="H272" s="135"/>
      <c r="I272" s="135"/>
      <c r="J272" s="135"/>
      <c r="K272" s="135"/>
      <c r="L272" s="135"/>
      <c r="M272" s="136"/>
      <c r="N272" s="137"/>
      <c r="O272" s="138"/>
      <c r="P272" s="138"/>
      <c r="Q272" s="139"/>
      <c r="R272" s="112"/>
      <c r="S272" s="112"/>
      <c r="T272" s="112"/>
      <c r="U272" s="140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2"/>
      <c r="AK272" s="129"/>
      <c r="AL272" s="129"/>
      <c r="AM272" s="248"/>
      <c r="AN272" s="249"/>
      <c r="AO272" s="249"/>
      <c r="AP272" s="249"/>
      <c r="AQ272" s="249"/>
      <c r="AR272" s="249"/>
      <c r="AS272" s="249"/>
      <c r="AT272" s="250"/>
      <c r="AU272" s="248"/>
      <c r="AV272" s="249"/>
      <c r="AW272" s="249"/>
      <c r="AX272" s="249"/>
      <c r="AY272" s="249"/>
      <c r="AZ272" s="249"/>
      <c r="BA272" s="249"/>
      <c r="BB272" s="250"/>
      <c r="BC272" s="113"/>
      <c r="BD272" s="36"/>
      <c r="BE272" s="36"/>
      <c r="BF272" s="143"/>
      <c r="BG272" s="144"/>
      <c r="BH272" s="144"/>
      <c r="BI272" s="144"/>
      <c r="BJ272" s="143"/>
      <c r="BK272" s="144"/>
      <c r="BL272" s="144"/>
      <c r="BM272" s="144"/>
      <c r="BN272" s="143"/>
      <c r="BO272" s="144"/>
      <c r="BP272" s="144"/>
      <c r="BQ272" s="145"/>
      <c r="BR272" s="105"/>
    </row>
    <row r="273" spans="3:70" ht="15.6" customHeight="1" x14ac:dyDescent="0.4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79" t="str">
        <f>IF([1]回答表!X49="●",[1]回答表!G464,IF([1]回答表!AA49="●",[1]回答表!G481,""))</f>
        <v/>
      </c>
      <c r="AN273" s="80"/>
      <c r="AO273" s="80"/>
      <c r="AP273" s="80"/>
      <c r="AQ273" s="80"/>
      <c r="AR273" s="80"/>
      <c r="AS273" s="80"/>
      <c r="AT273" s="146"/>
      <c r="AU273" s="79" t="str">
        <f>IF([1]回答表!X49="●",[1]回答表!G465,IF([1]回答表!AA49="●",[1]回答表!G482,""))</f>
        <v/>
      </c>
      <c r="AV273" s="80"/>
      <c r="AW273" s="80"/>
      <c r="AX273" s="80"/>
      <c r="AY273" s="80"/>
      <c r="AZ273" s="80"/>
      <c r="BA273" s="80"/>
      <c r="BB273" s="146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 x14ac:dyDescent="0.4">
      <c r="C274" s="95"/>
      <c r="D274" s="109"/>
      <c r="E274" s="110"/>
      <c r="F274" s="110"/>
      <c r="G274" s="110"/>
      <c r="H274" s="110"/>
      <c r="I274" s="110"/>
      <c r="J274" s="110"/>
      <c r="K274" s="110"/>
      <c r="L274" s="110"/>
      <c r="M274" s="111"/>
      <c r="N274" s="147"/>
      <c r="O274" s="148"/>
      <c r="P274" s="148"/>
      <c r="Q274" s="14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76"/>
      <c r="AN274" s="77"/>
      <c r="AO274" s="77"/>
      <c r="AP274" s="77"/>
      <c r="AQ274" s="77"/>
      <c r="AR274" s="77"/>
      <c r="AS274" s="77"/>
      <c r="AT274" s="78"/>
      <c r="AU274" s="76"/>
      <c r="AV274" s="77"/>
      <c r="AW274" s="77"/>
      <c r="AX274" s="77"/>
      <c r="AY274" s="77"/>
      <c r="AZ274" s="77"/>
      <c r="BA274" s="77"/>
      <c r="BB274" s="78"/>
      <c r="BC274" s="113"/>
      <c r="BD274" s="36"/>
      <c r="BE274" s="36"/>
      <c r="BF274" s="143" t="str">
        <f>IF([1]回答表!X49="●",[1]回答表!E468,IF([1]回答表!AA49="●",[1]回答表!E485,""))</f>
        <v/>
      </c>
      <c r="BG274" s="144"/>
      <c r="BH274" s="144"/>
      <c r="BI274" s="144"/>
      <c r="BJ274" s="143" t="str">
        <f>IF([1]回答表!X49="●",[1]回答表!E469,IF([1]回答表!AA49="●",[1]回答表!E486,""))</f>
        <v/>
      </c>
      <c r="BK274" s="144"/>
      <c r="BL274" s="144"/>
      <c r="BM274" s="145"/>
      <c r="BN274" s="143" t="str">
        <f>IF([1]回答表!X49="●",[1]回答表!E470,IF([1]回答表!AA49="●",[1]回答表!E487,""))</f>
        <v/>
      </c>
      <c r="BO274" s="144"/>
      <c r="BP274" s="144"/>
      <c r="BQ274" s="145"/>
      <c r="BR274" s="105"/>
    </row>
    <row r="275" spans="3:70" ht="15.6" customHeight="1" x14ac:dyDescent="0.4">
      <c r="C275" s="9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2"/>
      <c r="O275" s="152"/>
      <c r="P275" s="152"/>
      <c r="Q275" s="152"/>
      <c r="R275" s="152"/>
      <c r="S275" s="152"/>
      <c r="T275" s="15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82"/>
      <c r="AN275" s="83"/>
      <c r="AO275" s="83"/>
      <c r="AP275" s="83"/>
      <c r="AQ275" s="83"/>
      <c r="AR275" s="83"/>
      <c r="AS275" s="83"/>
      <c r="AT275" s="84"/>
      <c r="AU275" s="82"/>
      <c r="AV275" s="83"/>
      <c r="AW275" s="83"/>
      <c r="AX275" s="83"/>
      <c r="AY275" s="83"/>
      <c r="AZ275" s="83"/>
      <c r="BA275" s="83"/>
      <c r="BB275" s="84"/>
      <c r="BC275" s="113"/>
      <c r="BD275" s="113"/>
      <c r="BE275" s="113"/>
      <c r="BF275" s="143"/>
      <c r="BG275" s="144"/>
      <c r="BH275" s="144"/>
      <c r="BI275" s="144"/>
      <c r="BJ275" s="143"/>
      <c r="BK275" s="144"/>
      <c r="BL275" s="144"/>
      <c r="BM275" s="145"/>
      <c r="BN275" s="143"/>
      <c r="BO275" s="144"/>
      <c r="BP275" s="144"/>
      <c r="BQ275" s="145"/>
      <c r="BR275" s="105"/>
    </row>
    <row r="276" spans="3:70" ht="15.6" customHeight="1" x14ac:dyDescent="0.4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13"/>
      <c r="BD276" s="36"/>
      <c r="BE276" s="36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 x14ac:dyDescent="0.4">
      <c r="C277" s="95"/>
      <c r="D277" s="159" t="s">
        <v>26</v>
      </c>
      <c r="E277" s="160"/>
      <c r="F277" s="160"/>
      <c r="G277" s="160"/>
      <c r="H277" s="160"/>
      <c r="I277" s="160"/>
      <c r="J277" s="160"/>
      <c r="K277" s="160"/>
      <c r="L277" s="160"/>
      <c r="M277" s="161"/>
      <c r="N277" s="123" t="str">
        <f>IF([1]回答表!AA49="●","●","")</f>
        <v/>
      </c>
      <c r="O277" s="124"/>
      <c r="P277" s="124"/>
      <c r="Q277" s="125"/>
      <c r="R277" s="112"/>
      <c r="S277" s="112"/>
      <c r="T277" s="11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113"/>
      <c r="BD277" s="165"/>
      <c r="BE277" s="165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 x14ac:dyDescent="0.4">
      <c r="C278" s="95"/>
      <c r="D278" s="166"/>
      <c r="E278" s="167"/>
      <c r="F278" s="167"/>
      <c r="G278" s="167"/>
      <c r="H278" s="167"/>
      <c r="I278" s="167"/>
      <c r="J278" s="167"/>
      <c r="K278" s="167"/>
      <c r="L278" s="167"/>
      <c r="M278" s="168"/>
      <c r="N278" s="137"/>
      <c r="O278" s="138"/>
      <c r="P278" s="138"/>
      <c r="Q278" s="139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13"/>
      <c r="BD278" s="165"/>
      <c r="BE278" s="165"/>
      <c r="BF278" s="143" t="s">
        <v>23</v>
      </c>
      <c r="BG278" s="144"/>
      <c r="BH278" s="144"/>
      <c r="BI278" s="144"/>
      <c r="BJ278" s="143" t="s">
        <v>24</v>
      </c>
      <c r="BK278" s="144"/>
      <c r="BL278" s="144"/>
      <c r="BM278" s="144"/>
      <c r="BN278" s="143" t="s">
        <v>25</v>
      </c>
      <c r="BO278" s="144"/>
      <c r="BP278" s="144"/>
      <c r="BQ278" s="145"/>
      <c r="BR278" s="105"/>
    </row>
    <row r="279" spans="3:70" ht="15.6" customHeight="1" x14ac:dyDescent="0.4">
      <c r="C279" s="95"/>
      <c r="D279" s="166"/>
      <c r="E279" s="167"/>
      <c r="F279" s="167"/>
      <c r="G279" s="167"/>
      <c r="H279" s="167"/>
      <c r="I279" s="167"/>
      <c r="J279" s="167"/>
      <c r="K279" s="167"/>
      <c r="L279" s="167"/>
      <c r="M279" s="168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113"/>
      <c r="BD279" s="165"/>
      <c r="BE279" s="165"/>
      <c r="BF279" s="143"/>
      <c r="BG279" s="144"/>
      <c r="BH279" s="144"/>
      <c r="BI279" s="144"/>
      <c r="BJ279" s="143"/>
      <c r="BK279" s="144"/>
      <c r="BL279" s="144"/>
      <c r="BM279" s="144"/>
      <c r="BN279" s="143"/>
      <c r="BO279" s="144"/>
      <c r="BP279" s="144"/>
      <c r="BQ279" s="145"/>
      <c r="BR279" s="105"/>
    </row>
    <row r="280" spans="3:70" ht="15.6" customHeight="1" x14ac:dyDescent="0.4">
      <c r="C280" s="95"/>
      <c r="D280" s="169"/>
      <c r="E280" s="170"/>
      <c r="F280" s="170"/>
      <c r="G280" s="170"/>
      <c r="H280" s="170"/>
      <c r="I280" s="170"/>
      <c r="J280" s="170"/>
      <c r="K280" s="170"/>
      <c r="L280" s="170"/>
      <c r="M280" s="171"/>
      <c r="N280" s="147"/>
      <c r="O280" s="148"/>
      <c r="P280" s="148"/>
      <c r="Q280" s="149"/>
      <c r="R280" s="112"/>
      <c r="S280" s="112"/>
      <c r="T280" s="112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4"/>
      <c r="AK280" s="129"/>
      <c r="AL280" s="129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113"/>
      <c r="BD280" s="165"/>
      <c r="BE280" s="165"/>
      <c r="BF280" s="181"/>
      <c r="BG280" s="182"/>
      <c r="BH280" s="182"/>
      <c r="BI280" s="182"/>
      <c r="BJ280" s="181"/>
      <c r="BK280" s="182"/>
      <c r="BL280" s="182"/>
      <c r="BM280" s="182"/>
      <c r="BN280" s="181"/>
      <c r="BO280" s="182"/>
      <c r="BP280" s="182"/>
      <c r="BQ280" s="183"/>
      <c r="BR280" s="105"/>
    </row>
    <row r="281" spans="3:70" ht="15.6" customHeight="1" x14ac:dyDescent="0.5">
      <c r="C281" s="9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65"/>
      <c r="Y281" s="65"/>
      <c r="Z281" s="6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105"/>
    </row>
    <row r="282" spans="3:70" ht="19.350000000000001" customHeight="1" x14ac:dyDescent="0.5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12"/>
      <c r="O282" s="112"/>
      <c r="P282" s="112"/>
      <c r="Q282" s="112"/>
      <c r="R282" s="112"/>
      <c r="S282" s="112"/>
      <c r="T282" s="112"/>
      <c r="U282" s="116" t="s">
        <v>31</v>
      </c>
      <c r="V282" s="112"/>
      <c r="W282" s="112"/>
      <c r="X282" s="112"/>
      <c r="Y282" s="112"/>
      <c r="Z282" s="112"/>
      <c r="AA282" s="103"/>
      <c r="AB282" s="117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16" t="s">
        <v>32</v>
      </c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65"/>
      <c r="BR282" s="105"/>
    </row>
    <row r="283" spans="3:70" ht="15.6" customHeight="1" x14ac:dyDescent="0.4">
      <c r="C283" s="95"/>
      <c r="D283" s="99" t="s">
        <v>33</v>
      </c>
      <c r="E283" s="100"/>
      <c r="F283" s="100"/>
      <c r="G283" s="100"/>
      <c r="H283" s="100"/>
      <c r="I283" s="100"/>
      <c r="J283" s="100"/>
      <c r="K283" s="100"/>
      <c r="L283" s="100"/>
      <c r="M283" s="101"/>
      <c r="N283" s="123" t="str">
        <f>IF([1]回答表!AD49="●","●","")</f>
        <v/>
      </c>
      <c r="O283" s="124"/>
      <c r="P283" s="124"/>
      <c r="Q283" s="125"/>
      <c r="R283" s="112"/>
      <c r="S283" s="112"/>
      <c r="T283" s="112"/>
      <c r="U283" s="126" t="str">
        <f>IF([1]回答表!AD49="●",[1]回答表!B492,"")</f>
        <v/>
      </c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8"/>
      <c r="AK283" s="129"/>
      <c r="AL283" s="129"/>
      <c r="AM283" s="126" t="str">
        <f>IF([1]回答表!AD49="●",[1]回答表!B498,"")</f>
        <v/>
      </c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8"/>
      <c r="BR283" s="105"/>
    </row>
    <row r="284" spans="3:70" ht="15.6" customHeight="1" x14ac:dyDescent="0.4">
      <c r="C284" s="95"/>
      <c r="D284" s="134"/>
      <c r="E284" s="135"/>
      <c r="F284" s="135"/>
      <c r="G284" s="135"/>
      <c r="H284" s="135"/>
      <c r="I284" s="135"/>
      <c r="J284" s="135"/>
      <c r="K284" s="135"/>
      <c r="L284" s="135"/>
      <c r="M284" s="136"/>
      <c r="N284" s="137"/>
      <c r="O284" s="138"/>
      <c r="P284" s="138"/>
      <c r="Q284" s="139"/>
      <c r="R284" s="112"/>
      <c r="S284" s="112"/>
      <c r="T284" s="112"/>
      <c r="U284" s="140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  <c r="AK284" s="129"/>
      <c r="AL284" s="129"/>
      <c r="AM284" s="140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2"/>
      <c r="BR284" s="105"/>
    </row>
    <row r="285" spans="3:70" ht="15.6" customHeight="1" x14ac:dyDescent="0.4">
      <c r="C285" s="95"/>
      <c r="D285" s="134"/>
      <c r="E285" s="135"/>
      <c r="F285" s="135"/>
      <c r="G285" s="135"/>
      <c r="H285" s="135"/>
      <c r="I285" s="135"/>
      <c r="J285" s="135"/>
      <c r="K285" s="135"/>
      <c r="L285" s="135"/>
      <c r="M285" s="136"/>
      <c r="N285" s="137"/>
      <c r="O285" s="138"/>
      <c r="P285" s="138"/>
      <c r="Q285" s="139"/>
      <c r="R285" s="112"/>
      <c r="S285" s="112"/>
      <c r="T285" s="112"/>
      <c r="U285" s="140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2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 x14ac:dyDescent="0.4">
      <c r="C286" s="95"/>
      <c r="D286" s="109"/>
      <c r="E286" s="110"/>
      <c r="F286" s="110"/>
      <c r="G286" s="110"/>
      <c r="H286" s="110"/>
      <c r="I286" s="110"/>
      <c r="J286" s="110"/>
      <c r="K286" s="110"/>
      <c r="L286" s="110"/>
      <c r="M286" s="111"/>
      <c r="N286" s="147"/>
      <c r="O286" s="148"/>
      <c r="P286" s="148"/>
      <c r="Q286" s="149"/>
      <c r="R286" s="112"/>
      <c r="S286" s="112"/>
      <c r="T286" s="112"/>
      <c r="U286" s="172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4"/>
      <c r="AK286" s="129"/>
      <c r="AL286" s="129"/>
      <c r="AM286" s="172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4"/>
      <c r="BR286" s="105"/>
    </row>
    <row r="287" spans="3:70" ht="15.6" customHeight="1" x14ac:dyDescent="0.4">
      <c r="C287" s="176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8"/>
    </row>
    <row r="288" spans="3:70" ht="15.6" customHeight="1" x14ac:dyDescent="0.4"/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87" t="s">
        <v>84</v>
      </c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/>
      <c r="BM292" s="287"/>
      <c r="BN292" s="287"/>
      <c r="BO292" s="287"/>
      <c r="BP292" s="287"/>
      <c r="BQ292" s="287"/>
      <c r="BR292" s="287"/>
    </row>
    <row r="293" spans="3:70" ht="21.95" customHeight="1" x14ac:dyDescent="0.4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</row>
    <row r="294" spans="3:70" ht="21.95" customHeight="1" x14ac:dyDescent="0.4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/>
      <c r="BM294" s="287"/>
      <c r="BN294" s="287"/>
      <c r="BO294" s="287"/>
      <c r="BP294" s="287"/>
      <c r="BQ294" s="287"/>
      <c r="BR294" s="287"/>
    </row>
    <row r="295" spans="3:70" ht="15.6" customHeight="1" x14ac:dyDescent="0.4">
      <c r="C295" s="8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4"/>
    </row>
    <row r="296" spans="3:70" ht="18.95" customHeight="1" x14ac:dyDescent="0.4">
      <c r="C296" s="95"/>
      <c r="D296" s="289" t="str">
        <f>IF([1]回答表!R50="●",[1]回答表!B511,"")</f>
        <v>町の簡易水道事業については規模が小さく、また、広域連携については近隣自治体の意向等が現段階では不明なため、現行の経営体制・手法を継続せざるを得ないと認識している。</v>
      </c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0"/>
      <c r="BA296" s="290"/>
      <c r="BB296" s="290"/>
      <c r="BC296" s="290"/>
      <c r="BD296" s="290"/>
      <c r="BE296" s="290"/>
      <c r="BF296" s="290"/>
      <c r="BG296" s="290"/>
      <c r="BH296" s="290"/>
      <c r="BI296" s="290"/>
      <c r="BJ296" s="290"/>
      <c r="BK296" s="290"/>
      <c r="BL296" s="290"/>
      <c r="BM296" s="290"/>
      <c r="BN296" s="290"/>
      <c r="BO296" s="290"/>
      <c r="BP296" s="290"/>
      <c r="BQ296" s="291"/>
      <c r="BR296" s="105"/>
    </row>
    <row r="297" spans="3:70" ht="23.45" customHeight="1" x14ac:dyDescent="0.4">
      <c r="C297" s="95"/>
      <c r="D297" s="292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4"/>
      <c r="BR297" s="105"/>
    </row>
    <row r="298" spans="3:70" ht="23.45" customHeight="1" x14ac:dyDescent="0.4">
      <c r="C298" s="95"/>
      <c r="D298" s="292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4"/>
      <c r="BR298" s="105"/>
    </row>
    <row r="299" spans="3:70" ht="23.45" customHeight="1" x14ac:dyDescent="0.4">
      <c r="C299" s="95"/>
      <c r="D299" s="292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4"/>
      <c r="BR299" s="105"/>
    </row>
    <row r="300" spans="3:70" ht="23.45" customHeight="1" x14ac:dyDescent="0.4">
      <c r="C300" s="95"/>
      <c r="D300" s="292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4"/>
      <c r="BR300" s="105"/>
    </row>
    <row r="301" spans="3:70" ht="23.45" customHeight="1" x14ac:dyDescent="0.4">
      <c r="C301" s="95"/>
      <c r="D301" s="292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4"/>
      <c r="BR301" s="105"/>
    </row>
    <row r="302" spans="3:70" ht="23.45" customHeight="1" x14ac:dyDescent="0.4">
      <c r="C302" s="95"/>
      <c r="D302" s="292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4"/>
      <c r="BR302" s="105"/>
    </row>
    <row r="303" spans="3:70" ht="23.45" customHeight="1" x14ac:dyDescent="0.4">
      <c r="C303" s="95"/>
      <c r="D303" s="292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4"/>
      <c r="BR303" s="105"/>
    </row>
    <row r="304" spans="3:70" ht="23.45" customHeight="1" x14ac:dyDescent="0.4">
      <c r="C304" s="95"/>
      <c r="D304" s="292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4"/>
      <c r="BR304" s="105"/>
    </row>
    <row r="305" spans="3:70" ht="23.45" customHeight="1" x14ac:dyDescent="0.4">
      <c r="C305" s="95"/>
      <c r="D305" s="292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4"/>
      <c r="BR305" s="105"/>
    </row>
    <row r="306" spans="3:70" ht="23.45" customHeight="1" x14ac:dyDescent="0.4">
      <c r="C306" s="95"/>
      <c r="D306" s="292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4"/>
      <c r="BR306" s="105"/>
    </row>
    <row r="307" spans="3:70" ht="23.45" customHeight="1" x14ac:dyDescent="0.4">
      <c r="C307" s="95"/>
      <c r="D307" s="292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4"/>
      <c r="BR307" s="105"/>
    </row>
    <row r="308" spans="3:70" ht="23.45" customHeight="1" x14ac:dyDescent="0.4">
      <c r="C308" s="95"/>
      <c r="D308" s="292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4"/>
      <c r="BR308" s="105"/>
    </row>
    <row r="309" spans="3:70" ht="23.45" customHeight="1" x14ac:dyDescent="0.4">
      <c r="C309" s="95"/>
      <c r="D309" s="292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4"/>
      <c r="BR309" s="105"/>
    </row>
    <row r="310" spans="3:70" ht="23.45" customHeight="1" x14ac:dyDescent="0.4">
      <c r="C310" s="95"/>
      <c r="D310" s="292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4"/>
      <c r="BR310" s="105"/>
    </row>
    <row r="311" spans="3:70" ht="23.45" customHeight="1" x14ac:dyDescent="0.4">
      <c r="C311" s="95"/>
      <c r="D311" s="292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4"/>
      <c r="BR311" s="105"/>
    </row>
    <row r="312" spans="3:70" ht="23.45" customHeight="1" x14ac:dyDescent="0.4">
      <c r="C312" s="95"/>
      <c r="D312" s="292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4"/>
      <c r="BR312" s="105"/>
    </row>
    <row r="313" spans="3:70" ht="23.45" customHeight="1" x14ac:dyDescent="0.4">
      <c r="C313" s="95"/>
      <c r="D313" s="292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4"/>
      <c r="BR313" s="105"/>
    </row>
    <row r="314" spans="3:70" ht="23.45" customHeight="1" x14ac:dyDescent="0.4">
      <c r="C314" s="95"/>
      <c r="D314" s="295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7"/>
      <c r="BR314" s="105"/>
    </row>
    <row r="315" spans="3:70" ht="12.6" customHeight="1" x14ac:dyDescent="0.4">
      <c r="C315" s="176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8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5CB0-DE53-4FFD-85D7-86A9BC3632C2}">
  <sheetPr>
    <pageSetUpPr fitToPage="1"/>
  </sheetPr>
  <dimension ref="C1:CN315"/>
  <sheetViews>
    <sheetView showZeros="0" view="pageBreakPreview" zoomScale="60" zoomScaleNormal="55" workbookViewId="0">
      <selection activeCell="A139" sqref="A139:XFD148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298"/>
      <c r="D2" s="298"/>
      <c r="E2" s="298"/>
      <c r="F2" s="29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 x14ac:dyDescent="0.4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 x14ac:dyDescent="0.4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 x14ac:dyDescent="0.4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 x14ac:dyDescent="0.4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 x14ac:dyDescent="0.4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 x14ac:dyDescent="0.4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 x14ac:dyDescent="0.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 x14ac:dyDescent="0.4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 x14ac:dyDescent="0.4">
      <c r="C11" s="19" t="str">
        <f>IF(COUNTIF([2]回答表!K15,"*")&gt;0,[2]回答表!K15,"")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IF(COUNTIF([2]回答表!F17,"*")&gt;0,[2]回答表!F17,"")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IF(COUNTIF([2]回答表!W17,"*")&gt;0,[2]回答表!W17,"")</f>
        <v>特定環境保全公共下水道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IF(COUNTIF([2]回答表!F19,"*")&gt;0,[2]回答表!F19,"")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 x14ac:dyDescent="0.4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 x14ac:dyDescent="0.4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 x14ac:dyDescent="0.4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 x14ac:dyDescent="0.4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 x14ac:dyDescent="0.4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 x14ac:dyDescent="0.4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 x14ac:dyDescent="0.4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 x14ac:dyDescent="0.4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 x14ac:dyDescent="0.4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 x14ac:dyDescent="0.4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 x14ac:dyDescent="0.4">
      <c r="C24" s="32"/>
      <c r="D24" s="76" t="str">
        <f>IF([2]回答表!R43="●","●","")</f>
        <v/>
      </c>
      <c r="E24" s="77"/>
      <c r="F24" s="77"/>
      <c r="G24" s="77"/>
      <c r="H24" s="77"/>
      <c r="I24" s="77"/>
      <c r="J24" s="78"/>
      <c r="K24" s="76" t="str">
        <f>IF([2]回答表!R44="●","●","")</f>
        <v/>
      </c>
      <c r="L24" s="77"/>
      <c r="M24" s="77"/>
      <c r="N24" s="77"/>
      <c r="O24" s="77"/>
      <c r="P24" s="77"/>
      <c r="Q24" s="78"/>
      <c r="R24" s="76" t="str">
        <f>IF([2]回答表!R45="●","●","")</f>
        <v>●</v>
      </c>
      <c r="S24" s="77"/>
      <c r="T24" s="77"/>
      <c r="U24" s="77"/>
      <c r="V24" s="77"/>
      <c r="W24" s="77"/>
      <c r="X24" s="78"/>
      <c r="Y24" s="76" t="str">
        <f>IF([2]回答表!R46="●","●","")</f>
        <v/>
      </c>
      <c r="Z24" s="77"/>
      <c r="AA24" s="77"/>
      <c r="AB24" s="77"/>
      <c r="AC24" s="77"/>
      <c r="AD24" s="77"/>
      <c r="AE24" s="78"/>
      <c r="AF24" s="76" t="str">
        <f>IF([2]回答表!R47="●","●","")</f>
        <v>●</v>
      </c>
      <c r="AG24" s="77"/>
      <c r="AH24" s="77"/>
      <c r="AI24" s="77"/>
      <c r="AJ24" s="77"/>
      <c r="AK24" s="77"/>
      <c r="AL24" s="78"/>
      <c r="AM24" s="76" t="str">
        <f>IF([2]回答表!R48="●","●","")</f>
        <v/>
      </c>
      <c r="AN24" s="77"/>
      <c r="AO24" s="77"/>
      <c r="AP24" s="77"/>
      <c r="AQ24" s="77"/>
      <c r="AR24" s="77"/>
      <c r="AS24" s="78"/>
      <c r="AT24" s="76" t="str">
        <f>IF([2]回答表!R49="●","●","")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IF([2]回答表!R50="●","●","")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 x14ac:dyDescent="0.4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 x14ac:dyDescent="0.4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 x14ac:dyDescent="0.4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 x14ac:dyDescent="0.4"/>
    <row r="29" spans="3:71" ht="15.6" customHeight="1" x14ac:dyDescent="0.4">
      <c r="BS29" s="88"/>
    </row>
    <row r="30" spans="3:71" ht="15.6" customHeight="1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 x14ac:dyDescent="0.4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 x14ac:dyDescent="0.5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299"/>
      <c r="BR32" s="105"/>
    </row>
    <row r="33" spans="3:70" ht="15.6" customHeight="1" x14ac:dyDescent="0.5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299"/>
      <c r="BR33" s="105"/>
    </row>
    <row r="34" spans="3:70" ht="15.6" customHeight="1" x14ac:dyDescent="0.5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299"/>
      <c r="AO34" s="113"/>
      <c r="AP34" s="300"/>
      <c r="AQ34" s="300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299"/>
      <c r="BR34" s="105"/>
    </row>
    <row r="35" spans="3:70" ht="25.5" x14ac:dyDescent="0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299"/>
      <c r="BR35" s="105"/>
    </row>
    <row r="36" spans="3:70" ht="15.6" customHeight="1" x14ac:dyDescent="0.4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IF([2]回答表!X43="●","●","")</f>
        <v/>
      </c>
      <c r="O36" s="124"/>
      <c r="P36" s="124"/>
      <c r="Q36" s="125"/>
      <c r="R36" s="112"/>
      <c r="S36" s="112"/>
      <c r="T36" s="112"/>
      <c r="U36" s="126" t="str">
        <f>IF([2]回答表!X43="●",[2]回答表!B59,IF([2]回答表!AA43="●",[2]回答表!B79,""))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IF([2]回答表!X43="●",[2]回答表!S65,IF([2]回答表!AA43="●",[2]回答表!S85,""))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 x14ac:dyDescent="0.4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 x14ac:dyDescent="0.4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IF([2]回答表!X43="●",[2]回答表!G65,IF([2]回答表!AA43="●",[2]回答表!G85,""))</f>
        <v/>
      </c>
      <c r="AN38" s="80"/>
      <c r="AO38" s="80"/>
      <c r="AP38" s="80"/>
      <c r="AQ38" s="80"/>
      <c r="AR38" s="80"/>
      <c r="AS38" s="80"/>
      <c r="AT38" s="146"/>
      <c r="AU38" s="79" t="str">
        <f>IF([2]回答表!X43="●",[2]回答表!G66,IF([2]回答表!AA43="●",[2]回答表!G86,""))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 x14ac:dyDescent="0.4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IF([2]回答表!X43="●",[2]回答表!V65,IF([2]回答表!AA43="●",[2]回答表!V85,""))</f>
        <v/>
      </c>
      <c r="BG39" s="14"/>
      <c r="BH39" s="14"/>
      <c r="BI39" s="15"/>
      <c r="BJ39" s="143" t="str">
        <f>IF([2]回答表!X43="●",[2]回答表!V66,IF([2]回答表!AA43="●",[2]回答表!V86,""))</f>
        <v/>
      </c>
      <c r="BK39" s="14"/>
      <c r="BL39" s="14"/>
      <c r="BM39" s="15"/>
      <c r="BN39" s="143" t="str">
        <f>IF([2]回答表!X43="●",[2]回答表!V67,IF([2]回答表!AA43="●",[2]回答表!V87,""))</f>
        <v/>
      </c>
      <c r="BO39" s="14"/>
      <c r="BP39" s="14"/>
      <c r="BQ39" s="15"/>
      <c r="BR39" s="105"/>
    </row>
    <row r="40" spans="3:70" ht="15.6" customHeight="1" x14ac:dyDescent="0.4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 x14ac:dyDescent="0.4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 x14ac:dyDescent="0.4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IF([2]回答表!X43="●",[2]回答表!O71,IF([2]回答表!AA43="●",[2]回答表!O91,""))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 x14ac:dyDescent="0.4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IF([2]回答表!X43="●",[2]回答表!O72,IF([2]回答表!AA43="●",[2]回答表!O92,""))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29.1" customHeight="1" x14ac:dyDescent="0.4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IF([2]回答表!AA43="●","●","")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IF([2]回答表!X43="●",[2]回答表!O73,IF([2]回答表!AA43="●",[2]回答表!O93,""))</f>
        <v/>
      </c>
      <c r="AN44" s="154"/>
      <c r="AO44" s="162" t="s">
        <v>27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65"/>
      <c r="BE44" s="165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6" customHeight="1" x14ac:dyDescent="0.4">
      <c r="C45" s="95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IF([2]回答表!X43="●",[2]回答表!O74,IF([2]回答表!AA43="●",[2]回答表!O94,""))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5"/>
      <c r="BE45" s="165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 x14ac:dyDescent="0.4">
      <c r="C46" s="95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IF([2]回答表!X43="●",[2]回答表!AG71,IF([2]回答表!AA43="●",[2]回答表!AG91,""))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5"/>
      <c r="BE46" s="1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 x14ac:dyDescent="0.4">
      <c r="C47" s="95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47"/>
      <c r="O47" s="148"/>
      <c r="P47" s="148"/>
      <c r="Q47" s="149"/>
      <c r="R47" s="112"/>
      <c r="S47" s="112"/>
      <c r="T47" s="112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129"/>
      <c r="AL47" s="129"/>
      <c r="AM47" s="153" t="str">
        <f>IF([2]回答表!X43="●",[2]回答表!AG72,IF([2]回答表!AA43="●",[2]回答表!AG92,""))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5"/>
      <c r="BE47" s="1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 x14ac:dyDescent="0.4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5"/>
      <c r="BE48" s="1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6.95" customHeight="1" x14ac:dyDescent="0.5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81"/>
      <c r="O49" s="81"/>
      <c r="P49" s="81"/>
      <c r="Q49" s="81"/>
      <c r="R49" s="112"/>
      <c r="S49" s="112"/>
      <c r="T49" s="112"/>
      <c r="U49" s="112"/>
      <c r="V49" s="112"/>
      <c r="W49" s="112"/>
      <c r="X49" s="65"/>
      <c r="Y49" s="65"/>
      <c r="Z49" s="65"/>
      <c r="AA49" s="103"/>
      <c r="AB49" s="103"/>
      <c r="AC49" s="103"/>
      <c r="AD49" s="103"/>
      <c r="AE49" s="103"/>
      <c r="AF49" s="103"/>
      <c r="AG49" s="103"/>
      <c r="AH49" s="103"/>
      <c r="AI49" s="103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105"/>
    </row>
    <row r="50" spans="3:70" ht="18.600000000000001" customHeight="1" x14ac:dyDescent="0.5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1"/>
      <c r="O50" s="81"/>
      <c r="P50" s="81"/>
      <c r="Q50" s="81"/>
      <c r="R50" s="112"/>
      <c r="S50" s="112"/>
      <c r="T50" s="112"/>
      <c r="U50" s="116" t="s">
        <v>31</v>
      </c>
      <c r="V50" s="112"/>
      <c r="W50" s="112"/>
      <c r="X50" s="112"/>
      <c r="Y50" s="112"/>
      <c r="Z50" s="112"/>
      <c r="AA50" s="103"/>
      <c r="AB50" s="117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16" t="s">
        <v>32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5"/>
      <c r="BR50" s="105"/>
    </row>
    <row r="51" spans="3:70" ht="15.6" customHeight="1" x14ac:dyDescent="0.4">
      <c r="C51" s="95"/>
      <c r="D51" s="99" t="s">
        <v>33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23" t="str">
        <f>IF([2]回答表!AD43="●","●","")</f>
        <v/>
      </c>
      <c r="O51" s="124"/>
      <c r="P51" s="124"/>
      <c r="Q51" s="125"/>
      <c r="R51" s="112"/>
      <c r="S51" s="112"/>
      <c r="T51" s="112"/>
      <c r="U51" s="126" t="str">
        <f>IF([2]回答表!AD43="●",[2]回答表!B99,"")</f>
        <v/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175"/>
      <c r="AL51" s="175"/>
      <c r="AM51" s="126" t="str">
        <f>IF([2]回答表!AD43="●",[2]回答表!B104,"")</f>
        <v/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05"/>
    </row>
    <row r="52" spans="3:70" ht="15.6" customHeight="1" x14ac:dyDescent="0.4">
      <c r="C52" s="9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37"/>
      <c r="O52" s="138"/>
      <c r="P52" s="138"/>
      <c r="Q52" s="139"/>
      <c r="R52" s="112"/>
      <c r="S52" s="112"/>
      <c r="T52" s="112"/>
      <c r="U52" s="140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75"/>
      <c r="AL52" s="175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 x14ac:dyDescent="0.4">
      <c r="C53" s="9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37"/>
      <c r="O53" s="138"/>
      <c r="P53" s="138"/>
      <c r="Q53" s="139"/>
      <c r="R53" s="112"/>
      <c r="S53" s="112"/>
      <c r="T53" s="112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2"/>
      <c r="AK53" s="175"/>
      <c r="AL53" s="175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 x14ac:dyDescent="0.4">
      <c r="C54" s="95"/>
      <c r="D54" s="109"/>
      <c r="E54" s="110"/>
      <c r="F54" s="110"/>
      <c r="G54" s="110"/>
      <c r="H54" s="110"/>
      <c r="I54" s="110"/>
      <c r="J54" s="110"/>
      <c r="K54" s="110"/>
      <c r="L54" s="110"/>
      <c r="M54" s="111"/>
      <c r="N54" s="147"/>
      <c r="O54" s="148"/>
      <c r="P54" s="148"/>
      <c r="Q54" s="149"/>
      <c r="R54" s="112"/>
      <c r="S54" s="112"/>
      <c r="T54" s="112"/>
      <c r="U54" s="172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4"/>
      <c r="AK54" s="175"/>
      <c r="AL54" s="175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4"/>
      <c r="BR54" s="105"/>
    </row>
    <row r="55" spans="3:70" ht="15.6" customHeight="1" x14ac:dyDescent="0.4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8"/>
    </row>
    <row r="56" spans="3:70" ht="15.6" customHeight="1" x14ac:dyDescent="0.4"/>
    <row r="57" spans="3:70" ht="15.6" customHeight="1" x14ac:dyDescent="0.4"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4"/>
    </row>
    <row r="58" spans="3:70" ht="15.6" customHeight="1" x14ac:dyDescent="0.5">
      <c r="C58" s="95"/>
      <c r="D58" s="96" t="s">
        <v>14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34</v>
      </c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2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103"/>
      <c r="BO58" s="103"/>
      <c r="BP58" s="103"/>
      <c r="BQ58" s="299"/>
      <c r="BR58" s="105"/>
    </row>
    <row r="59" spans="3:70" ht="15.6" customHeight="1" x14ac:dyDescent="0.5">
      <c r="C59" s="95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102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103"/>
      <c r="BO59" s="103"/>
      <c r="BP59" s="103"/>
      <c r="BQ59" s="299"/>
      <c r="BR59" s="105"/>
    </row>
    <row r="60" spans="3:70" ht="15.6" customHeight="1" x14ac:dyDescent="0.5">
      <c r="C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65"/>
      <c r="Y60" s="65"/>
      <c r="Z60" s="65"/>
      <c r="AA60" s="36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299"/>
      <c r="AO60" s="113"/>
      <c r="AP60" s="300"/>
      <c r="AQ60" s="300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02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103"/>
      <c r="BO60" s="103"/>
      <c r="BP60" s="103"/>
      <c r="BQ60" s="299"/>
      <c r="BR60" s="105"/>
    </row>
    <row r="61" spans="3:70" ht="25.5" x14ac:dyDescent="0.5">
      <c r="C61" s="95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6" t="s">
        <v>35</v>
      </c>
      <c r="V61" s="112"/>
      <c r="W61" s="112"/>
      <c r="X61" s="112"/>
      <c r="Y61" s="112"/>
      <c r="Z61" s="112"/>
      <c r="AA61" s="10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6" t="s">
        <v>16</v>
      </c>
      <c r="AN61" s="118"/>
      <c r="AO61" s="117"/>
      <c r="AP61" s="119"/>
      <c r="AQ61" s="119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03"/>
      <c r="BE61" s="103"/>
      <c r="BF61" s="122" t="s">
        <v>17</v>
      </c>
      <c r="BG61" s="179"/>
      <c r="BH61" s="179"/>
      <c r="BI61" s="179"/>
      <c r="BJ61" s="179"/>
      <c r="BK61" s="179"/>
      <c r="BL61" s="179"/>
      <c r="BM61" s="103"/>
      <c r="BN61" s="103"/>
      <c r="BO61" s="103"/>
      <c r="BP61" s="103"/>
      <c r="BQ61" s="118"/>
      <c r="BR61" s="105"/>
    </row>
    <row r="62" spans="3:70" ht="15.6" customHeight="1" x14ac:dyDescent="0.4">
      <c r="C62" s="95"/>
      <c r="D62" s="99" t="s">
        <v>18</v>
      </c>
      <c r="E62" s="100"/>
      <c r="F62" s="100"/>
      <c r="G62" s="100"/>
      <c r="H62" s="100"/>
      <c r="I62" s="100"/>
      <c r="J62" s="100"/>
      <c r="K62" s="100"/>
      <c r="L62" s="100"/>
      <c r="M62" s="101"/>
      <c r="N62" s="123" t="str">
        <f>IF([2]回答表!X44="●","●","")</f>
        <v/>
      </c>
      <c r="O62" s="124"/>
      <c r="P62" s="124"/>
      <c r="Q62" s="125"/>
      <c r="R62" s="112"/>
      <c r="S62" s="112"/>
      <c r="T62" s="112"/>
      <c r="U62" s="126" t="str">
        <f>IF([2]回答表!X44="●",[2]回答表!B115,IF([2]回答表!AA44="●",[2]回答表!B127,""))</f>
        <v/>
      </c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8"/>
      <c r="AK62" s="129"/>
      <c r="AL62" s="129"/>
      <c r="AM62" s="180" t="s">
        <v>36</v>
      </c>
      <c r="AN62" s="180"/>
      <c r="AO62" s="180"/>
      <c r="AP62" s="180"/>
      <c r="AQ62" s="180"/>
      <c r="AR62" s="180"/>
      <c r="AS62" s="180"/>
      <c r="AT62" s="180"/>
      <c r="AU62" s="180" t="s">
        <v>37</v>
      </c>
      <c r="AV62" s="180"/>
      <c r="AW62" s="180"/>
      <c r="AX62" s="180"/>
      <c r="AY62" s="180"/>
      <c r="AZ62" s="180"/>
      <c r="BA62" s="180"/>
      <c r="BB62" s="180"/>
      <c r="BC62" s="113"/>
      <c r="BD62" s="36"/>
      <c r="BE62" s="36"/>
      <c r="BF62" s="131" t="str">
        <f>IF([2]回答表!X44="●",[2]回答表!S121,IF([2]回答表!AA44="●",[2]回答表!S133,""))</f>
        <v/>
      </c>
      <c r="BG62" s="132"/>
      <c r="BH62" s="132"/>
      <c r="BI62" s="132"/>
      <c r="BJ62" s="131"/>
      <c r="BK62" s="132"/>
      <c r="BL62" s="132"/>
      <c r="BM62" s="132"/>
      <c r="BN62" s="131"/>
      <c r="BO62" s="132"/>
      <c r="BP62" s="132"/>
      <c r="BQ62" s="133"/>
      <c r="BR62" s="105"/>
    </row>
    <row r="63" spans="3:70" ht="15.6" customHeight="1" x14ac:dyDescent="0.4">
      <c r="C63" s="95"/>
      <c r="D63" s="134"/>
      <c r="E63" s="135"/>
      <c r="F63" s="135"/>
      <c r="G63" s="135"/>
      <c r="H63" s="135"/>
      <c r="I63" s="135"/>
      <c r="J63" s="135"/>
      <c r="K63" s="135"/>
      <c r="L63" s="135"/>
      <c r="M63" s="136"/>
      <c r="N63" s="137"/>
      <c r="O63" s="138"/>
      <c r="P63" s="138"/>
      <c r="Q63" s="139"/>
      <c r="R63" s="112"/>
      <c r="S63" s="112"/>
      <c r="T63" s="112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129"/>
      <c r="AL63" s="12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13"/>
      <c r="BD63" s="36"/>
      <c r="BE63" s="36"/>
      <c r="BF63" s="143"/>
      <c r="BG63" s="144"/>
      <c r="BH63" s="144"/>
      <c r="BI63" s="144"/>
      <c r="BJ63" s="143"/>
      <c r="BK63" s="144"/>
      <c r="BL63" s="144"/>
      <c r="BM63" s="144"/>
      <c r="BN63" s="143"/>
      <c r="BO63" s="144"/>
      <c r="BP63" s="144"/>
      <c r="BQ63" s="145"/>
      <c r="BR63" s="105"/>
    </row>
    <row r="64" spans="3:70" ht="15.6" customHeight="1" x14ac:dyDescent="0.4">
      <c r="C64" s="95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37"/>
      <c r="O64" s="138"/>
      <c r="P64" s="138"/>
      <c r="Q64" s="139"/>
      <c r="R64" s="112"/>
      <c r="S64" s="112"/>
      <c r="T64" s="112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129"/>
      <c r="AL64" s="129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13"/>
      <c r="BD64" s="36"/>
      <c r="BE64" s="36"/>
      <c r="BF64" s="143"/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5"/>
      <c r="BR64" s="105"/>
    </row>
    <row r="65" spans="3:70" ht="15.6" customHeight="1" x14ac:dyDescent="0.4">
      <c r="C65" s="95"/>
      <c r="D65" s="109"/>
      <c r="E65" s="110"/>
      <c r="F65" s="110"/>
      <c r="G65" s="110"/>
      <c r="H65" s="110"/>
      <c r="I65" s="110"/>
      <c r="J65" s="110"/>
      <c r="K65" s="110"/>
      <c r="L65" s="110"/>
      <c r="M65" s="111"/>
      <c r="N65" s="147"/>
      <c r="O65" s="148"/>
      <c r="P65" s="148"/>
      <c r="Q65" s="149"/>
      <c r="R65" s="112"/>
      <c r="S65" s="112"/>
      <c r="T65" s="112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2"/>
      <c r="AK65" s="129"/>
      <c r="AL65" s="129"/>
      <c r="AM65" s="79" t="str">
        <f>IF([2]回答表!X44="●",[2]回答表!J121,IF([2]回答表!AA44="●",[2]回答表!J133,""))</f>
        <v/>
      </c>
      <c r="AN65" s="80"/>
      <c r="AO65" s="80"/>
      <c r="AP65" s="80"/>
      <c r="AQ65" s="80"/>
      <c r="AR65" s="80"/>
      <c r="AS65" s="80"/>
      <c r="AT65" s="146"/>
      <c r="AU65" s="79" t="str">
        <f>IF([2]回答表!X44="●",[2]回答表!J122,IF([2]回答表!AA44="●",[2]回答表!J134,""))</f>
        <v/>
      </c>
      <c r="AV65" s="80"/>
      <c r="AW65" s="80"/>
      <c r="AX65" s="80"/>
      <c r="AY65" s="80"/>
      <c r="AZ65" s="80"/>
      <c r="BA65" s="80"/>
      <c r="BB65" s="146"/>
      <c r="BC65" s="113"/>
      <c r="BD65" s="36"/>
      <c r="BE65" s="36"/>
      <c r="BF65" s="143" t="str">
        <f>IF([2]回答表!X44="●",[2]回答表!V121,IF([2]回答表!AA44="●",[2]回答表!V133,""))</f>
        <v/>
      </c>
      <c r="BG65" s="144"/>
      <c r="BH65" s="144"/>
      <c r="BI65" s="144"/>
      <c r="BJ65" s="143" t="str">
        <f>IF([2]回答表!X44="●",[2]回答表!V122,IF([2]回答表!AA44="●",[2]回答表!V134,""))</f>
        <v/>
      </c>
      <c r="BK65" s="144"/>
      <c r="BL65" s="144"/>
      <c r="BM65" s="144"/>
      <c r="BN65" s="143" t="str">
        <f>IF([2]回答表!X44="●",[2]回答表!V123,IF([2]回答表!AA44="●",[2]回答表!V135,""))</f>
        <v/>
      </c>
      <c r="BO65" s="144"/>
      <c r="BP65" s="144"/>
      <c r="BQ65" s="145"/>
      <c r="BR65" s="105"/>
    </row>
    <row r="66" spans="3:70" ht="15.6" customHeight="1" x14ac:dyDescent="0.4">
      <c r="C66" s="9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51"/>
      <c r="P66" s="151"/>
      <c r="Q66" s="151"/>
      <c r="R66" s="152"/>
      <c r="S66" s="152"/>
      <c r="T66" s="152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  <c r="AK66" s="129"/>
      <c r="AL66" s="129"/>
      <c r="AM66" s="76"/>
      <c r="AN66" s="77"/>
      <c r="AO66" s="77"/>
      <c r="AP66" s="77"/>
      <c r="AQ66" s="77"/>
      <c r="AR66" s="77"/>
      <c r="AS66" s="77"/>
      <c r="AT66" s="78"/>
      <c r="AU66" s="76"/>
      <c r="AV66" s="77"/>
      <c r="AW66" s="77"/>
      <c r="AX66" s="77"/>
      <c r="AY66" s="77"/>
      <c r="AZ66" s="77"/>
      <c r="BA66" s="77"/>
      <c r="BB66" s="78"/>
      <c r="BC66" s="113"/>
      <c r="BD66" s="113"/>
      <c r="BE66" s="113"/>
      <c r="BF66" s="143"/>
      <c r="BG66" s="144"/>
      <c r="BH66" s="144"/>
      <c r="BI66" s="144"/>
      <c r="BJ66" s="143"/>
      <c r="BK66" s="144"/>
      <c r="BL66" s="144"/>
      <c r="BM66" s="144"/>
      <c r="BN66" s="143"/>
      <c r="BO66" s="144"/>
      <c r="BP66" s="144"/>
      <c r="BQ66" s="145"/>
      <c r="BR66" s="105"/>
    </row>
    <row r="67" spans="3:70" ht="15.6" customHeight="1" x14ac:dyDescent="0.4">
      <c r="C67" s="9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51"/>
      <c r="P67" s="151"/>
      <c r="Q67" s="151"/>
      <c r="R67" s="152"/>
      <c r="S67" s="152"/>
      <c r="T67" s="152"/>
      <c r="U67" s="140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2"/>
      <c r="AK67" s="129"/>
      <c r="AL67" s="129"/>
      <c r="AM67" s="82"/>
      <c r="AN67" s="83"/>
      <c r="AO67" s="83"/>
      <c r="AP67" s="83"/>
      <c r="AQ67" s="83"/>
      <c r="AR67" s="83"/>
      <c r="AS67" s="83"/>
      <c r="AT67" s="84"/>
      <c r="AU67" s="82"/>
      <c r="AV67" s="83"/>
      <c r="AW67" s="83"/>
      <c r="AX67" s="83"/>
      <c r="AY67" s="83"/>
      <c r="AZ67" s="83"/>
      <c r="BA67" s="83"/>
      <c r="BB67" s="84"/>
      <c r="BC67" s="113"/>
      <c r="BD67" s="36"/>
      <c r="BE67" s="36"/>
      <c r="BF67" s="143"/>
      <c r="BG67" s="144"/>
      <c r="BH67" s="144"/>
      <c r="BI67" s="144"/>
      <c r="BJ67" s="143"/>
      <c r="BK67" s="144"/>
      <c r="BL67" s="144"/>
      <c r="BM67" s="144"/>
      <c r="BN67" s="143"/>
      <c r="BO67" s="144"/>
      <c r="BP67" s="144"/>
      <c r="BQ67" s="145"/>
      <c r="BR67" s="105"/>
    </row>
    <row r="68" spans="3:70" ht="15.6" customHeight="1" x14ac:dyDescent="0.4">
      <c r="C68" s="95"/>
      <c r="D68" s="159" t="s">
        <v>26</v>
      </c>
      <c r="E68" s="160"/>
      <c r="F68" s="160"/>
      <c r="G68" s="160"/>
      <c r="H68" s="160"/>
      <c r="I68" s="160"/>
      <c r="J68" s="160"/>
      <c r="K68" s="160"/>
      <c r="L68" s="160"/>
      <c r="M68" s="161"/>
      <c r="N68" s="123" t="str">
        <f>IF([2]回答表!AA44="●","●","")</f>
        <v/>
      </c>
      <c r="O68" s="124"/>
      <c r="P68" s="124"/>
      <c r="Q68" s="125"/>
      <c r="R68" s="112"/>
      <c r="S68" s="112"/>
      <c r="T68" s="112"/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129"/>
      <c r="AL68" s="129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13"/>
      <c r="BD68" s="165"/>
      <c r="BE68" s="165"/>
      <c r="BF68" s="143"/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105"/>
    </row>
    <row r="69" spans="3:70" ht="15.6" customHeight="1" x14ac:dyDescent="0.4">
      <c r="C69" s="95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13"/>
      <c r="BD69" s="165"/>
      <c r="BE69" s="165"/>
      <c r="BF69" s="143" t="s">
        <v>23</v>
      </c>
      <c r="BG69" s="144"/>
      <c r="BH69" s="144"/>
      <c r="BI69" s="144"/>
      <c r="BJ69" s="143" t="s">
        <v>24</v>
      </c>
      <c r="BK69" s="144"/>
      <c r="BL69" s="144"/>
      <c r="BM69" s="144"/>
      <c r="BN69" s="143" t="s">
        <v>25</v>
      </c>
      <c r="BO69" s="144"/>
      <c r="BP69" s="144"/>
      <c r="BQ69" s="145"/>
      <c r="BR69" s="105"/>
    </row>
    <row r="70" spans="3:70" ht="15.6" customHeight="1" x14ac:dyDescent="0.4">
      <c r="C70" s="95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13"/>
      <c r="BD70" s="165"/>
      <c r="BE70" s="165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 x14ac:dyDescent="0.4">
      <c r="C71" s="95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47"/>
      <c r="O71" s="148"/>
      <c r="P71" s="148"/>
      <c r="Q71" s="149"/>
      <c r="R71" s="112"/>
      <c r="S71" s="112"/>
      <c r="T71" s="112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129"/>
      <c r="AL71" s="129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13"/>
      <c r="BD71" s="165"/>
      <c r="BE71" s="165"/>
      <c r="BF71" s="181"/>
      <c r="BG71" s="182"/>
      <c r="BH71" s="182"/>
      <c r="BI71" s="182"/>
      <c r="BJ71" s="181"/>
      <c r="BK71" s="182"/>
      <c r="BL71" s="182"/>
      <c r="BM71" s="182"/>
      <c r="BN71" s="181"/>
      <c r="BO71" s="182"/>
      <c r="BP71" s="182"/>
      <c r="BQ71" s="183"/>
      <c r="BR71" s="105"/>
    </row>
    <row r="72" spans="3:70" ht="15.6" customHeight="1" x14ac:dyDescent="0.5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81"/>
      <c r="O72" s="81"/>
      <c r="P72" s="81"/>
      <c r="Q72" s="81"/>
      <c r="R72" s="112"/>
      <c r="S72" s="112"/>
      <c r="T72" s="112"/>
      <c r="U72" s="112"/>
      <c r="V72" s="112"/>
      <c r="W72" s="112"/>
      <c r="X72" s="65"/>
      <c r="Y72" s="65"/>
      <c r="Z72" s="65"/>
      <c r="AA72" s="103"/>
      <c r="AB72" s="103"/>
      <c r="AC72" s="103"/>
      <c r="AD72" s="103"/>
      <c r="AE72" s="103"/>
      <c r="AF72" s="103"/>
      <c r="AG72" s="103"/>
      <c r="AH72" s="103"/>
      <c r="AI72" s="103"/>
      <c r="AJ72" s="65"/>
      <c r="AK72" s="65"/>
      <c r="AL72" s="6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5"/>
    </row>
    <row r="73" spans="3:70" ht="18.600000000000001" customHeight="1" x14ac:dyDescent="0.5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81"/>
      <c r="O73" s="81"/>
      <c r="P73" s="81"/>
      <c r="Q73" s="81"/>
      <c r="R73" s="112"/>
      <c r="S73" s="112"/>
      <c r="T73" s="112"/>
      <c r="U73" s="116" t="s">
        <v>31</v>
      </c>
      <c r="V73" s="112"/>
      <c r="W73" s="112"/>
      <c r="X73" s="112"/>
      <c r="Y73" s="112"/>
      <c r="Z73" s="112"/>
      <c r="AA73" s="103"/>
      <c r="AB73" s="117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16" t="s">
        <v>32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65"/>
      <c r="BR73" s="105"/>
    </row>
    <row r="74" spans="3:70" ht="15.6" customHeight="1" x14ac:dyDescent="0.4">
      <c r="C74" s="95"/>
      <c r="D74" s="99" t="s">
        <v>33</v>
      </c>
      <c r="E74" s="100"/>
      <c r="F74" s="100"/>
      <c r="G74" s="100"/>
      <c r="H74" s="100"/>
      <c r="I74" s="100"/>
      <c r="J74" s="100"/>
      <c r="K74" s="100"/>
      <c r="L74" s="100"/>
      <c r="M74" s="101"/>
      <c r="N74" s="123" t="str">
        <f>IF([2]回答表!AD44="●","●","")</f>
        <v/>
      </c>
      <c r="O74" s="124"/>
      <c r="P74" s="124"/>
      <c r="Q74" s="125"/>
      <c r="R74" s="112"/>
      <c r="S74" s="112"/>
      <c r="T74" s="112"/>
      <c r="U74" s="126" t="str">
        <f>IF([2]回答表!AD44="●",[2]回答表!B140,"")</f>
        <v/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8"/>
      <c r="AK74" s="175"/>
      <c r="AL74" s="175"/>
      <c r="AM74" s="126" t="str">
        <f>IF([2]回答表!AD44="●",[2]回答表!B146,"")</f>
        <v/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05"/>
    </row>
    <row r="75" spans="3:70" ht="15.6" customHeight="1" x14ac:dyDescent="0.4">
      <c r="C75" s="95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75"/>
      <c r="AL75" s="175"/>
      <c r="AM75" s="140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2"/>
      <c r="BR75" s="105"/>
    </row>
    <row r="76" spans="3:70" ht="15.6" customHeight="1" x14ac:dyDescent="0.4">
      <c r="C76" s="95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75"/>
      <c r="AL76" s="175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2"/>
      <c r="BR76" s="105"/>
    </row>
    <row r="77" spans="3:70" ht="15.6" customHeight="1" x14ac:dyDescent="0.4">
      <c r="C77" s="95"/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N77" s="147"/>
      <c r="O77" s="148"/>
      <c r="P77" s="148"/>
      <c r="Q77" s="149"/>
      <c r="R77" s="112"/>
      <c r="S77" s="112"/>
      <c r="T77" s="112"/>
      <c r="U77" s="172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4"/>
      <c r="AK77" s="175"/>
      <c r="AL77" s="175"/>
      <c r="AM77" s="172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4"/>
      <c r="BR77" s="105"/>
    </row>
    <row r="78" spans="3:70" ht="15.6" customHeight="1" x14ac:dyDescent="0.4">
      <c r="C78" s="176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8"/>
    </row>
    <row r="79" spans="3:70" ht="15.6" customHeight="1" x14ac:dyDescent="0.4"/>
    <row r="80" spans="3:70" ht="15.6" customHeight="1" x14ac:dyDescent="0.4"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4"/>
    </row>
    <row r="81" spans="3:70" ht="15.6" customHeight="1" x14ac:dyDescent="0.5">
      <c r="C81" s="95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65"/>
      <c r="Y81" s="65"/>
      <c r="Z81" s="65"/>
      <c r="AA81" s="36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299"/>
      <c r="AO81" s="113"/>
      <c r="AP81" s="300"/>
      <c r="AQ81" s="300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02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103"/>
      <c r="BO81" s="103"/>
      <c r="BP81" s="103"/>
      <c r="BQ81" s="299"/>
      <c r="BR81" s="105"/>
    </row>
    <row r="82" spans="3:70" ht="15.6" customHeight="1" x14ac:dyDescent="0.5">
      <c r="C82" s="95"/>
      <c r="D82" s="96" t="s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99" t="s">
        <v>38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2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103"/>
      <c r="BO82" s="103"/>
      <c r="BP82" s="103"/>
      <c r="BQ82" s="299"/>
      <c r="BR82" s="105"/>
    </row>
    <row r="83" spans="3:70" ht="15.6" customHeight="1" x14ac:dyDescent="0.5">
      <c r="C83" s="95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109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1"/>
      <c r="BC83" s="102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103"/>
      <c r="BO83" s="103"/>
      <c r="BP83" s="103"/>
      <c r="BQ83" s="299"/>
      <c r="BR83" s="105"/>
    </row>
    <row r="84" spans="3:70" ht="15.6" customHeight="1" x14ac:dyDescent="0.5">
      <c r="C84" s="95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65"/>
      <c r="Y84" s="65"/>
      <c r="Z84" s="65"/>
      <c r="AA84" s="36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299"/>
      <c r="AO84" s="113"/>
      <c r="AP84" s="300"/>
      <c r="AQ84" s="300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02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103"/>
      <c r="BO84" s="103"/>
      <c r="BP84" s="103"/>
      <c r="BQ84" s="299"/>
      <c r="BR84" s="105"/>
    </row>
    <row r="85" spans="3:70" ht="25.5" x14ac:dyDescent="0.5">
      <c r="C85" s="95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6" t="s">
        <v>39</v>
      </c>
      <c r="V85" s="118"/>
      <c r="W85" s="117"/>
      <c r="X85" s="119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17"/>
      <c r="AL85" s="117"/>
      <c r="AM85" s="116" t="s">
        <v>35</v>
      </c>
      <c r="AN85" s="112"/>
      <c r="AO85" s="112"/>
      <c r="AP85" s="112"/>
      <c r="AQ85" s="112"/>
      <c r="AR85" s="112"/>
      <c r="AS85" s="103"/>
      <c r="AT85" s="117"/>
      <c r="AU85" s="117"/>
      <c r="AV85" s="117"/>
      <c r="AW85" s="117"/>
      <c r="AX85" s="117"/>
      <c r="AY85" s="117"/>
      <c r="AZ85" s="117"/>
      <c r="BA85" s="117"/>
      <c r="BB85" s="117"/>
      <c r="BC85" s="121"/>
      <c r="BD85" s="103"/>
      <c r="BE85" s="103"/>
      <c r="BF85" s="122" t="s">
        <v>17</v>
      </c>
      <c r="BG85" s="179"/>
      <c r="BH85" s="179"/>
      <c r="BI85" s="179"/>
      <c r="BJ85" s="179"/>
      <c r="BK85" s="179"/>
      <c r="BL85" s="179"/>
      <c r="BM85" s="103"/>
      <c r="BN85" s="103"/>
      <c r="BO85" s="103"/>
      <c r="BP85" s="103"/>
      <c r="BQ85" s="299"/>
      <c r="BR85" s="105"/>
    </row>
    <row r="86" spans="3:70" ht="19.350000000000001" customHeight="1" x14ac:dyDescent="0.4">
      <c r="C86" s="95"/>
      <c r="D86" s="186" t="s">
        <v>18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23" t="str">
        <f>IF([2]回答表!F17="水道事業",IF([2]回答表!X45="●","●",""),"")</f>
        <v/>
      </c>
      <c r="O86" s="124"/>
      <c r="P86" s="124"/>
      <c r="Q86" s="125"/>
      <c r="R86" s="112"/>
      <c r="S86" s="112"/>
      <c r="T86" s="112"/>
      <c r="U86" s="187" t="s">
        <v>40</v>
      </c>
      <c r="V86" s="188"/>
      <c r="W86" s="188"/>
      <c r="X86" s="188"/>
      <c r="Y86" s="188"/>
      <c r="Z86" s="188"/>
      <c r="AA86" s="188"/>
      <c r="AB86" s="188"/>
      <c r="AC86" s="189" t="s">
        <v>41</v>
      </c>
      <c r="AD86" s="190"/>
      <c r="AE86" s="190"/>
      <c r="AF86" s="190"/>
      <c r="AG86" s="190"/>
      <c r="AH86" s="190"/>
      <c r="AI86" s="190"/>
      <c r="AJ86" s="191"/>
      <c r="AK86" s="129"/>
      <c r="AL86" s="129"/>
      <c r="AM86" s="192" t="str">
        <f>IF([2]回答表!F17="水道事業",IF([2]回答表!X45="●",[2]回答表!B158,IF([2]回答表!AA45="●",[2]回答表!B223,"")),"")</f>
        <v/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4"/>
      <c r="BD86" s="36"/>
      <c r="BE86" s="36"/>
      <c r="BF86" s="131" t="str">
        <f>IF([2]回答表!F17="水道事業",IF([2]回答表!X45="●",[2]回答表!B212,IF([2]回答表!AA45="●",[2]回答表!B278,"")),"")</f>
        <v/>
      </c>
      <c r="BG86" s="132"/>
      <c r="BH86" s="132"/>
      <c r="BI86" s="132"/>
      <c r="BJ86" s="131"/>
      <c r="BK86" s="132"/>
      <c r="BL86" s="132"/>
      <c r="BM86" s="132"/>
      <c r="BN86" s="131"/>
      <c r="BO86" s="132"/>
      <c r="BP86" s="132"/>
      <c r="BQ86" s="133"/>
      <c r="BR86" s="105"/>
    </row>
    <row r="87" spans="3:70" ht="19.350000000000001" customHeight="1" x14ac:dyDescent="0.4">
      <c r="C87" s="9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37"/>
      <c r="O87" s="138"/>
      <c r="P87" s="138"/>
      <c r="Q87" s="139"/>
      <c r="R87" s="112"/>
      <c r="S87" s="112"/>
      <c r="T87" s="112"/>
      <c r="U87" s="195"/>
      <c r="V87" s="196"/>
      <c r="W87" s="196"/>
      <c r="X87" s="196"/>
      <c r="Y87" s="196"/>
      <c r="Z87" s="196"/>
      <c r="AA87" s="196"/>
      <c r="AB87" s="196"/>
      <c r="AC87" s="197"/>
      <c r="AD87" s="198"/>
      <c r="AE87" s="198"/>
      <c r="AF87" s="198"/>
      <c r="AG87" s="198"/>
      <c r="AH87" s="198"/>
      <c r="AI87" s="198"/>
      <c r="AJ87" s="199"/>
      <c r="AK87" s="129"/>
      <c r="AL87" s="129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36"/>
      <c r="BE87" s="36"/>
      <c r="BF87" s="143"/>
      <c r="BG87" s="144"/>
      <c r="BH87" s="144"/>
      <c r="BI87" s="144"/>
      <c r="BJ87" s="143"/>
      <c r="BK87" s="144"/>
      <c r="BL87" s="144"/>
      <c r="BM87" s="144"/>
      <c r="BN87" s="143"/>
      <c r="BO87" s="144"/>
      <c r="BP87" s="144"/>
      <c r="BQ87" s="145"/>
      <c r="BR87" s="105"/>
    </row>
    <row r="88" spans="3:70" ht="15.6" customHeight="1" x14ac:dyDescent="0.4">
      <c r="C88" s="9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37"/>
      <c r="O88" s="138"/>
      <c r="P88" s="138"/>
      <c r="Q88" s="139"/>
      <c r="R88" s="112"/>
      <c r="S88" s="112"/>
      <c r="T88" s="112"/>
      <c r="U88" s="79" t="str">
        <f>IF([2]回答表!F17="水道事業",IF([2]回答表!X45="●",[2]回答表!J166,IF([2]回答表!AA45="●",[2]回答表!J231,"")),"")</f>
        <v/>
      </c>
      <c r="V88" s="80"/>
      <c r="W88" s="80"/>
      <c r="X88" s="80"/>
      <c r="Y88" s="80"/>
      <c r="Z88" s="80"/>
      <c r="AA88" s="80"/>
      <c r="AB88" s="146"/>
      <c r="AC88" s="79" t="str">
        <f>IF([2]回答表!F17="水道事業",IF([2]回答表!X45="●",[2]回答表!J173,IF([2]回答表!AA45="●",[2]回答表!J238,"")),"")</f>
        <v/>
      </c>
      <c r="AD88" s="80"/>
      <c r="AE88" s="80"/>
      <c r="AF88" s="80"/>
      <c r="AG88" s="80"/>
      <c r="AH88" s="80"/>
      <c r="AI88" s="80"/>
      <c r="AJ88" s="146"/>
      <c r="AK88" s="129"/>
      <c r="AL88" s="129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36"/>
      <c r="BE88" s="36"/>
      <c r="BF88" s="143"/>
      <c r="BG88" s="144"/>
      <c r="BH88" s="144"/>
      <c r="BI88" s="144"/>
      <c r="BJ88" s="143"/>
      <c r="BK88" s="144"/>
      <c r="BL88" s="144"/>
      <c r="BM88" s="144"/>
      <c r="BN88" s="143"/>
      <c r="BO88" s="144"/>
      <c r="BP88" s="144"/>
      <c r="BQ88" s="145"/>
      <c r="BR88" s="105"/>
    </row>
    <row r="89" spans="3:70" ht="15.6" customHeight="1" x14ac:dyDescent="0.4">
      <c r="C89" s="9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7"/>
      <c r="O89" s="148"/>
      <c r="P89" s="148"/>
      <c r="Q89" s="149"/>
      <c r="R89" s="112"/>
      <c r="S89" s="112"/>
      <c r="T89" s="112"/>
      <c r="U89" s="76"/>
      <c r="V89" s="77"/>
      <c r="W89" s="77"/>
      <c r="X89" s="77"/>
      <c r="Y89" s="77"/>
      <c r="Z89" s="77"/>
      <c r="AA89" s="77"/>
      <c r="AB89" s="78"/>
      <c r="AC89" s="76"/>
      <c r="AD89" s="77"/>
      <c r="AE89" s="77"/>
      <c r="AF89" s="77"/>
      <c r="AG89" s="77"/>
      <c r="AH89" s="77"/>
      <c r="AI89" s="77"/>
      <c r="AJ89" s="78"/>
      <c r="AK89" s="129"/>
      <c r="AL89" s="129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36"/>
      <c r="BE89" s="36"/>
      <c r="BF89" s="143" t="str">
        <f>IF([2]回答表!F17="水道事業",IF([2]回答表!X45="●",[2]回答表!E212,IF([2]回答表!AA45="●",[2]回答表!E278,"")),"")</f>
        <v/>
      </c>
      <c r="BG89" s="144"/>
      <c r="BH89" s="144"/>
      <c r="BI89" s="144"/>
      <c r="BJ89" s="143" t="str">
        <f>IF([2]回答表!F17="水道事業",IF([2]回答表!X45="●",[2]回答表!E213,IF([2]回答表!AA45="●",[2]回答表!E279,"")),"")</f>
        <v/>
      </c>
      <c r="BK89" s="144"/>
      <c r="BL89" s="144"/>
      <c r="BM89" s="144"/>
      <c r="BN89" s="143" t="str">
        <f>IF([2]回答表!F17="水道事業",IF([2]回答表!X45="●",[2]回答表!E214,IF([2]回答表!AA45="●",[2]回答表!E280,"")),"")</f>
        <v/>
      </c>
      <c r="BO89" s="144"/>
      <c r="BP89" s="144"/>
      <c r="BQ89" s="145"/>
      <c r="BR89" s="105"/>
    </row>
    <row r="90" spans="3:70" ht="15.6" customHeight="1" x14ac:dyDescent="0.4">
      <c r="C90" s="9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1"/>
      <c r="P90" s="151"/>
      <c r="Q90" s="151"/>
      <c r="R90" s="152"/>
      <c r="S90" s="152"/>
      <c r="T90" s="152"/>
      <c r="U90" s="82"/>
      <c r="V90" s="83"/>
      <c r="W90" s="83"/>
      <c r="X90" s="83"/>
      <c r="Y90" s="83"/>
      <c r="Z90" s="83"/>
      <c r="AA90" s="83"/>
      <c r="AB90" s="84"/>
      <c r="AC90" s="82"/>
      <c r="AD90" s="83"/>
      <c r="AE90" s="83"/>
      <c r="AF90" s="83"/>
      <c r="AG90" s="83"/>
      <c r="AH90" s="83"/>
      <c r="AI90" s="83"/>
      <c r="AJ90" s="84"/>
      <c r="AK90" s="129"/>
      <c r="AL90" s="129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2"/>
      <c r="BD90" s="113"/>
      <c r="BE90" s="113"/>
      <c r="BF90" s="143"/>
      <c r="BG90" s="144"/>
      <c r="BH90" s="144"/>
      <c r="BI90" s="144"/>
      <c r="BJ90" s="143"/>
      <c r="BK90" s="144"/>
      <c r="BL90" s="144"/>
      <c r="BM90" s="144"/>
      <c r="BN90" s="143"/>
      <c r="BO90" s="144"/>
      <c r="BP90" s="144"/>
      <c r="BQ90" s="145"/>
      <c r="BR90" s="105"/>
    </row>
    <row r="91" spans="3:70" ht="19.350000000000001" customHeight="1" x14ac:dyDescent="0.4">
      <c r="C91" s="9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1"/>
      <c r="P91" s="151"/>
      <c r="Q91" s="151"/>
      <c r="R91" s="152"/>
      <c r="S91" s="152"/>
      <c r="T91" s="152"/>
      <c r="U91" s="187" t="s">
        <v>42</v>
      </c>
      <c r="V91" s="188"/>
      <c r="W91" s="188"/>
      <c r="X91" s="188"/>
      <c r="Y91" s="188"/>
      <c r="Z91" s="188"/>
      <c r="AA91" s="188"/>
      <c r="AB91" s="188"/>
      <c r="AC91" s="187" t="s">
        <v>43</v>
      </c>
      <c r="AD91" s="188"/>
      <c r="AE91" s="188"/>
      <c r="AF91" s="188"/>
      <c r="AG91" s="188"/>
      <c r="AH91" s="188"/>
      <c r="AI91" s="188"/>
      <c r="AJ91" s="203"/>
      <c r="AK91" s="129"/>
      <c r="AL91" s="129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2"/>
      <c r="BD91" s="36"/>
      <c r="BE91" s="36"/>
      <c r="BF91" s="143"/>
      <c r="BG91" s="144"/>
      <c r="BH91" s="144"/>
      <c r="BI91" s="144"/>
      <c r="BJ91" s="143"/>
      <c r="BK91" s="144"/>
      <c r="BL91" s="144"/>
      <c r="BM91" s="144"/>
      <c r="BN91" s="143"/>
      <c r="BO91" s="144"/>
      <c r="BP91" s="144"/>
      <c r="BQ91" s="145"/>
      <c r="BR91" s="105"/>
    </row>
    <row r="92" spans="3:70" ht="19.350000000000001" customHeight="1" x14ac:dyDescent="0.4">
      <c r="C92" s="95"/>
      <c r="D92" s="204" t="s">
        <v>26</v>
      </c>
      <c r="E92" s="186"/>
      <c r="F92" s="186"/>
      <c r="G92" s="186"/>
      <c r="H92" s="186"/>
      <c r="I92" s="186"/>
      <c r="J92" s="186"/>
      <c r="K92" s="186"/>
      <c r="L92" s="186"/>
      <c r="M92" s="205"/>
      <c r="N92" s="123" t="str">
        <f>IF([2]回答表!F17="水道事業",IF([2]回答表!AA45="●","●",""),"")</f>
        <v/>
      </c>
      <c r="O92" s="124"/>
      <c r="P92" s="124"/>
      <c r="Q92" s="125"/>
      <c r="R92" s="112"/>
      <c r="S92" s="112"/>
      <c r="T92" s="112"/>
      <c r="U92" s="195"/>
      <c r="V92" s="196"/>
      <c r="W92" s="196"/>
      <c r="X92" s="196"/>
      <c r="Y92" s="196"/>
      <c r="Z92" s="196"/>
      <c r="AA92" s="196"/>
      <c r="AB92" s="196"/>
      <c r="AC92" s="195"/>
      <c r="AD92" s="196"/>
      <c r="AE92" s="196"/>
      <c r="AF92" s="196"/>
      <c r="AG92" s="196"/>
      <c r="AH92" s="196"/>
      <c r="AI92" s="196"/>
      <c r="AJ92" s="206"/>
      <c r="AK92" s="129"/>
      <c r="AL92" s="129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165"/>
      <c r="BE92" s="165"/>
      <c r="BF92" s="143"/>
      <c r="BG92" s="144"/>
      <c r="BH92" s="144"/>
      <c r="BI92" s="144"/>
      <c r="BJ92" s="143"/>
      <c r="BK92" s="144"/>
      <c r="BL92" s="144"/>
      <c r="BM92" s="144"/>
      <c r="BN92" s="143"/>
      <c r="BO92" s="144"/>
      <c r="BP92" s="144"/>
      <c r="BQ92" s="145"/>
      <c r="BR92" s="105"/>
    </row>
    <row r="93" spans="3:70" ht="15.6" customHeight="1" x14ac:dyDescent="0.4">
      <c r="C93" s="95"/>
      <c r="D93" s="186"/>
      <c r="E93" s="186"/>
      <c r="F93" s="186"/>
      <c r="G93" s="186"/>
      <c r="H93" s="186"/>
      <c r="I93" s="186"/>
      <c r="J93" s="186"/>
      <c r="K93" s="186"/>
      <c r="L93" s="186"/>
      <c r="M93" s="205"/>
      <c r="N93" s="137"/>
      <c r="O93" s="138"/>
      <c r="P93" s="138"/>
      <c r="Q93" s="139"/>
      <c r="R93" s="112"/>
      <c r="S93" s="112"/>
      <c r="T93" s="112"/>
      <c r="U93" s="79" t="str">
        <f>IF([2]回答表!F17="水道事業",IF([2]回答表!X45="●",[2]回答表!J176,IF([2]回答表!AA45="●",[2]回答表!J241,"")),"")</f>
        <v/>
      </c>
      <c r="V93" s="80"/>
      <c r="W93" s="80"/>
      <c r="X93" s="80"/>
      <c r="Y93" s="80"/>
      <c r="Z93" s="80"/>
      <c r="AA93" s="80"/>
      <c r="AB93" s="146"/>
      <c r="AC93" s="79" t="str">
        <f>IF([2]回答表!F17="水道事業",IF([2]回答表!X45="●",[2]回答表!J180,IF([2]回答表!AA45="●",[2]回答表!J245,"")),"")</f>
        <v/>
      </c>
      <c r="AD93" s="80"/>
      <c r="AE93" s="80"/>
      <c r="AF93" s="80"/>
      <c r="AG93" s="80"/>
      <c r="AH93" s="80"/>
      <c r="AI93" s="80"/>
      <c r="AJ93" s="146"/>
      <c r="AK93" s="129"/>
      <c r="AL93" s="129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2"/>
      <c r="BD93" s="165"/>
      <c r="BE93" s="165"/>
      <c r="BF93" s="143" t="s">
        <v>23</v>
      </c>
      <c r="BG93" s="144"/>
      <c r="BH93" s="144"/>
      <c r="BI93" s="144"/>
      <c r="BJ93" s="143" t="s">
        <v>24</v>
      </c>
      <c r="BK93" s="144"/>
      <c r="BL93" s="144"/>
      <c r="BM93" s="144"/>
      <c r="BN93" s="143" t="s">
        <v>25</v>
      </c>
      <c r="BO93" s="144"/>
      <c r="BP93" s="144"/>
      <c r="BQ93" s="145"/>
      <c r="BR93" s="105"/>
    </row>
    <row r="94" spans="3:70" ht="15.6" customHeight="1" x14ac:dyDescent="0.4">
      <c r="C94" s="95"/>
      <c r="D94" s="186"/>
      <c r="E94" s="186"/>
      <c r="F94" s="186"/>
      <c r="G94" s="186"/>
      <c r="H94" s="186"/>
      <c r="I94" s="186"/>
      <c r="J94" s="186"/>
      <c r="K94" s="186"/>
      <c r="L94" s="186"/>
      <c r="M94" s="205"/>
      <c r="N94" s="137"/>
      <c r="O94" s="138"/>
      <c r="P94" s="138"/>
      <c r="Q94" s="139"/>
      <c r="R94" s="112"/>
      <c r="S94" s="112"/>
      <c r="T94" s="112"/>
      <c r="U94" s="76"/>
      <c r="V94" s="77"/>
      <c r="W94" s="77"/>
      <c r="X94" s="77"/>
      <c r="Y94" s="77"/>
      <c r="Z94" s="77"/>
      <c r="AA94" s="77"/>
      <c r="AB94" s="78"/>
      <c r="AC94" s="76"/>
      <c r="AD94" s="77"/>
      <c r="AE94" s="77"/>
      <c r="AF94" s="77"/>
      <c r="AG94" s="77"/>
      <c r="AH94" s="77"/>
      <c r="AI94" s="77"/>
      <c r="AJ94" s="78"/>
      <c r="AK94" s="129"/>
      <c r="AL94" s="129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2"/>
      <c r="BD94" s="165"/>
      <c r="BE94" s="165"/>
      <c r="BF94" s="143"/>
      <c r="BG94" s="144"/>
      <c r="BH94" s="144"/>
      <c r="BI94" s="144"/>
      <c r="BJ94" s="143"/>
      <c r="BK94" s="144"/>
      <c r="BL94" s="144"/>
      <c r="BM94" s="144"/>
      <c r="BN94" s="143"/>
      <c r="BO94" s="144"/>
      <c r="BP94" s="144"/>
      <c r="BQ94" s="145"/>
      <c r="BR94" s="105"/>
    </row>
    <row r="95" spans="3:70" ht="15.6" customHeight="1" x14ac:dyDescent="0.4">
      <c r="C95" s="95"/>
      <c r="D95" s="186"/>
      <c r="E95" s="186"/>
      <c r="F95" s="186"/>
      <c r="G95" s="186"/>
      <c r="H95" s="186"/>
      <c r="I95" s="186"/>
      <c r="J95" s="186"/>
      <c r="K95" s="186"/>
      <c r="L95" s="186"/>
      <c r="M95" s="205"/>
      <c r="N95" s="147"/>
      <c r="O95" s="148"/>
      <c r="P95" s="148"/>
      <c r="Q95" s="149"/>
      <c r="R95" s="112"/>
      <c r="S95" s="112"/>
      <c r="T95" s="112"/>
      <c r="U95" s="82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4"/>
      <c r="AK95" s="129"/>
      <c r="AL95" s="129"/>
      <c r="AM95" s="207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9"/>
      <c r="BD95" s="165"/>
      <c r="BE95" s="165"/>
      <c r="BF95" s="181"/>
      <c r="BG95" s="182"/>
      <c r="BH95" s="182"/>
      <c r="BI95" s="182"/>
      <c r="BJ95" s="181"/>
      <c r="BK95" s="182"/>
      <c r="BL95" s="182"/>
      <c r="BM95" s="182"/>
      <c r="BN95" s="181"/>
      <c r="BO95" s="182"/>
      <c r="BP95" s="182"/>
      <c r="BQ95" s="183"/>
      <c r="BR95" s="105"/>
    </row>
    <row r="96" spans="3:70" ht="15.6" customHeight="1" x14ac:dyDescent="0.5">
      <c r="C96" s="9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81"/>
      <c r="O96" s="81"/>
      <c r="P96" s="81"/>
      <c r="Q96" s="81"/>
      <c r="R96" s="112"/>
      <c r="S96" s="112"/>
      <c r="T96" s="112"/>
      <c r="U96" s="112"/>
      <c r="V96" s="112"/>
      <c r="W96" s="112"/>
      <c r="X96" s="65"/>
      <c r="Y96" s="65"/>
      <c r="Z96" s="65"/>
      <c r="AA96" s="103"/>
      <c r="AB96" s="103"/>
      <c r="AC96" s="103"/>
      <c r="AD96" s="103"/>
      <c r="AE96" s="103"/>
      <c r="AF96" s="103"/>
      <c r="AG96" s="103"/>
      <c r="AH96" s="103"/>
      <c r="AI96" s="103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105"/>
    </row>
    <row r="97" spans="3:70" ht="18.600000000000001" customHeight="1" x14ac:dyDescent="0.5">
      <c r="C97" s="9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81"/>
      <c r="O97" s="81"/>
      <c r="P97" s="81"/>
      <c r="Q97" s="81"/>
      <c r="R97" s="112"/>
      <c r="S97" s="112"/>
      <c r="T97" s="112"/>
      <c r="U97" s="116" t="s">
        <v>31</v>
      </c>
      <c r="V97" s="112"/>
      <c r="W97" s="112"/>
      <c r="X97" s="112"/>
      <c r="Y97" s="112"/>
      <c r="Z97" s="112"/>
      <c r="AA97" s="103"/>
      <c r="AB97" s="117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16" t="s">
        <v>32</v>
      </c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65"/>
      <c r="BR97" s="105"/>
    </row>
    <row r="98" spans="3:70" ht="15.6" customHeight="1" x14ac:dyDescent="0.4">
      <c r="C98" s="95"/>
      <c r="D98" s="186" t="s">
        <v>33</v>
      </c>
      <c r="E98" s="186"/>
      <c r="F98" s="186"/>
      <c r="G98" s="186"/>
      <c r="H98" s="186"/>
      <c r="I98" s="186"/>
      <c r="J98" s="186"/>
      <c r="K98" s="186"/>
      <c r="L98" s="186"/>
      <c r="M98" s="205"/>
      <c r="N98" s="123" t="str">
        <f>IF([2]回答表!F17="水道事業",IF([2]回答表!AD45="●","●",""),"")</f>
        <v/>
      </c>
      <c r="O98" s="124"/>
      <c r="P98" s="124"/>
      <c r="Q98" s="125"/>
      <c r="R98" s="112"/>
      <c r="S98" s="112"/>
      <c r="T98" s="112"/>
      <c r="U98" s="126" t="str">
        <f>IF([2]回答表!F17="水道事業",IF([2]回答表!AD45="●",[2]回答表!B289,""),"")</f>
        <v/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8"/>
      <c r="AK98" s="175"/>
      <c r="AL98" s="175"/>
      <c r="AM98" s="126" t="str">
        <f>IF([2]回答表!F17="水道事業",IF([2]回答表!AD45="●",[2]回答表!B295,""),"")</f>
        <v/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5"/>
    </row>
    <row r="99" spans="3:70" ht="15.6" customHeight="1" x14ac:dyDescent="0.4">
      <c r="C99" s="95"/>
      <c r="D99" s="186"/>
      <c r="E99" s="186"/>
      <c r="F99" s="186"/>
      <c r="G99" s="186"/>
      <c r="H99" s="186"/>
      <c r="I99" s="186"/>
      <c r="J99" s="186"/>
      <c r="K99" s="186"/>
      <c r="L99" s="186"/>
      <c r="M99" s="205"/>
      <c r="N99" s="137"/>
      <c r="O99" s="138"/>
      <c r="P99" s="138"/>
      <c r="Q99" s="139"/>
      <c r="R99" s="112"/>
      <c r="S99" s="112"/>
      <c r="T99" s="112"/>
      <c r="U99" s="14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2"/>
      <c r="AK99" s="175"/>
      <c r="AL99" s="175"/>
      <c r="AM99" s="140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05"/>
    </row>
    <row r="100" spans="3:70" ht="15.6" customHeight="1" x14ac:dyDescent="0.4">
      <c r="C100" s="95"/>
      <c r="D100" s="186"/>
      <c r="E100" s="186"/>
      <c r="F100" s="186"/>
      <c r="G100" s="186"/>
      <c r="H100" s="186"/>
      <c r="I100" s="186"/>
      <c r="J100" s="186"/>
      <c r="K100" s="186"/>
      <c r="L100" s="186"/>
      <c r="M100" s="205"/>
      <c r="N100" s="137"/>
      <c r="O100" s="138"/>
      <c r="P100" s="138"/>
      <c r="Q100" s="139"/>
      <c r="R100" s="112"/>
      <c r="S100" s="112"/>
      <c r="T100" s="112"/>
      <c r="U100" s="14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2"/>
      <c r="AK100" s="175"/>
      <c r="AL100" s="175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05"/>
    </row>
    <row r="101" spans="3:70" ht="15.6" customHeight="1" x14ac:dyDescent="0.4">
      <c r="C101" s="95"/>
      <c r="D101" s="186"/>
      <c r="E101" s="186"/>
      <c r="F101" s="186"/>
      <c r="G101" s="186"/>
      <c r="H101" s="186"/>
      <c r="I101" s="186"/>
      <c r="J101" s="186"/>
      <c r="K101" s="186"/>
      <c r="L101" s="186"/>
      <c r="M101" s="205"/>
      <c r="N101" s="147"/>
      <c r="O101" s="148"/>
      <c r="P101" s="148"/>
      <c r="Q101" s="149"/>
      <c r="R101" s="112"/>
      <c r="S101" s="112"/>
      <c r="T101" s="112"/>
      <c r="U101" s="172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4"/>
      <c r="AK101" s="175"/>
      <c r="AL101" s="175"/>
      <c r="AM101" s="172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4"/>
      <c r="BR101" s="105"/>
    </row>
    <row r="102" spans="3:70" ht="15.6" customHeight="1" x14ac:dyDescent="0.4">
      <c r="C102" s="176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8"/>
    </row>
    <row r="103" spans="3:70" ht="15.6" customHeight="1" x14ac:dyDescent="0.4"/>
    <row r="104" spans="3:70" ht="15.6" customHeight="1" x14ac:dyDescent="0.4"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4"/>
    </row>
    <row r="105" spans="3:70" ht="15.6" customHeight="1" x14ac:dyDescent="0.5">
      <c r="C105" s="9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65"/>
      <c r="Y105" s="65"/>
      <c r="Z105" s="65"/>
      <c r="AA105" s="36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299"/>
      <c r="AO105" s="113"/>
      <c r="AP105" s="300"/>
      <c r="AQ105" s="300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02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03"/>
      <c r="BO105" s="103"/>
      <c r="BP105" s="103"/>
      <c r="BQ105" s="299"/>
      <c r="BR105" s="105"/>
    </row>
    <row r="106" spans="3:70" ht="15.6" customHeight="1" x14ac:dyDescent="0.5">
      <c r="C106" s="95"/>
      <c r="D106" s="96" t="s">
        <v>14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 t="s">
        <v>44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2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103"/>
      <c r="BO106" s="103"/>
      <c r="BP106" s="103"/>
      <c r="BQ106" s="299"/>
      <c r="BR106" s="105"/>
    </row>
    <row r="107" spans="3:70" ht="15.6" customHeight="1" x14ac:dyDescent="0.5">
      <c r="C107" s="95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0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2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103"/>
      <c r="BO107" s="103"/>
      <c r="BP107" s="103"/>
      <c r="BQ107" s="299"/>
      <c r="BR107" s="105"/>
    </row>
    <row r="108" spans="3:70" ht="15.6" customHeight="1" x14ac:dyDescent="0.5">
      <c r="C108" s="9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65"/>
      <c r="Y108" s="65"/>
      <c r="Z108" s="65"/>
      <c r="AA108" s="36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299"/>
      <c r="AO108" s="113"/>
      <c r="AP108" s="300"/>
      <c r="AQ108" s="300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02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103"/>
      <c r="BO108" s="103"/>
      <c r="BP108" s="103"/>
      <c r="BQ108" s="299"/>
      <c r="BR108" s="105"/>
    </row>
    <row r="109" spans="3:70" ht="25.5" x14ac:dyDescent="0.5">
      <c r="C109" s="95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6" t="s">
        <v>39</v>
      </c>
      <c r="V109" s="118"/>
      <c r="W109" s="117"/>
      <c r="X109" s="119"/>
      <c r="Y109" s="11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17"/>
      <c r="AL109" s="117"/>
      <c r="AM109" s="116" t="s">
        <v>35</v>
      </c>
      <c r="AN109" s="112"/>
      <c r="AO109" s="112"/>
      <c r="AP109" s="112"/>
      <c r="AQ109" s="112"/>
      <c r="AR109" s="112"/>
      <c r="AS109" s="103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21"/>
      <c r="BD109" s="103"/>
      <c r="BE109" s="103"/>
      <c r="BF109" s="122" t="s">
        <v>17</v>
      </c>
      <c r="BG109" s="179"/>
      <c r="BH109" s="179"/>
      <c r="BI109" s="179"/>
      <c r="BJ109" s="179"/>
      <c r="BK109" s="179"/>
      <c r="BL109" s="179"/>
      <c r="BM109" s="103"/>
      <c r="BN109" s="103"/>
      <c r="BO109" s="103"/>
      <c r="BP109" s="103"/>
      <c r="BQ109" s="299"/>
      <c r="BR109" s="105"/>
    </row>
    <row r="110" spans="3:70" ht="19.350000000000001" customHeight="1" x14ac:dyDescent="0.4">
      <c r="C110" s="9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12"/>
      <c r="S110" s="112"/>
      <c r="T110" s="112"/>
      <c r="U110" s="187" t="s">
        <v>45</v>
      </c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203"/>
      <c r="AK110" s="129"/>
      <c r="AL110" s="129"/>
      <c r="AM110" s="192" t="str">
        <f>IF([2]回答表!F17="簡易水道事業",IF([2]回答表!X45="●",[2]回答表!B158,IF([2]回答表!AA45="●",[2]回答表!B223,"")),"")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4"/>
      <c r="BC110" s="113"/>
      <c r="BD110" s="36"/>
      <c r="BE110" s="36"/>
      <c r="BF110" s="131" t="str">
        <f>IF([2]回答表!F17="簡易水道事業",IF([2]回答表!X45="●",[2]回答表!B212,IF([2]回答表!AA45="●",[2]回答表!B278,"")),"")</f>
        <v/>
      </c>
      <c r="BG110" s="132"/>
      <c r="BH110" s="132"/>
      <c r="BI110" s="132"/>
      <c r="BJ110" s="131"/>
      <c r="BK110" s="132"/>
      <c r="BL110" s="132"/>
      <c r="BM110" s="132"/>
      <c r="BN110" s="131"/>
      <c r="BO110" s="132"/>
      <c r="BP110" s="132"/>
      <c r="BQ110" s="133"/>
      <c r="BR110" s="105"/>
    </row>
    <row r="111" spans="3:70" ht="19.350000000000001" customHeight="1" x14ac:dyDescent="0.4">
      <c r="C111" s="9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112"/>
      <c r="S111" s="112"/>
      <c r="T111" s="112"/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2"/>
      <c r="AK111" s="129"/>
      <c r="AL111" s="129"/>
      <c r="AM111" s="200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113"/>
      <c r="BD111" s="36"/>
      <c r="BE111" s="36"/>
      <c r="BF111" s="143"/>
      <c r="BG111" s="144"/>
      <c r="BH111" s="144"/>
      <c r="BI111" s="144"/>
      <c r="BJ111" s="143"/>
      <c r="BK111" s="144"/>
      <c r="BL111" s="144"/>
      <c r="BM111" s="144"/>
      <c r="BN111" s="143"/>
      <c r="BO111" s="144"/>
      <c r="BP111" s="144"/>
      <c r="BQ111" s="145"/>
      <c r="BR111" s="105"/>
    </row>
    <row r="112" spans="3:70" ht="15.6" customHeight="1" x14ac:dyDescent="0.4">
      <c r="C112" s="95"/>
      <c r="D112" s="99" t="s">
        <v>18</v>
      </c>
      <c r="E112" s="100"/>
      <c r="F112" s="100"/>
      <c r="G112" s="100"/>
      <c r="H112" s="100"/>
      <c r="I112" s="100"/>
      <c r="J112" s="100"/>
      <c r="K112" s="100"/>
      <c r="L112" s="100"/>
      <c r="M112" s="101"/>
      <c r="N112" s="123" t="str">
        <f>IF([2]回答表!F17="簡易水道事業",IF([2]回答表!X45="●","●",""),"")</f>
        <v/>
      </c>
      <c r="O112" s="124"/>
      <c r="P112" s="124"/>
      <c r="Q112" s="125"/>
      <c r="R112" s="112"/>
      <c r="S112" s="112"/>
      <c r="T112" s="112"/>
      <c r="U112" s="79" t="str">
        <f>IF([2]回答表!F17="簡易水道事業",IF([2]回答表!X45="●",[2]回答表!Y185,IF([2]回答表!AA45="●",[2]回答表!Y251,"")),"")</f>
        <v/>
      </c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46"/>
      <c r="AK112" s="129"/>
      <c r="AL112" s="129"/>
      <c r="AM112" s="200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13"/>
      <c r="BD112" s="36"/>
      <c r="BE112" s="36"/>
      <c r="BF112" s="143"/>
      <c r="BG112" s="144"/>
      <c r="BH112" s="144"/>
      <c r="BI112" s="144"/>
      <c r="BJ112" s="143"/>
      <c r="BK112" s="144"/>
      <c r="BL112" s="144"/>
      <c r="BM112" s="144"/>
      <c r="BN112" s="143"/>
      <c r="BO112" s="144"/>
      <c r="BP112" s="144"/>
      <c r="BQ112" s="145"/>
      <c r="BR112" s="105"/>
    </row>
    <row r="113" spans="3:70" ht="15.6" customHeight="1" x14ac:dyDescent="0.4">
      <c r="C113" s="95"/>
      <c r="D113" s="134"/>
      <c r="E113" s="135"/>
      <c r="F113" s="135"/>
      <c r="G113" s="135"/>
      <c r="H113" s="135"/>
      <c r="I113" s="135"/>
      <c r="J113" s="135"/>
      <c r="K113" s="135"/>
      <c r="L113" s="135"/>
      <c r="M113" s="136"/>
      <c r="N113" s="137"/>
      <c r="O113" s="138"/>
      <c r="P113" s="138"/>
      <c r="Q113" s="139"/>
      <c r="R113" s="112"/>
      <c r="S113" s="112"/>
      <c r="T113" s="112"/>
      <c r="U113" s="76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  <c r="AK113" s="129"/>
      <c r="AL113" s="129"/>
      <c r="AM113" s="200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  <c r="BC113" s="113"/>
      <c r="BD113" s="36"/>
      <c r="BE113" s="36"/>
      <c r="BF113" s="143" t="str">
        <f>IF([2]回答表!F17="簡易水道事業",IF([2]回答表!X45="●",[2]回答表!E212,IF([2]回答表!AA45="●",[2]回答表!E278,"")),"")</f>
        <v/>
      </c>
      <c r="BG113" s="144"/>
      <c r="BH113" s="144"/>
      <c r="BI113" s="144"/>
      <c r="BJ113" s="143" t="str">
        <f>IF([2]回答表!F17="簡易水道事業",IF([2]回答表!X45="●",[2]回答表!E213,IF([2]回答表!AA45="●",[2]回答表!E279,"")),"")</f>
        <v/>
      </c>
      <c r="BK113" s="144"/>
      <c r="BL113" s="144"/>
      <c r="BM113" s="144"/>
      <c r="BN113" s="143" t="str">
        <f>IF([2]回答表!F17="簡易水道事業",IF([2]回答表!X45="●",[2]回答表!E214,IF([2]回答表!AA45="●",[2]回答表!E280,"")),"")</f>
        <v/>
      </c>
      <c r="BO113" s="144"/>
      <c r="BP113" s="144"/>
      <c r="BQ113" s="145"/>
      <c r="BR113" s="105"/>
    </row>
    <row r="114" spans="3:70" ht="15.6" customHeight="1" x14ac:dyDescent="0.4">
      <c r="C114" s="95"/>
      <c r="D114" s="134"/>
      <c r="E114" s="135"/>
      <c r="F114" s="135"/>
      <c r="G114" s="135"/>
      <c r="H114" s="135"/>
      <c r="I114" s="135"/>
      <c r="J114" s="135"/>
      <c r="K114" s="135"/>
      <c r="L114" s="135"/>
      <c r="M114" s="136"/>
      <c r="N114" s="137"/>
      <c r="O114" s="138"/>
      <c r="P114" s="138"/>
      <c r="Q114" s="139"/>
      <c r="R114" s="152"/>
      <c r="S114" s="152"/>
      <c r="T114" s="152"/>
      <c r="U114" s="82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4"/>
      <c r="AK114" s="129"/>
      <c r="AL114" s="129"/>
      <c r="AM114" s="200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BC114" s="113"/>
      <c r="BD114" s="113"/>
      <c r="BE114" s="113"/>
      <c r="BF114" s="143"/>
      <c r="BG114" s="144"/>
      <c r="BH114" s="144"/>
      <c r="BI114" s="144"/>
      <c r="BJ114" s="143"/>
      <c r="BK114" s="144"/>
      <c r="BL114" s="144"/>
      <c r="BM114" s="144"/>
      <c r="BN114" s="143"/>
      <c r="BO114" s="144"/>
      <c r="BP114" s="144"/>
      <c r="BQ114" s="145"/>
      <c r="BR114" s="105"/>
    </row>
    <row r="115" spans="3:70" ht="19.350000000000001" customHeight="1" x14ac:dyDescent="0.4">
      <c r="C115" s="95"/>
      <c r="D115" s="109"/>
      <c r="E115" s="110"/>
      <c r="F115" s="110"/>
      <c r="G115" s="110"/>
      <c r="H115" s="110"/>
      <c r="I115" s="110"/>
      <c r="J115" s="110"/>
      <c r="K115" s="110"/>
      <c r="L115" s="110"/>
      <c r="M115" s="111"/>
      <c r="N115" s="147"/>
      <c r="O115" s="148"/>
      <c r="P115" s="148"/>
      <c r="Q115" s="149"/>
      <c r="R115" s="152"/>
      <c r="S115" s="152"/>
      <c r="T115" s="152"/>
      <c r="U115" s="187" t="s">
        <v>46</v>
      </c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203"/>
      <c r="AK115" s="129"/>
      <c r="AL115" s="129"/>
      <c r="AM115" s="200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  <c r="BC115" s="113"/>
      <c r="BD115" s="36"/>
      <c r="BE115" s="36"/>
      <c r="BF115" s="143"/>
      <c r="BG115" s="144"/>
      <c r="BH115" s="144"/>
      <c r="BI115" s="144"/>
      <c r="BJ115" s="143"/>
      <c r="BK115" s="144"/>
      <c r="BL115" s="144"/>
      <c r="BM115" s="144"/>
      <c r="BN115" s="143"/>
      <c r="BO115" s="144"/>
      <c r="BP115" s="144"/>
      <c r="BQ115" s="145"/>
      <c r="BR115" s="105"/>
    </row>
    <row r="116" spans="3:70" ht="19.350000000000001" customHeight="1" x14ac:dyDescent="0.4">
      <c r="C116" s="95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2"/>
      <c r="AK116" s="129"/>
      <c r="AL116" s="129"/>
      <c r="AM116" s="200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  <c r="BC116" s="113"/>
      <c r="BD116" s="165"/>
      <c r="BE116" s="165"/>
      <c r="BF116" s="143"/>
      <c r="BG116" s="144"/>
      <c r="BH116" s="144"/>
      <c r="BI116" s="144"/>
      <c r="BJ116" s="143"/>
      <c r="BK116" s="144"/>
      <c r="BL116" s="144"/>
      <c r="BM116" s="144"/>
      <c r="BN116" s="143"/>
      <c r="BO116" s="144"/>
      <c r="BP116" s="144"/>
      <c r="BQ116" s="145"/>
      <c r="BR116" s="105"/>
    </row>
    <row r="117" spans="3:70" ht="15.6" customHeight="1" x14ac:dyDescent="0.4">
      <c r="C117" s="9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112"/>
      <c r="S117" s="112"/>
      <c r="T117" s="112"/>
      <c r="U117" s="79" t="str">
        <f>IF([2]回答表!F17="簡易水道事業",IF([2]回答表!X45="●",[2]回答表!Y186,IF([2]回答表!AA45="●",[2]回答表!Y252,"")),"")</f>
        <v/>
      </c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46"/>
      <c r="AK117" s="129"/>
      <c r="AL117" s="129"/>
      <c r="AM117" s="200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  <c r="BC117" s="113"/>
      <c r="BD117" s="165"/>
      <c r="BE117" s="165"/>
      <c r="BF117" s="143" t="s">
        <v>23</v>
      </c>
      <c r="BG117" s="144"/>
      <c r="BH117" s="144"/>
      <c r="BI117" s="144"/>
      <c r="BJ117" s="143" t="s">
        <v>24</v>
      </c>
      <c r="BK117" s="144"/>
      <c r="BL117" s="144"/>
      <c r="BM117" s="144"/>
      <c r="BN117" s="143" t="s">
        <v>25</v>
      </c>
      <c r="BO117" s="144"/>
      <c r="BP117" s="144"/>
      <c r="BQ117" s="145"/>
      <c r="BR117" s="105"/>
    </row>
    <row r="118" spans="3:70" ht="15.6" customHeight="1" x14ac:dyDescent="0.4">
      <c r="C118" s="9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12"/>
      <c r="S118" s="112"/>
      <c r="T118" s="112"/>
      <c r="U118" s="76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129"/>
      <c r="AL118" s="129"/>
      <c r="AM118" s="207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9"/>
      <c r="BC118" s="113"/>
      <c r="BD118" s="165"/>
      <c r="BE118" s="165"/>
      <c r="BF118" s="143"/>
      <c r="BG118" s="144"/>
      <c r="BH118" s="144"/>
      <c r="BI118" s="144"/>
      <c r="BJ118" s="143"/>
      <c r="BK118" s="144"/>
      <c r="BL118" s="144"/>
      <c r="BM118" s="144"/>
      <c r="BN118" s="143"/>
      <c r="BO118" s="144"/>
      <c r="BP118" s="144"/>
      <c r="BQ118" s="145"/>
      <c r="BR118" s="105"/>
    </row>
    <row r="119" spans="3:70" ht="15.6" customHeight="1" x14ac:dyDescent="0.4">
      <c r="C119" s="95"/>
      <c r="D119" s="159" t="s">
        <v>26</v>
      </c>
      <c r="E119" s="160"/>
      <c r="F119" s="160"/>
      <c r="G119" s="160"/>
      <c r="H119" s="160"/>
      <c r="I119" s="160"/>
      <c r="J119" s="160"/>
      <c r="K119" s="160"/>
      <c r="L119" s="160"/>
      <c r="M119" s="161"/>
      <c r="N119" s="123" t="str">
        <f>IF([2]回答表!F17="簡易水道事業",IF([2]回答表!AA45="●","●",""),"")</f>
        <v/>
      </c>
      <c r="O119" s="124"/>
      <c r="P119" s="124"/>
      <c r="Q119" s="125"/>
      <c r="R119" s="112"/>
      <c r="S119" s="112"/>
      <c r="T119" s="112"/>
      <c r="U119" s="82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129"/>
      <c r="AL119" s="129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113"/>
      <c r="BD119" s="165"/>
      <c r="BE119" s="165"/>
      <c r="BF119" s="181"/>
      <c r="BG119" s="182"/>
      <c r="BH119" s="182"/>
      <c r="BI119" s="182"/>
      <c r="BJ119" s="181"/>
      <c r="BK119" s="182"/>
      <c r="BL119" s="182"/>
      <c r="BM119" s="182"/>
      <c r="BN119" s="181"/>
      <c r="BO119" s="182"/>
      <c r="BP119" s="182"/>
      <c r="BQ119" s="183"/>
      <c r="BR119" s="105"/>
    </row>
    <row r="120" spans="3:70" ht="15.6" customHeight="1" x14ac:dyDescent="0.4">
      <c r="C120" s="95"/>
      <c r="D120" s="166"/>
      <c r="E120" s="167"/>
      <c r="F120" s="167"/>
      <c r="G120" s="167"/>
      <c r="H120" s="167"/>
      <c r="I120" s="167"/>
      <c r="J120" s="167"/>
      <c r="K120" s="167"/>
      <c r="L120" s="167"/>
      <c r="M120" s="168"/>
      <c r="N120" s="137"/>
      <c r="O120" s="138"/>
      <c r="P120" s="138"/>
      <c r="Q120" s="139"/>
      <c r="R120" s="112"/>
      <c r="S120" s="112"/>
      <c r="T120" s="112"/>
      <c r="U120" s="187" t="s">
        <v>47</v>
      </c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203"/>
      <c r="AK120" s="65"/>
      <c r="AL120" s="65"/>
      <c r="AM120" s="213" t="s">
        <v>48</v>
      </c>
      <c r="AN120" s="214"/>
      <c r="AO120" s="214"/>
      <c r="AP120" s="214"/>
      <c r="AQ120" s="214"/>
      <c r="AR120" s="215"/>
      <c r="AS120" s="213" t="s">
        <v>49</v>
      </c>
      <c r="AT120" s="214"/>
      <c r="AU120" s="214"/>
      <c r="AV120" s="214"/>
      <c r="AW120" s="214"/>
      <c r="AX120" s="215"/>
      <c r="AY120" s="216" t="s">
        <v>50</v>
      </c>
      <c r="AZ120" s="217"/>
      <c r="BA120" s="217"/>
      <c r="BB120" s="217"/>
      <c r="BC120" s="217"/>
      <c r="BD120" s="218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105"/>
    </row>
    <row r="121" spans="3:70" ht="15.6" customHeight="1" x14ac:dyDescent="0.4">
      <c r="C121" s="95"/>
      <c r="D121" s="166"/>
      <c r="E121" s="167"/>
      <c r="F121" s="167"/>
      <c r="G121" s="167"/>
      <c r="H121" s="167"/>
      <c r="I121" s="167"/>
      <c r="J121" s="167"/>
      <c r="K121" s="167"/>
      <c r="L121" s="167"/>
      <c r="M121" s="168"/>
      <c r="N121" s="137"/>
      <c r="O121" s="138"/>
      <c r="P121" s="138"/>
      <c r="Q121" s="139"/>
      <c r="R121" s="112"/>
      <c r="S121" s="112"/>
      <c r="T121" s="112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2"/>
      <c r="AK121" s="65"/>
      <c r="AL121" s="65"/>
      <c r="AM121" s="219"/>
      <c r="AN121" s="220"/>
      <c r="AO121" s="220"/>
      <c r="AP121" s="220"/>
      <c r="AQ121" s="220"/>
      <c r="AR121" s="221"/>
      <c r="AS121" s="219"/>
      <c r="AT121" s="220"/>
      <c r="AU121" s="220"/>
      <c r="AV121" s="220"/>
      <c r="AW121" s="220"/>
      <c r="AX121" s="221"/>
      <c r="AY121" s="222"/>
      <c r="AZ121" s="223"/>
      <c r="BA121" s="223"/>
      <c r="BB121" s="223"/>
      <c r="BC121" s="223"/>
      <c r="BD121" s="224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105"/>
    </row>
    <row r="122" spans="3:70" ht="15.6" customHeight="1" x14ac:dyDescent="0.4">
      <c r="C122" s="95"/>
      <c r="D122" s="169"/>
      <c r="E122" s="170"/>
      <c r="F122" s="170"/>
      <c r="G122" s="170"/>
      <c r="H122" s="170"/>
      <c r="I122" s="170"/>
      <c r="J122" s="170"/>
      <c r="K122" s="170"/>
      <c r="L122" s="170"/>
      <c r="M122" s="171"/>
      <c r="N122" s="147"/>
      <c r="O122" s="148"/>
      <c r="P122" s="148"/>
      <c r="Q122" s="149"/>
      <c r="R122" s="112"/>
      <c r="S122" s="112"/>
      <c r="T122" s="112"/>
      <c r="U122" s="79" t="str">
        <f>IF([2]回答表!F17="簡易水道事業",IF([2]回答表!X45="●",[2]回答表!Y187,IF([2]回答表!AA45="●",[2]回答表!Y253,"")),"")</f>
        <v/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146"/>
      <c r="AK122" s="65"/>
      <c r="AL122" s="65"/>
      <c r="AM122" s="225" t="str">
        <f>IF([2]回答表!F17="簡易水道事業",IF([2]回答表!X45="●",[2]回答表!Y189,IF([2]回答表!AA45="●",[2]回答表!Y255,"")),"")</f>
        <v/>
      </c>
      <c r="AN122" s="225"/>
      <c r="AO122" s="225"/>
      <c r="AP122" s="225"/>
      <c r="AQ122" s="225"/>
      <c r="AR122" s="225"/>
      <c r="AS122" s="225" t="str">
        <f>IF([2]回答表!F17="簡易水道事業",IF([2]回答表!X45="●",[2]回答表!Y190,IF([2]回答表!AA45="●",[2]回答表!Y256,"")),"")</f>
        <v/>
      </c>
      <c r="AT122" s="225"/>
      <c r="AU122" s="225"/>
      <c r="AV122" s="225"/>
      <c r="AW122" s="225"/>
      <c r="AX122" s="225"/>
      <c r="AY122" s="225" t="str">
        <f>IF([2]回答表!F17="簡易水道事業",IF([2]回答表!X45="●",[2]回答表!Y191,IF([2]回答表!AA45="●",[2]回答表!Y257,"")),"")</f>
        <v/>
      </c>
      <c r="AZ122" s="225"/>
      <c r="BA122" s="225"/>
      <c r="BB122" s="225"/>
      <c r="BC122" s="225"/>
      <c r="BD122" s="22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105"/>
    </row>
    <row r="123" spans="3:70" ht="15.6" customHeight="1" x14ac:dyDescent="0.4">
      <c r="C123" s="9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2"/>
      <c r="S123" s="112"/>
      <c r="T123" s="112"/>
      <c r="U123" s="76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8"/>
      <c r="AK123" s="65"/>
      <c r="AL123" s="6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105"/>
    </row>
    <row r="124" spans="3:70" ht="15.6" customHeight="1" x14ac:dyDescent="0.4">
      <c r="C124" s="9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81"/>
      <c r="O124" s="81"/>
      <c r="P124" s="81"/>
      <c r="Q124" s="81"/>
      <c r="R124" s="112"/>
      <c r="S124" s="112"/>
      <c r="T124" s="226"/>
      <c r="U124" s="82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  <c r="AK124" s="65"/>
      <c r="AL124" s="10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105"/>
    </row>
    <row r="125" spans="3:70" ht="15.6" customHeight="1" x14ac:dyDescent="0.4">
      <c r="C125" s="9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102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05"/>
    </row>
    <row r="126" spans="3:70" ht="18.600000000000001" customHeight="1" x14ac:dyDescent="0.5">
      <c r="C126" s="95"/>
      <c r="D126" s="227"/>
      <c r="E126" s="150"/>
      <c r="F126" s="150"/>
      <c r="G126" s="150"/>
      <c r="H126" s="150"/>
      <c r="I126" s="150"/>
      <c r="J126" s="150"/>
      <c r="K126" s="150"/>
      <c r="L126" s="150"/>
      <c r="M126" s="150"/>
      <c r="N126" s="81"/>
      <c r="O126" s="81"/>
      <c r="P126" s="81"/>
      <c r="Q126" s="81"/>
      <c r="R126" s="112"/>
      <c r="S126" s="112"/>
      <c r="T126" s="112"/>
      <c r="U126" s="116" t="s">
        <v>31</v>
      </c>
      <c r="V126" s="112"/>
      <c r="W126" s="112"/>
      <c r="X126" s="112"/>
      <c r="Y126" s="112"/>
      <c r="Z126" s="112"/>
      <c r="AA126" s="103"/>
      <c r="AB126" s="117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16" t="s">
        <v>32</v>
      </c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65"/>
      <c r="BR126" s="105"/>
    </row>
    <row r="127" spans="3:70" ht="15.6" customHeight="1" x14ac:dyDescent="0.4">
      <c r="C127" s="95"/>
      <c r="D127" s="186" t="s">
        <v>33</v>
      </c>
      <c r="E127" s="186"/>
      <c r="F127" s="186"/>
      <c r="G127" s="186"/>
      <c r="H127" s="186"/>
      <c r="I127" s="186"/>
      <c r="J127" s="186"/>
      <c r="K127" s="186"/>
      <c r="L127" s="186"/>
      <c r="M127" s="205"/>
      <c r="N127" s="123" t="str">
        <f>IF([2]回答表!F17="簡易水道事業",IF([2]回答表!AD45="●","●",""),"")</f>
        <v/>
      </c>
      <c r="O127" s="124"/>
      <c r="P127" s="124"/>
      <c r="Q127" s="125"/>
      <c r="R127" s="112"/>
      <c r="S127" s="112"/>
      <c r="T127" s="112"/>
      <c r="U127" s="126" t="str">
        <f>IF([2]回答表!F17="簡易水道事業",IF([2]回答表!AD45="●",[2]回答表!B289,""),"")</f>
        <v/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/>
      <c r="AK127" s="175"/>
      <c r="AL127" s="175"/>
      <c r="AM127" s="126" t="str">
        <f>IF([2]回答表!F17="簡易水道事業",IF([2]回答表!AD45="●",[2]回答表!B295,""),"")</f>
        <v/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05"/>
    </row>
    <row r="128" spans="3:70" ht="15.6" customHeight="1" x14ac:dyDescent="0.4">
      <c r="C128" s="95"/>
      <c r="D128" s="186"/>
      <c r="E128" s="186"/>
      <c r="F128" s="186"/>
      <c r="G128" s="186"/>
      <c r="H128" s="186"/>
      <c r="I128" s="186"/>
      <c r="J128" s="186"/>
      <c r="K128" s="186"/>
      <c r="L128" s="186"/>
      <c r="M128" s="205"/>
      <c r="N128" s="137"/>
      <c r="O128" s="138"/>
      <c r="P128" s="138"/>
      <c r="Q128" s="139"/>
      <c r="R128" s="112"/>
      <c r="S128" s="112"/>
      <c r="T128" s="112"/>
      <c r="U128" s="14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75"/>
      <c r="AL128" s="175"/>
      <c r="AM128" s="140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2"/>
      <c r="BR128" s="105"/>
    </row>
    <row r="129" spans="3:92" ht="15.6" customHeight="1" x14ac:dyDescent="0.4">
      <c r="C129" s="95"/>
      <c r="D129" s="186"/>
      <c r="E129" s="186"/>
      <c r="F129" s="186"/>
      <c r="G129" s="186"/>
      <c r="H129" s="186"/>
      <c r="I129" s="186"/>
      <c r="J129" s="186"/>
      <c r="K129" s="186"/>
      <c r="L129" s="186"/>
      <c r="M129" s="205"/>
      <c r="N129" s="137"/>
      <c r="O129" s="138"/>
      <c r="P129" s="138"/>
      <c r="Q129" s="139"/>
      <c r="R129" s="112"/>
      <c r="S129" s="112"/>
      <c r="T129" s="112"/>
      <c r="U129" s="14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75"/>
      <c r="AL129" s="175"/>
      <c r="AM129" s="140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2"/>
      <c r="BR129" s="105"/>
    </row>
    <row r="130" spans="3:92" ht="15.6" customHeight="1" x14ac:dyDescent="0.4">
      <c r="C130" s="95"/>
      <c r="D130" s="186"/>
      <c r="E130" s="186"/>
      <c r="F130" s="186"/>
      <c r="G130" s="186"/>
      <c r="H130" s="186"/>
      <c r="I130" s="186"/>
      <c r="J130" s="186"/>
      <c r="K130" s="186"/>
      <c r="L130" s="186"/>
      <c r="M130" s="205"/>
      <c r="N130" s="147"/>
      <c r="O130" s="148"/>
      <c r="P130" s="148"/>
      <c r="Q130" s="149"/>
      <c r="R130" s="112"/>
      <c r="S130" s="112"/>
      <c r="T130" s="112"/>
      <c r="U130" s="172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4"/>
      <c r="AK130" s="175"/>
      <c r="AL130" s="175"/>
      <c r="AM130" s="172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4"/>
      <c r="BR130" s="105"/>
    </row>
    <row r="131" spans="3:92" ht="15.6" customHeight="1" x14ac:dyDescent="0.4"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8"/>
    </row>
    <row r="132" spans="3:92" ht="15.6" customHeight="1" x14ac:dyDescent="0.4"/>
    <row r="133" spans="3:92" ht="15.6" customHeight="1" x14ac:dyDescent="0.4"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4"/>
    </row>
    <row r="134" spans="3:92" ht="15.6" customHeight="1" x14ac:dyDescent="0.5">
      <c r="C134" s="95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65"/>
      <c r="Y134" s="65"/>
      <c r="Z134" s="65"/>
      <c r="AA134" s="36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299"/>
      <c r="AO134" s="113"/>
      <c r="AP134" s="300"/>
      <c r="AQ134" s="300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02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103"/>
      <c r="BO134" s="103"/>
      <c r="BP134" s="103"/>
      <c r="BQ134" s="299"/>
      <c r="BR134" s="105"/>
    </row>
    <row r="135" spans="3:92" ht="15.6" customHeight="1" x14ac:dyDescent="0.5">
      <c r="C135" s="95"/>
      <c r="D135" s="96" t="s">
        <v>14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 t="s">
        <v>51</v>
      </c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2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103"/>
      <c r="BO135" s="103"/>
      <c r="BP135" s="103"/>
      <c r="BQ135" s="299"/>
      <c r="BR135" s="105"/>
    </row>
    <row r="136" spans="3:92" ht="15.6" customHeight="1" x14ac:dyDescent="0.5">
      <c r="C136" s="95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  <c r="R136" s="109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1"/>
      <c r="BC136" s="102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103"/>
      <c r="BO136" s="103"/>
      <c r="BP136" s="103"/>
      <c r="BQ136" s="299"/>
      <c r="BR136" s="105"/>
    </row>
    <row r="137" spans="3:92" ht="15.6" customHeight="1" x14ac:dyDescent="0.5">
      <c r="C137" s="95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5"/>
      <c r="Y137" s="65"/>
      <c r="Z137" s="65"/>
      <c r="AA137" s="36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299"/>
      <c r="AO137" s="113"/>
      <c r="AP137" s="300"/>
      <c r="AQ137" s="300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02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103"/>
      <c r="BO137" s="103"/>
      <c r="BP137" s="103"/>
      <c r="BQ137" s="299"/>
      <c r="BR137" s="105"/>
    </row>
    <row r="138" spans="3:92" ht="25.5" x14ac:dyDescent="0.5">
      <c r="C138" s="95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6" t="s">
        <v>39</v>
      </c>
      <c r="V138" s="118"/>
      <c r="W138" s="117"/>
      <c r="X138" s="119"/>
      <c r="Y138" s="119"/>
      <c r="Z138" s="120"/>
      <c r="AA138" s="120"/>
      <c r="AB138" s="120"/>
      <c r="AC138" s="121"/>
      <c r="AD138" s="121"/>
      <c r="AE138" s="121"/>
      <c r="AF138" s="121"/>
      <c r="AG138" s="121"/>
      <c r="AH138" s="121"/>
      <c r="AI138" s="121"/>
      <c r="AJ138" s="121"/>
      <c r="AK138" s="117"/>
      <c r="AL138" s="117"/>
      <c r="AM138" s="116" t="s">
        <v>35</v>
      </c>
      <c r="AN138" s="112"/>
      <c r="AO138" s="112"/>
      <c r="AP138" s="112"/>
      <c r="AQ138" s="112"/>
      <c r="AR138" s="112"/>
      <c r="AS138" s="103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21"/>
      <c r="BD138" s="103"/>
      <c r="BE138" s="103"/>
      <c r="BF138" s="122" t="s">
        <v>17</v>
      </c>
      <c r="BG138" s="179"/>
      <c r="BH138" s="179"/>
      <c r="BI138" s="179"/>
      <c r="BJ138" s="179"/>
      <c r="BK138" s="179"/>
      <c r="BL138" s="179"/>
      <c r="BM138" s="103"/>
      <c r="BN138" s="103"/>
      <c r="BO138" s="103"/>
      <c r="BP138" s="103"/>
      <c r="BQ138" s="299"/>
      <c r="BR138" s="105"/>
    </row>
    <row r="139" spans="3:92" ht="23.25" customHeight="1" x14ac:dyDescent="0.4">
      <c r="C139" s="95"/>
      <c r="D139" s="186" t="s">
        <v>18</v>
      </c>
      <c r="E139" s="186"/>
      <c r="F139" s="186"/>
      <c r="G139" s="186"/>
      <c r="H139" s="186"/>
      <c r="I139" s="186"/>
      <c r="J139" s="186"/>
      <c r="K139" s="186"/>
      <c r="L139" s="186"/>
      <c r="M139" s="186"/>
      <c r="N139" s="123" t="str">
        <f>IF([2]回答表!F17="下水道事業",IF([2]回答表!X45="●","●",""),"")</f>
        <v>●</v>
      </c>
      <c r="O139" s="124"/>
      <c r="P139" s="124"/>
      <c r="Q139" s="125"/>
      <c r="R139" s="112"/>
      <c r="S139" s="112"/>
      <c r="T139" s="112"/>
      <c r="U139" s="189" t="s">
        <v>52</v>
      </c>
      <c r="V139" s="190"/>
      <c r="W139" s="190"/>
      <c r="X139" s="190"/>
      <c r="Y139" s="190"/>
      <c r="Z139" s="190"/>
      <c r="AA139" s="190"/>
      <c r="AB139" s="190"/>
      <c r="AC139" s="95"/>
      <c r="AD139" s="65"/>
      <c r="AE139" s="65"/>
      <c r="AF139" s="65"/>
      <c r="AG139" s="65"/>
      <c r="AH139" s="65"/>
      <c r="AI139" s="65"/>
      <c r="AJ139" s="65"/>
      <c r="AK139" s="129"/>
      <c r="AL139" s="65"/>
      <c r="AM139" s="310" t="str">
        <f>IF([2]回答表!F17="下水道事業",IF([2]回答表!X45="●",[2]回答表!B158,IF([2]回答表!AA45="●",[2]回答表!B223,"")),"")</f>
        <v>秋田県が主導し、県北3市3町1組合の下水終末処理場及びし尿処理場からの汚泥を集約処理（乾燥又は炭化）し、資源化することで「循環型社会構築への貢献」をめざす本取組に参画している。
八峰町単体では金額効果は出ていないが、秋田県の試算では関連自治体・組合全体で約6億円の処分費コスト減を見込んでいるとのこと。</v>
      </c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2"/>
      <c r="BD139" s="36"/>
      <c r="BE139" s="36"/>
      <c r="BF139" s="131" t="str">
        <f>IF([2]回答表!F17="下水道事業",IF([2]回答表!X45="●",[2]回答表!B212,IF([2]回答表!AA45="●",[2]回答表!B278,"")),"")</f>
        <v>令和</v>
      </c>
      <c r="BG139" s="132"/>
      <c r="BH139" s="132"/>
      <c r="BI139" s="132"/>
      <c r="BJ139" s="131"/>
      <c r="BK139" s="132"/>
      <c r="BL139" s="132"/>
      <c r="BM139" s="132"/>
      <c r="BN139" s="131"/>
      <c r="BO139" s="132"/>
      <c r="BP139" s="132"/>
      <c r="BQ139" s="133"/>
      <c r="BR139" s="105"/>
    </row>
    <row r="140" spans="3:92" ht="23.25" customHeight="1" x14ac:dyDescent="0.4">
      <c r="C140" s="9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37"/>
      <c r="O140" s="138"/>
      <c r="P140" s="138"/>
      <c r="Q140" s="139"/>
      <c r="R140" s="112"/>
      <c r="S140" s="112"/>
      <c r="T140" s="112"/>
      <c r="U140" s="197"/>
      <c r="V140" s="198"/>
      <c r="W140" s="198"/>
      <c r="X140" s="198"/>
      <c r="Y140" s="198"/>
      <c r="Z140" s="198"/>
      <c r="AA140" s="198"/>
      <c r="AB140" s="198"/>
      <c r="AC140" s="95"/>
      <c r="AD140" s="65"/>
      <c r="AE140" s="65"/>
      <c r="AF140" s="65"/>
      <c r="AG140" s="65"/>
      <c r="AH140" s="65"/>
      <c r="AI140" s="65"/>
      <c r="AJ140" s="65"/>
      <c r="AK140" s="129"/>
      <c r="AL140" s="65"/>
      <c r="AM140" s="313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5"/>
      <c r="BD140" s="36"/>
      <c r="BE140" s="36"/>
      <c r="BF140" s="143"/>
      <c r="BG140" s="144"/>
      <c r="BH140" s="144"/>
      <c r="BI140" s="144"/>
      <c r="BJ140" s="143"/>
      <c r="BK140" s="144"/>
      <c r="BL140" s="144"/>
      <c r="BM140" s="144"/>
      <c r="BN140" s="143"/>
      <c r="BO140" s="144"/>
      <c r="BP140" s="144"/>
      <c r="BQ140" s="145"/>
      <c r="BR140" s="105"/>
    </row>
    <row r="141" spans="3:92" ht="23.25" customHeight="1" x14ac:dyDescent="0.4">
      <c r="C141" s="9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37"/>
      <c r="O141" s="138"/>
      <c r="P141" s="138"/>
      <c r="Q141" s="139"/>
      <c r="R141" s="112"/>
      <c r="S141" s="112"/>
      <c r="T141" s="112"/>
      <c r="U141" s="79" t="str">
        <f>IF([2]回答表!F17="下水道事業",IF([2]回答表!X45="●",[2]回答表!Y193,IF([2]回答表!AA45="●",[2]回答表!Y259,"")),"")</f>
        <v xml:space="preserve"> </v>
      </c>
      <c r="V141" s="80"/>
      <c r="W141" s="80"/>
      <c r="X141" s="80"/>
      <c r="Y141" s="80"/>
      <c r="Z141" s="80"/>
      <c r="AA141" s="80"/>
      <c r="AB141" s="146"/>
      <c r="AC141" s="65"/>
      <c r="AD141" s="65"/>
      <c r="AE141" s="65"/>
      <c r="AF141" s="65"/>
      <c r="AG141" s="65"/>
      <c r="AH141" s="65"/>
      <c r="AI141" s="65"/>
      <c r="AJ141" s="65"/>
      <c r="AK141" s="129"/>
      <c r="AL141" s="65"/>
      <c r="AM141" s="313"/>
      <c r="AN141" s="314"/>
      <c r="AO141" s="314"/>
      <c r="AP141" s="314"/>
      <c r="AQ141" s="314"/>
      <c r="AR141" s="314"/>
      <c r="AS141" s="314"/>
      <c r="AT141" s="314"/>
      <c r="AU141" s="314"/>
      <c r="AV141" s="314"/>
      <c r="AW141" s="314"/>
      <c r="AX141" s="314"/>
      <c r="AY141" s="314"/>
      <c r="AZ141" s="314"/>
      <c r="BA141" s="314"/>
      <c r="BB141" s="314"/>
      <c r="BC141" s="315"/>
      <c r="BD141" s="36"/>
      <c r="BE141" s="36"/>
      <c r="BF141" s="143"/>
      <c r="BG141" s="144"/>
      <c r="BH141" s="144"/>
      <c r="BI141" s="144"/>
      <c r="BJ141" s="143"/>
      <c r="BK141" s="144"/>
      <c r="BL141" s="144"/>
      <c r="BM141" s="144"/>
      <c r="BN141" s="143"/>
      <c r="BO141" s="144"/>
      <c r="BP141" s="144"/>
      <c r="BQ141" s="145"/>
      <c r="BR141" s="105"/>
    </row>
    <row r="142" spans="3:92" ht="23.25" customHeight="1" x14ac:dyDescent="0.5">
      <c r="C142" s="95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47"/>
      <c r="O142" s="148"/>
      <c r="P142" s="148"/>
      <c r="Q142" s="149"/>
      <c r="R142" s="112"/>
      <c r="S142" s="112"/>
      <c r="T142" s="112"/>
      <c r="U142" s="76"/>
      <c r="V142" s="77"/>
      <c r="W142" s="77"/>
      <c r="X142" s="77"/>
      <c r="Y142" s="77"/>
      <c r="Z142" s="77"/>
      <c r="AA142" s="77"/>
      <c r="AB142" s="78"/>
      <c r="AC142" s="36"/>
      <c r="AD142" s="36"/>
      <c r="AE142" s="36"/>
      <c r="AF142" s="36"/>
      <c r="AG142" s="36"/>
      <c r="AH142" s="36"/>
      <c r="AI142" s="36"/>
      <c r="AJ142" s="103"/>
      <c r="AK142" s="129"/>
      <c r="AL142" s="65"/>
      <c r="AM142" s="313"/>
      <c r="AN142" s="314"/>
      <c r="AO142" s="314"/>
      <c r="AP142" s="314"/>
      <c r="AQ142" s="314"/>
      <c r="AR142" s="314"/>
      <c r="AS142" s="314"/>
      <c r="AT142" s="314"/>
      <c r="AU142" s="314"/>
      <c r="AV142" s="314"/>
      <c r="AW142" s="314"/>
      <c r="AX142" s="314"/>
      <c r="AY142" s="314"/>
      <c r="AZ142" s="314"/>
      <c r="BA142" s="314"/>
      <c r="BB142" s="314"/>
      <c r="BC142" s="315"/>
      <c r="BD142" s="36"/>
      <c r="BE142" s="36"/>
      <c r="BF142" s="143">
        <f>IF([2]回答表!F17="下水道事業",IF([2]回答表!X45="●",[2]回答表!E212,IF([2]回答表!AA45="●",[2]回答表!E278,"")),"")</f>
        <v>2</v>
      </c>
      <c r="BG142" s="144"/>
      <c r="BH142" s="144"/>
      <c r="BI142" s="144"/>
      <c r="BJ142" s="143">
        <f>IF([2]回答表!F17="下水道事業",IF([2]回答表!X45="●",[2]回答表!E213,IF([2]回答表!AA45="●",[2]回答表!E279,"")),"")</f>
        <v>4</v>
      </c>
      <c r="BK142" s="144"/>
      <c r="BL142" s="144"/>
      <c r="BM142" s="144"/>
      <c r="BN142" s="143">
        <f>IF([2]回答表!F17="下水道事業",IF([2]回答表!X45="●",[2]回答表!E214,IF([2]回答表!AA45="●",[2]回答表!E280,"")),"")</f>
        <v>1</v>
      </c>
      <c r="BO142" s="144"/>
      <c r="BP142" s="144"/>
      <c r="BQ142" s="145"/>
      <c r="BR142" s="105"/>
      <c r="BX142" s="192" t="str">
        <f>IF([2]回答表!AQ20="下水道事業",IF([2]回答表!BI48="○",[2]回答表!AM161,IF([2]回答表!BL48="○",[2]回答表!AM226,"")),"")</f>
        <v/>
      </c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4"/>
    </row>
    <row r="143" spans="3:92" ht="23.25" customHeight="1" x14ac:dyDescent="0.5">
      <c r="C143" s="9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151"/>
      <c r="P143" s="151"/>
      <c r="Q143" s="151"/>
      <c r="R143" s="152"/>
      <c r="S143" s="152"/>
      <c r="T143" s="152"/>
      <c r="U143" s="82"/>
      <c r="V143" s="83"/>
      <c r="W143" s="83"/>
      <c r="X143" s="83"/>
      <c r="Y143" s="83"/>
      <c r="Z143" s="83"/>
      <c r="AA143" s="83"/>
      <c r="AB143" s="84"/>
      <c r="AC143" s="36"/>
      <c r="AD143" s="36"/>
      <c r="AE143" s="36"/>
      <c r="AF143" s="36"/>
      <c r="AG143" s="36"/>
      <c r="AH143" s="36"/>
      <c r="AI143" s="36"/>
      <c r="AJ143" s="103"/>
      <c r="AK143" s="129"/>
      <c r="AL143" s="36"/>
      <c r="AM143" s="313"/>
      <c r="AN143" s="314"/>
      <c r="AO143" s="314"/>
      <c r="AP143" s="314"/>
      <c r="AQ143" s="314"/>
      <c r="AR143" s="314"/>
      <c r="AS143" s="314"/>
      <c r="AT143" s="314"/>
      <c r="AU143" s="314"/>
      <c r="AV143" s="314"/>
      <c r="AW143" s="314"/>
      <c r="AX143" s="314"/>
      <c r="AY143" s="314"/>
      <c r="AZ143" s="314"/>
      <c r="BA143" s="314"/>
      <c r="BB143" s="314"/>
      <c r="BC143" s="315"/>
      <c r="BD143" s="113"/>
      <c r="BE143" s="113"/>
      <c r="BF143" s="143"/>
      <c r="BG143" s="144"/>
      <c r="BH143" s="144"/>
      <c r="BI143" s="144"/>
      <c r="BJ143" s="143"/>
      <c r="BK143" s="144"/>
      <c r="BL143" s="144"/>
      <c r="BM143" s="144"/>
      <c r="BN143" s="143"/>
      <c r="BO143" s="144"/>
      <c r="BP143" s="144"/>
      <c r="BQ143" s="145"/>
      <c r="BR143" s="105"/>
      <c r="BX143" s="200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2"/>
    </row>
    <row r="144" spans="3:92" ht="23.25" customHeight="1" x14ac:dyDescent="0.4">
      <c r="C144" s="9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36"/>
      <c r="Q144" s="36"/>
      <c r="R144" s="112"/>
      <c r="S144" s="112"/>
      <c r="T144" s="112"/>
      <c r="U144" s="65"/>
      <c r="V144" s="65"/>
      <c r="W144" s="65"/>
      <c r="X144" s="65"/>
      <c r="Y144" s="65"/>
      <c r="Z144" s="65"/>
      <c r="AA144" s="65"/>
      <c r="AB144" s="65"/>
      <c r="AC144" s="65"/>
      <c r="AD144" s="102"/>
      <c r="AE144" s="36"/>
      <c r="AF144" s="36"/>
      <c r="AG144" s="36"/>
      <c r="AH144" s="36"/>
      <c r="AI144" s="36"/>
      <c r="AJ144" s="36"/>
      <c r="AK144" s="36"/>
      <c r="AL144" s="36"/>
      <c r="AM144" s="313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5"/>
      <c r="BD144" s="65"/>
      <c r="BE144" s="65"/>
      <c r="BF144" s="143"/>
      <c r="BG144" s="144"/>
      <c r="BH144" s="144"/>
      <c r="BI144" s="144"/>
      <c r="BJ144" s="143"/>
      <c r="BK144" s="144"/>
      <c r="BL144" s="144"/>
      <c r="BM144" s="144"/>
      <c r="BN144" s="143"/>
      <c r="BO144" s="144"/>
      <c r="BP144" s="144"/>
      <c r="BQ144" s="145"/>
      <c r="BR144" s="105"/>
      <c r="BT144" s="65"/>
      <c r="BU144" s="65"/>
      <c r="BV144" s="65"/>
      <c r="BW144" s="65"/>
      <c r="BX144" s="200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2"/>
    </row>
    <row r="145" spans="3:92" ht="23.25" customHeight="1" x14ac:dyDescent="0.4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151"/>
      <c r="P145" s="151"/>
      <c r="Q145" s="151"/>
      <c r="R145" s="152"/>
      <c r="S145" s="152"/>
      <c r="T145" s="152"/>
      <c r="U145" s="189" t="s">
        <v>53</v>
      </c>
      <c r="V145" s="190"/>
      <c r="W145" s="190"/>
      <c r="X145" s="190"/>
      <c r="Y145" s="190"/>
      <c r="Z145" s="190"/>
      <c r="AA145" s="190"/>
      <c r="AB145" s="190"/>
      <c r="AC145" s="189" t="s">
        <v>54</v>
      </c>
      <c r="AD145" s="190"/>
      <c r="AE145" s="190"/>
      <c r="AF145" s="190"/>
      <c r="AG145" s="190"/>
      <c r="AH145" s="190"/>
      <c r="AI145" s="190"/>
      <c r="AJ145" s="191"/>
      <c r="AK145" s="129"/>
      <c r="AL145" s="36"/>
      <c r="AM145" s="313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  <c r="AY145" s="314"/>
      <c r="AZ145" s="314"/>
      <c r="BA145" s="314"/>
      <c r="BB145" s="314"/>
      <c r="BC145" s="315"/>
      <c r="BD145" s="36"/>
      <c r="BE145" s="36"/>
      <c r="BF145" s="143"/>
      <c r="BG145" s="144"/>
      <c r="BH145" s="144"/>
      <c r="BI145" s="144"/>
      <c r="BJ145" s="143"/>
      <c r="BK145" s="144"/>
      <c r="BL145" s="144"/>
      <c r="BM145" s="144"/>
      <c r="BN145" s="143"/>
      <c r="BO145" s="144"/>
      <c r="BP145" s="144"/>
      <c r="BQ145" s="145"/>
      <c r="BR145" s="105"/>
      <c r="BX145" s="200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</row>
    <row r="146" spans="3:92" ht="23.25" customHeight="1" x14ac:dyDescent="0.4">
      <c r="C146" s="9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36"/>
      <c r="Q146" s="36"/>
      <c r="R146" s="36"/>
      <c r="S146" s="112"/>
      <c r="T146" s="112"/>
      <c r="U146" s="197"/>
      <c r="V146" s="198"/>
      <c r="W146" s="198"/>
      <c r="X146" s="198"/>
      <c r="Y146" s="198"/>
      <c r="Z146" s="198"/>
      <c r="AA146" s="198"/>
      <c r="AB146" s="198"/>
      <c r="AC146" s="228"/>
      <c r="AD146" s="229"/>
      <c r="AE146" s="229"/>
      <c r="AF146" s="229"/>
      <c r="AG146" s="229"/>
      <c r="AH146" s="229"/>
      <c r="AI146" s="229"/>
      <c r="AJ146" s="230"/>
      <c r="AK146" s="129"/>
      <c r="AL146" s="36"/>
      <c r="AM146" s="313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  <c r="AY146" s="314"/>
      <c r="AZ146" s="314"/>
      <c r="BA146" s="314"/>
      <c r="BB146" s="314"/>
      <c r="BC146" s="315"/>
      <c r="BD146" s="165"/>
      <c r="BE146" s="165"/>
      <c r="BF146" s="143"/>
      <c r="BG146" s="144"/>
      <c r="BH146" s="144"/>
      <c r="BI146" s="144"/>
      <c r="BJ146" s="143"/>
      <c r="BK146" s="144"/>
      <c r="BL146" s="144"/>
      <c r="BM146" s="144"/>
      <c r="BN146" s="143"/>
      <c r="BO146" s="144"/>
      <c r="BP146" s="144"/>
      <c r="BQ146" s="145"/>
      <c r="BR146" s="105"/>
      <c r="BX146" s="200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2"/>
    </row>
    <row r="147" spans="3:92" ht="23.25" customHeight="1" x14ac:dyDescent="0.4">
      <c r="C147" s="9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36"/>
      <c r="Q147" s="36"/>
      <c r="R147" s="36"/>
      <c r="S147" s="112"/>
      <c r="T147" s="112"/>
      <c r="U147" s="79" t="str">
        <f>IF([2]回答表!F17="下水道事業",IF([2]回答表!X45="●",[2]回答表!Y195,IF([2]回答表!AA45="●",[2]回答表!Y261,"")),"")</f>
        <v xml:space="preserve"> </v>
      </c>
      <c r="V147" s="80"/>
      <c r="W147" s="80"/>
      <c r="X147" s="80"/>
      <c r="Y147" s="80"/>
      <c r="Z147" s="80"/>
      <c r="AA147" s="80"/>
      <c r="AB147" s="146"/>
      <c r="AC147" s="79" t="str">
        <f>IF([2]回答表!F17="下水道事業",IF([2]回答表!X45="●",[2]回答表!Y196,IF([2]回答表!AA45="●",[2]回答表!Y262,"")),"")</f>
        <v xml:space="preserve"> </v>
      </c>
      <c r="AD147" s="80"/>
      <c r="AE147" s="80"/>
      <c r="AF147" s="80"/>
      <c r="AG147" s="80"/>
      <c r="AH147" s="80"/>
      <c r="AI147" s="80"/>
      <c r="AJ147" s="146"/>
      <c r="AK147" s="129"/>
      <c r="AL147" s="36"/>
      <c r="AM147" s="313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  <c r="AY147" s="314"/>
      <c r="AZ147" s="314"/>
      <c r="BA147" s="314"/>
      <c r="BB147" s="314"/>
      <c r="BC147" s="315"/>
      <c r="BD147" s="165"/>
      <c r="BE147" s="165"/>
      <c r="BF147" s="143" t="s">
        <v>23</v>
      </c>
      <c r="BG147" s="144"/>
      <c r="BH147" s="144"/>
      <c r="BI147" s="144"/>
      <c r="BJ147" s="143" t="s">
        <v>24</v>
      </c>
      <c r="BK147" s="144"/>
      <c r="BL147" s="144"/>
      <c r="BM147" s="144"/>
      <c r="BN147" s="143" t="s">
        <v>25</v>
      </c>
      <c r="BO147" s="144"/>
      <c r="BP147" s="144"/>
      <c r="BQ147" s="145"/>
      <c r="BR147" s="105"/>
      <c r="BX147" s="200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2"/>
    </row>
    <row r="148" spans="3:92" ht="23.25" customHeight="1" x14ac:dyDescent="0.4">
      <c r="C148" s="9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36"/>
      <c r="Q148" s="36"/>
      <c r="R148" s="36"/>
      <c r="S148" s="112"/>
      <c r="T148" s="112"/>
      <c r="U148" s="76"/>
      <c r="V148" s="77"/>
      <c r="W148" s="77"/>
      <c r="X148" s="77"/>
      <c r="Y148" s="77"/>
      <c r="Z148" s="77"/>
      <c r="AA148" s="77"/>
      <c r="AB148" s="78"/>
      <c r="AC148" s="76"/>
      <c r="AD148" s="77"/>
      <c r="AE148" s="77"/>
      <c r="AF148" s="77"/>
      <c r="AG148" s="77"/>
      <c r="AH148" s="77"/>
      <c r="AI148" s="77"/>
      <c r="AJ148" s="78"/>
      <c r="AK148" s="129"/>
      <c r="AL148" s="36"/>
      <c r="AM148" s="316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8"/>
      <c r="BD148" s="165"/>
      <c r="BE148" s="165"/>
      <c r="BF148" s="143"/>
      <c r="BG148" s="144"/>
      <c r="BH148" s="144"/>
      <c r="BI148" s="144"/>
      <c r="BJ148" s="143"/>
      <c r="BK148" s="144"/>
      <c r="BL148" s="144"/>
      <c r="BM148" s="144"/>
      <c r="BN148" s="143"/>
      <c r="BO148" s="144"/>
      <c r="BP148" s="144"/>
      <c r="BQ148" s="145"/>
      <c r="BR148" s="105"/>
      <c r="BX148" s="200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2"/>
    </row>
    <row r="149" spans="3:92" ht="15.6" customHeight="1" x14ac:dyDescent="0.4">
      <c r="C149" s="9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36"/>
      <c r="Q149" s="36"/>
      <c r="R149" s="36"/>
      <c r="S149" s="112"/>
      <c r="T149" s="112"/>
      <c r="U149" s="82"/>
      <c r="V149" s="83"/>
      <c r="W149" s="83"/>
      <c r="X149" s="83"/>
      <c r="Y149" s="83"/>
      <c r="Z149" s="83"/>
      <c r="AA149" s="83"/>
      <c r="AB149" s="84"/>
      <c r="AC149" s="82"/>
      <c r="AD149" s="83"/>
      <c r="AE149" s="83"/>
      <c r="AF149" s="83"/>
      <c r="AG149" s="83"/>
      <c r="AH149" s="83"/>
      <c r="AI149" s="83"/>
      <c r="AJ149" s="84"/>
      <c r="AK149" s="129"/>
      <c r="AL149" s="36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13"/>
      <c r="BD149" s="165"/>
      <c r="BE149" s="165"/>
      <c r="BF149" s="181"/>
      <c r="BG149" s="182"/>
      <c r="BH149" s="182"/>
      <c r="BI149" s="182"/>
      <c r="BJ149" s="181"/>
      <c r="BK149" s="182"/>
      <c r="BL149" s="182"/>
      <c r="BM149" s="182"/>
      <c r="BN149" s="181"/>
      <c r="BO149" s="182"/>
      <c r="BP149" s="182"/>
      <c r="BQ149" s="183"/>
      <c r="BR149" s="105"/>
      <c r="BX149" s="200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2"/>
    </row>
    <row r="150" spans="3:92" ht="18" customHeight="1" x14ac:dyDescent="0.5">
      <c r="C150" s="9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36"/>
      <c r="Q150" s="36"/>
      <c r="R150" s="112"/>
      <c r="S150" s="112"/>
      <c r="T150" s="112"/>
      <c r="U150" s="65"/>
      <c r="V150" s="65"/>
      <c r="W150" s="65"/>
      <c r="X150" s="65"/>
      <c r="Y150" s="65"/>
      <c r="Z150" s="65"/>
      <c r="AA150" s="65"/>
      <c r="AB150" s="65"/>
      <c r="AC150" s="65"/>
      <c r="AD150" s="102"/>
      <c r="AE150" s="36"/>
      <c r="AF150" s="36"/>
      <c r="AG150" s="36"/>
      <c r="AH150" s="36"/>
      <c r="AI150" s="36"/>
      <c r="AJ150" s="36"/>
      <c r="AK150" s="36"/>
      <c r="AL150" s="36"/>
      <c r="AM150" s="36"/>
      <c r="AN150" s="103"/>
      <c r="AO150" s="103"/>
      <c r="AP150" s="103"/>
      <c r="AQ150" s="299"/>
      <c r="AR150" s="65"/>
      <c r="AS150" s="177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105"/>
      <c r="BT150" s="65"/>
      <c r="BU150" s="65"/>
      <c r="BV150" s="65"/>
      <c r="BW150" s="65"/>
      <c r="BX150" s="200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2"/>
    </row>
    <row r="151" spans="3:92" ht="18.95" customHeight="1" x14ac:dyDescent="0.4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151"/>
      <c r="P151" s="151"/>
      <c r="Q151" s="151"/>
      <c r="R151" s="112"/>
      <c r="S151" s="112"/>
      <c r="T151" s="112"/>
      <c r="U151" s="213" t="s">
        <v>55</v>
      </c>
      <c r="V151" s="214"/>
      <c r="W151" s="214"/>
      <c r="X151" s="214"/>
      <c r="Y151" s="214"/>
      <c r="Z151" s="214"/>
      <c r="AA151" s="214"/>
      <c r="AB151" s="214"/>
      <c r="AC151" s="213" t="s">
        <v>56</v>
      </c>
      <c r="AD151" s="214"/>
      <c r="AE151" s="214"/>
      <c r="AF151" s="214"/>
      <c r="AG151" s="214"/>
      <c r="AH151" s="214"/>
      <c r="AI151" s="214"/>
      <c r="AJ151" s="215"/>
      <c r="AK151" s="213" t="s">
        <v>57</v>
      </c>
      <c r="AL151" s="214"/>
      <c r="AM151" s="214"/>
      <c r="AN151" s="214"/>
      <c r="AO151" s="214"/>
      <c r="AP151" s="214"/>
      <c r="AQ151" s="214"/>
      <c r="AR151" s="214"/>
      <c r="AS151" s="213" t="s">
        <v>58</v>
      </c>
      <c r="AT151" s="214"/>
      <c r="AU151" s="214"/>
      <c r="AV151" s="214"/>
      <c r="AW151" s="214"/>
      <c r="AX151" s="214"/>
      <c r="AY151" s="214"/>
      <c r="AZ151" s="215"/>
      <c r="BA151" s="213" t="s">
        <v>59</v>
      </c>
      <c r="BB151" s="214"/>
      <c r="BC151" s="214"/>
      <c r="BD151" s="214"/>
      <c r="BE151" s="214"/>
      <c r="BF151" s="214"/>
      <c r="BG151" s="214"/>
      <c r="BH151" s="215"/>
      <c r="BI151" s="65"/>
      <c r="BJ151" s="65"/>
      <c r="BK151" s="65"/>
      <c r="BL151" s="65"/>
      <c r="BM151" s="65"/>
      <c r="BN151" s="65"/>
      <c r="BO151" s="65"/>
      <c r="BP151" s="65"/>
      <c r="BQ151" s="65"/>
      <c r="BR151" s="105"/>
      <c r="BT151" s="65"/>
      <c r="BU151" s="65"/>
      <c r="BV151" s="65"/>
      <c r="BW151" s="65"/>
      <c r="BX151" s="207"/>
      <c r="BY151" s="208"/>
      <c r="BZ151" s="208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/>
      <c r="CM151" s="208"/>
      <c r="CN151" s="209"/>
    </row>
    <row r="152" spans="3:92" ht="15.6" customHeight="1" x14ac:dyDescent="0.4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36"/>
      <c r="Q152" s="36"/>
      <c r="R152" s="112"/>
      <c r="S152" s="112"/>
      <c r="T152" s="112"/>
      <c r="U152" s="231"/>
      <c r="V152" s="232"/>
      <c r="W152" s="232"/>
      <c r="X152" s="232"/>
      <c r="Y152" s="232"/>
      <c r="Z152" s="232"/>
      <c r="AA152" s="232"/>
      <c r="AB152" s="232"/>
      <c r="AC152" s="231"/>
      <c r="AD152" s="232"/>
      <c r="AE152" s="232"/>
      <c r="AF152" s="232"/>
      <c r="AG152" s="232"/>
      <c r="AH152" s="232"/>
      <c r="AI152" s="232"/>
      <c r="AJ152" s="233"/>
      <c r="AK152" s="231"/>
      <c r="AL152" s="232"/>
      <c r="AM152" s="232"/>
      <c r="AN152" s="232"/>
      <c r="AO152" s="232"/>
      <c r="AP152" s="232"/>
      <c r="AQ152" s="232"/>
      <c r="AR152" s="232"/>
      <c r="AS152" s="231"/>
      <c r="AT152" s="232"/>
      <c r="AU152" s="232"/>
      <c r="AV152" s="232"/>
      <c r="AW152" s="232"/>
      <c r="AX152" s="232"/>
      <c r="AY152" s="232"/>
      <c r="AZ152" s="233"/>
      <c r="BA152" s="231"/>
      <c r="BB152" s="232"/>
      <c r="BC152" s="232"/>
      <c r="BD152" s="232"/>
      <c r="BE152" s="232"/>
      <c r="BF152" s="232"/>
      <c r="BG152" s="232"/>
      <c r="BH152" s="233"/>
      <c r="BI152" s="65"/>
      <c r="BJ152" s="65"/>
      <c r="BK152" s="65"/>
      <c r="BL152" s="65"/>
      <c r="BM152" s="65"/>
      <c r="BN152" s="65"/>
      <c r="BO152" s="65"/>
      <c r="BP152" s="65"/>
      <c r="BQ152" s="65"/>
      <c r="BR152" s="10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105"/>
    </row>
    <row r="153" spans="3:92" ht="15.6" customHeight="1" x14ac:dyDescent="0.4">
      <c r="C153" s="9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36"/>
      <c r="Q153" s="36"/>
      <c r="R153" s="112"/>
      <c r="S153" s="112"/>
      <c r="T153" s="112"/>
      <c r="U153" s="79" t="str">
        <f>IF([2]回答表!F17="下水道事業",IF([2]回答表!X45="●",[2]回答表!Y198,IF([2]回答表!AA45="●",[2]回答表!Y264,"")),"")</f>
        <v xml:space="preserve"> </v>
      </c>
      <c r="V153" s="80"/>
      <c r="W153" s="80"/>
      <c r="X153" s="80"/>
      <c r="Y153" s="80"/>
      <c r="Z153" s="80"/>
      <c r="AA153" s="80"/>
      <c r="AB153" s="146"/>
      <c r="AC153" s="79" t="str">
        <f>IF([2]回答表!F17="下水道事業",IF([2]回答表!X45="●",[2]回答表!Y199,IF([2]回答表!AA45="●",[2]回答表!Y265,"")),"")</f>
        <v xml:space="preserve"> </v>
      </c>
      <c r="AD153" s="80"/>
      <c r="AE153" s="80"/>
      <c r="AF153" s="80"/>
      <c r="AG153" s="80"/>
      <c r="AH153" s="80"/>
      <c r="AI153" s="80"/>
      <c r="AJ153" s="146"/>
      <c r="AK153" s="79" t="str">
        <f>IF([2]回答表!F17="下水道事業",IF([2]回答表!X45="●",[2]回答表!Y200,IF([2]回答表!AA45="●",[2]回答表!Y266,"")),"")</f>
        <v xml:space="preserve"> </v>
      </c>
      <c r="AL153" s="80"/>
      <c r="AM153" s="80"/>
      <c r="AN153" s="80"/>
      <c r="AO153" s="80"/>
      <c r="AP153" s="80"/>
      <c r="AQ153" s="80"/>
      <c r="AR153" s="146"/>
      <c r="AS153" s="79" t="str">
        <f>IF([2]回答表!F17="下水道事業",IF([2]回答表!X45="●",[2]回答表!Y201,IF([2]回答表!AA45="●",[2]回答表!Y267,"")),"")</f>
        <v xml:space="preserve"> </v>
      </c>
      <c r="AT153" s="80"/>
      <c r="AU153" s="80"/>
      <c r="AV153" s="80"/>
      <c r="AW153" s="80"/>
      <c r="AX153" s="80"/>
      <c r="AY153" s="80"/>
      <c r="AZ153" s="146"/>
      <c r="BA153" s="79">
        <f>IF([2]回答表!F17="下水道事業",IF([2]回答表!X45="●",[2]回答表!Y202,IF([2]回答表!AA45="●",[2]回答表!Y268,"")),"")</f>
        <v>0</v>
      </c>
      <c r="BB153" s="80"/>
      <c r="BC153" s="80"/>
      <c r="BD153" s="80"/>
      <c r="BE153" s="80"/>
      <c r="BF153" s="80"/>
      <c r="BG153" s="80"/>
      <c r="BH153" s="146"/>
      <c r="BI153" s="65"/>
      <c r="BJ153" s="65"/>
      <c r="BK153" s="65"/>
      <c r="BL153" s="65"/>
      <c r="BM153" s="65"/>
      <c r="BN153" s="65"/>
      <c r="BO153" s="65"/>
      <c r="BP153" s="65"/>
      <c r="BQ153" s="65"/>
      <c r="BR153" s="10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105"/>
    </row>
    <row r="154" spans="3:92" ht="15.6" customHeight="1" x14ac:dyDescent="0.4">
      <c r="C154" s="9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36"/>
      <c r="Q154" s="36"/>
      <c r="R154" s="112"/>
      <c r="S154" s="112"/>
      <c r="T154" s="112"/>
      <c r="U154" s="76"/>
      <c r="V154" s="77"/>
      <c r="W154" s="77"/>
      <c r="X154" s="77"/>
      <c r="Y154" s="77"/>
      <c r="Z154" s="77"/>
      <c r="AA154" s="77"/>
      <c r="AB154" s="78"/>
      <c r="AC154" s="76"/>
      <c r="AD154" s="77"/>
      <c r="AE154" s="77"/>
      <c r="AF154" s="77"/>
      <c r="AG154" s="77"/>
      <c r="AH154" s="77"/>
      <c r="AI154" s="77"/>
      <c r="AJ154" s="78"/>
      <c r="AK154" s="76"/>
      <c r="AL154" s="77"/>
      <c r="AM154" s="77"/>
      <c r="AN154" s="77"/>
      <c r="AO154" s="77"/>
      <c r="AP154" s="77"/>
      <c r="AQ154" s="77"/>
      <c r="AR154" s="78"/>
      <c r="AS154" s="76"/>
      <c r="AT154" s="77"/>
      <c r="AU154" s="77"/>
      <c r="AV154" s="77"/>
      <c r="AW154" s="77"/>
      <c r="AX154" s="77"/>
      <c r="AY154" s="77"/>
      <c r="AZ154" s="78"/>
      <c r="BA154" s="76"/>
      <c r="BB154" s="77"/>
      <c r="BC154" s="77"/>
      <c r="BD154" s="77"/>
      <c r="BE154" s="77"/>
      <c r="BF154" s="77"/>
      <c r="BG154" s="77"/>
      <c r="BH154" s="78"/>
      <c r="BI154" s="65"/>
      <c r="BJ154" s="65"/>
      <c r="BK154" s="65"/>
      <c r="BL154" s="65"/>
      <c r="BM154" s="65"/>
      <c r="BN154" s="65"/>
      <c r="BO154" s="65"/>
      <c r="BP154" s="65"/>
      <c r="BQ154" s="65"/>
      <c r="BR154" s="10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105"/>
    </row>
    <row r="155" spans="3:92" ht="15.6" customHeight="1" x14ac:dyDescent="0.4">
      <c r="C155" s="9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36"/>
      <c r="Q155" s="36"/>
      <c r="R155" s="112"/>
      <c r="S155" s="112"/>
      <c r="T155" s="112"/>
      <c r="U155" s="82"/>
      <c r="V155" s="83"/>
      <c r="W155" s="83"/>
      <c r="X155" s="83"/>
      <c r="Y155" s="83"/>
      <c r="Z155" s="83"/>
      <c r="AA155" s="83"/>
      <c r="AB155" s="84"/>
      <c r="AC155" s="82"/>
      <c r="AD155" s="83"/>
      <c r="AE155" s="83"/>
      <c r="AF155" s="83"/>
      <c r="AG155" s="83"/>
      <c r="AH155" s="83"/>
      <c r="AI155" s="83"/>
      <c r="AJ155" s="84"/>
      <c r="AK155" s="82"/>
      <c r="AL155" s="83"/>
      <c r="AM155" s="83"/>
      <c r="AN155" s="83"/>
      <c r="AO155" s="83"/>
      <c r="AP155" s="83"/>
      <c r="AQ155" s="83"/>
      <c r="AR155" s="84"/>
      <c r="AS155" s="82"/>
      <c r="AT155" s="83"/>
      <c r="AU155" s="83"/>
      <c r="AV155" s="83"/>
      <c r="AW155" s="83"/>
      <c r="AX155" s="83"/>
      <c r="AY155" s="83"/>
      <c r="AZ155" s="84"/>
      <c r="BA155" s="82"/>
      <c r="BB155" s="83"/>
      <c r="BC155" s="83"/>
      <c r="BD155" s="83"/>
      <c r="BE155" s="83"/>
      <c r="BF155" s="83"/>
      <c r="BG155" s="83"/>
      <c r="BH155" s="84"/>
      <c r="BI155" s="65"/>
      <c r="BJ155" s="65"/>
      <c r="BK155" s="65"/>
      <c r="BL155" s="65"/>
      <c r="BM155" s="65"/>
      <c r="BN155" s="65"/>
      <c r="BO155" s="65"/>
      <c r="BP155" s="65"/>
      <c r="BQ155" s="65"/>
      <c r="BR155" s="10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105"/>
    </row>
    <row r="156" spans="3:92" ht="29.45" customHeight="1" x14ac:dyDescent="0.5">
      <c r="C156" s="9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36"/>
      <c r="Q156" s="36"/>
      <c r="R156" s="112"/>
      <c r="S156" s="112"/>
      <c r="T156" s="112"/>
      <c r="U156" s="65"/>
      <c r="V156" s="65"/>
      <c r="W156" s="65"/>
      <c r="X156" s="65"/>
      <c r="Y156" s="65"/>
      <c r="Z156" s="65"/>
      <c r="AA156" s="65"/>
      <c r="AB156" s="65"/>
      <c r="AC156" s="65"/>
      <c r="AD156" s="102"/>
      <c r="AE156" s="36"/>
      <c r="AF156" s="36"/>
      <c r="AG156" s="36"/>
      <c r="AH156" s="36"/>
      <c r="AI156" s="36"/>
      <c r="AJ156" s="36"/>
      <c r="AK156" s="36"/>
      <c r="AL156" s="36"/>
      <c r="AM156" s="36"/>
      <c r="AN156" s="103"/>
      <c r="AO156" s="103"/>
      <c r="AP156" s="103"/>
      <c r="AQ156" s="299"/>
      <c r="AR156" s="65"/>
      <c r="AS156" s="90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10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</row>
    <row r="157" spans="3:92" ht="15.6" customHeight="1" x14ac:dyDescent="0.5">
      <c r="C157" s="95"/>
      <c r="D157" s="36"/>
      <c r="E157" s="36"/>
      <c r="F157" s="36"/>
      <c r="G157" s="36"/>
      <c r="H157" s="36"/>
      <c r="I157" s="36"/>
      <c r="J157" s="36"/>
      <c r="K157" s="36"/>
      <c r="L157" s="103"/>
      <c r="M157" s="103"/>
      <c r="N157" s="103"/>
      <c r="O157" s="299"/>
      <c r="P157" s="81"/>
      <c r="Q157" s="81"/>
      <c r="R157" s="112"/>
      <c r="S157" s="112"/>
      <c r="T157" s="112"/>
      <c r="U157" s="234" t="s">
        <v>60</v>
      </c>
      <c r="V157" s="235"/>
      <c r="W157" s="235"/>
      <c r="X157" s="235"/>
      <c r="Y157" s="235"/>
      <c r="Z157" s="235"/>
      <c r="AA157" s="235"/>
      <c r="AB157" s="235"/>
      <c r="AC157" s="234" t="s">
        <v>61</v>
      </c>
      <c r="AD157" s="235"/>
      <c r="AE157" s="235"/>
      <c r="AF157" s="235"/>
      <c r="AG157" s="235"/>
      <c r="AH157" s="235"/>
      <c r="AI157" s="235"/>
      <c r="AJ157" s="235"/>
      <c r="AK157" s="234" t="s">
        <v>62</v>
      </c>
      <c r="AL157" s="235"/>
      <c r="AM157" s="235"/>
      <c r="AN157" s="235"/>
      <c r="AO157" s="235"/>
      <c r="AP157" s="235"/>
      <c r="AQ157" s="235"/>
      <c r="AR157" s="236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102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103"/>
      <c r="BO157" s="103"/>
      <c r="BP157" s="103"/>
      <c r="BQ157" s="299"/>
      <c r="BR157" s="105"/>
    </row>
    <row r="158" spans="3:92" ht="15.6" customHeight="1" x14ac:dyDescent="0.5">
      <c r="C158" s="95"/>
      <c r="D158" s="204" t="s">
        <v>26</v>
      </c>
      <c r="E158" s="186"/>
      <c r="F158" s="186"/>
      <c r="G158" s="186"/>
      <c r="H158" s="186"/>
      <c r="I158" s="186"/>
      <c r="J158" s="186"/>
      <c r="K158" s="186"/>
      <c r="L158" s="186"/>
      <c r="M158" s="205"/>
      <c r="N158" s="123" t="str">
        <f>IF([2]回答表!F17="下水道事業",IF([2]回答表!AA45="●","●",""),"")</f>
        <v/>
      </c>
      <c r="O158" s="124"/>
      <c r="P158" s="124"/>
      <c r="Q158" s="125"/>
      <c r="R158" s="112"/>
      <c r="S158" s="112"/>
      <c r="T158" s="112"/>
      <c r="U158" s="237"/>
      <c r="V158" s="238"/>
      <c r="W158" s="238"/>
      <c r="X158" s="238"/>
      <c r="Y158" s="238"/>
      <c r="Z158" s="238"/>
      <c r="AA158" s="238"/>
      <c r="AB158" s="238"/>
      <c r="AC158" s="237"/>
      <c r="AD158" s="238"/>
      <c r="AE158" s="238"/>
      <c r="AF158" s="238"/>
      <c r="AG158" s="238"/>
      <c r="AH158" s="238"/>
      <c r="AI158" s="238"/>
      <c r="AJ158" s="238"/>
      <c r="AK158" s="239"/>
      <c r="AL158" s="240"/>
      <c r="AM158" s="240"/>
      <c r="AN158" s="240"/>
      <c r="AO158" s="240"/>
      <c r="AP158" s="240"/>
      <c r="AQ158" s="240"/>
      <c r="AR158" s="241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102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103"/>
      <c r="BO158" s="103"/>
      <c r="BP158" s="103"/>
      <c r="BQ158" s="299"/>
      <c r="BR158" s="105"/>
    </row>
    <row r="159" spans="3:92" ht="15.6" customHeight="1" x14ac:dyDescent="0.5">
      <c r="C159" s="95"/>
      <c r="D159" s="186"/>
      <c r="E159" s="186"/>
      <c r="F159" s="186"/>
      <c r="G159" s="186"/>
      <c r="H159" s="186"/>
      <c r="I159" s="186"/>
      <c r="J159" s="186"/>
      <c r="K159" s="186"/>
      <c r="L159" s="186"/>
      <c r="M159" s="205"/>
      <c r="N159" s="137"/>
      <c r="O159" s="138"/>
      <c r="P159" s="138"/>
      <c r="Q159" s="139"/>
      <c r="R159" s="112"/>
      <c r="S159" s="112"/>
      <c r="T159" s="112"/>
      <c r="U159" s="79" t="str">
        <f>IF([2]回答表!F17="下水道事業",IF([2]回答表!X45="●",[2]回答表!Y207,IF([2]回答表!AA45="●",[2]回答表!Y273,"")),"")</f>
        <v>●</v>
      </c>
      <c r="V159" s="80"/>
      <c r="W159" s="80"/>
      <c r="X159" s="80"/>
      <c r="Y159" s="80"/>
      <c r="Z159" s="80"/>
      <c r="AA159" s="80"/>
      <c r="AB159" s="146"/>
      <c r="AC159" s="79" t="str">
        <f>IF([2]回答表!F17="下水道事業",IF([2]回答表!X45="●",[2]回答表!Y208,IF([2]回答表!AA45="●",[2]回答表!Y274,"")),"")</f>
        <v xml:space="preserve"> </v>
      </c>
      <c r="AD159" s="80"/>
      <c r="AE159" s="80"/>
      <c r="AF159" s="80"/>
      <c r="AG159" s="80"/>
      <c r="AH159" s="80"/>
      <c r="AI159" s="80"/>
      <c r="AJ159" s="146"/>
      <c r="AK159" s="79" t="str">
        <f>IF([2]回答表!F17="下水道事業",IF([2]回答表!X45="●",[2]回答表!Y209,IF([2]回答表!AA45="●",[2]回答表!Y275,"")),"")</f>
        <v xml:space="preserve"> </v>
      </c>
      <c r="AL159" s="80"/>
      <c r="AM159" s="80"/>
      <c r="AN159" s="80"/>
      <c r="AO159" s="80"/>
      <c r="AP159" s="80"/>
      <c r="AQ159" s="80"/>
      <c r="AR159" s="146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102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103"/>
      <c r="BO159" s="103"/>
      <c r="BP159" s="103"/>
      <c r="BQ159" s="299"/>
      <c r="BR159" s="105"/>
    </row>
    <row r="160" spans="3:92" ht="15.6" customHeight="1" x14ac:dyDescent="0.5">
      <c r="C160" s="95"/>
      <c r="D160" s="186"/>
      <c r="E160" s="186"/>
      <c r="F160" s="186"/>
      <c r="G160" s="186"/>
      <c r="H160" s="186"/>
      <c r="I160" s="186"/>
      <c r="J160" s="186"/>
      <c r="K160" s="186"/>
      <c r="L160" s="186"/>
      <c r="M160" s="205"/>
      <c r="N160" s="137"/>
      <c r="O160" s="138"/>
      <c r="P160" s="138"/>
      <c r="Q160" s="139"/>
      <c r="R160" s="112"/>
      <c r="S160" s="112"/>
      <c r="T160" s="112"/>
      <c r="U160" s="76"/>
      <c r="V160" s="77"/>
      <c r="W160" s="77"/>
      <c r="X160" s="77"/>
      <c r="Y160" s="77"/>
      <c r="Z160" s="77"/>
      <c r="AA160" s="77"/>
      <c r="AB160" s="78"/>
      <c r="AC160" s="76"/>
      <c r="AD160" s="77"/>
      <c r="AE160" s="77"/>
      <c r="AF160" s="77"/>
      <c r="AG160" s="77"/>
      <c r="AH160" s="77"/>
      <c r="AI160" s="77"/>
      <c r="AJ160" s="78"/>
      <c r="AK160" s="76"/>
      <c r="AL160" s="77"/>
      <c r="AM160" s="77"/>
      <c r="AN160" s="77"/>
      <c r="AO160" s="77"/>
      <c r="AP160" s="77"/>
      <c r="AQ160" s="77"/>
      <c r="AR160" s="78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103"/>
      <c r="BO160" s="103"/>
      <c r="BP160" s="103"/>
      <c r="BQ160" s="299"/>
      <c r="BR160" s="105"/>
    </row>
    <row r="161" spans="3:70" ht="15.6" customHeight="1" x14ac:dyDescent="0.5">
      <c r="C161" s="95"/>
      <c r="D161" s="186"/>
      <c r="E161" s="186"/>
      <c r="F161" s="186"/>
      <c r="G161" s="186"/>
      <c r="H161" s="186"/>
      <c r="I161" s="186"/>
      <c r="J161" s="186"/>
      <c r="K161" s="186"/>
      <c r="L161" s="186"/>
      <c r="M161" s="205"/>
      <c r="N161" s="147"/>
      <c r="O161" s="148"/>
      <c r="P161" s="148"/>
      <c r="Q161" s="149"/>
      <c r="R161" s="112"/>
      <c r="S161" s="112"/>
      <c r="T161" s="112"/>
      <c r="U161" s="82"/>
      <c r="V161" s="83"/>
      <c r="W161" s="83"/>
      <c r="X161" s="83"/>
      <c r="Y161" s="83"/>
      <c r="Z161" s="83"/>
      <c r="AA161" s="83"/>
      <c r="AB161" s="84"/>
      <c r="AC161" s="82"/>
      <c r="AD161" s="83"/>
      <c r="AE161" s="83"/>
      <c r="AF161" s="83"/>
      <c r="AG161" s="83"/>
      <c r="AH161" s="83"/>
      <c r="AI161" s="83"/>
      <c r="AJ161" s="84"/>
      <c r="AK161" s="82"/>
      <c r="AL161" s="83"/>
      <c r="AM161" s="83"/>
      <c r="AN161" s="83"/>
      <c r="AO161" s="83"/>
      <c r="AP161" s="83"/>
      <c r="AQ161" s="83"/>
      <c r="AR161" s="84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299"/>
      <c r="BR161" s="105"/>
    </row>
    <row r="162" spans="3:70" ht="15.6" customHeight="1" x14ac:dyDescent="0.5">
      <c r="C162" s="95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65"/>
      <c r="V162" s="65"/>
      <c r="W162" s="65"/>
      <c r="X162" s="65"/>
      <c r="Y162" s="65"/>
      <c r="Z162" s="102"/>
      <c r="AA162" s="36"/>
      <c r="AB162" s="36"/>
      <c r="AC162" s="36"/>
      <c r="AD162" s="36"/>
      <c r="AE162" s="36"/>
      <c r="AF162" s="36"/>
      <c r="AG162" s="36"/>
      <c r="AH162" s="36"/>
      <c r="AI162" s="36"/>
      <c r="AJ162" s="300"/>
      <c r="AK162" s="65"/>
      <c r="AL162" s="113"/>
      <c r="AM162" s="113"/>
      <c r="AN162" s="299"/>
      <c r="AO162" s="113"/>
      <c r="AP162" s="300"/>
      <c r="AQ162" s="300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299"/>
      <c r="BR162" s="105"/>
    </row>
    <row r="163" spans="3:70" ht="33.6" customHeight="1" x14ac:dyDescent="0.5">
      <c r="C163" s="9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81"/>
      <c r="O163" s="81"/>
      <c r="P163" s="81"/>
      <c r="Q163" s="81"/>
      <c r="R163" s="112"/>
      <c r="S163" s="112"/>
      <c r="T163" s="112"/>
      <c r="U163" s="116" t="s">
        <v>31</v>
      </c>
      <c r="V163" s="112"/>
      <c r="W163" s="112"/>
      <c r="X163" s="112"/>
      <c r="Y163" s="112"/>
      <c r="Z163" s="112"/>
      <c r="AA163" s="103"/>
      <c r="AB163" s="117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16" t="s">
        <v>32</v>
      </c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65"/>
      <c r="BR163" s="105"/>
    </row>
    <row r="164" spans="3:70" ht="15.6" customHeight="1" x14ac:dyDescent="0.4">
      <c r="C164" s="95"/>
      <c r="D164" s="186" t="s">
        <v>33</v>
      </c>
      <c r="E164" s="186"/>
      <c r="F164" s="186"/>
      <c r="G164" s="186"/>
      <c r="H164" s="186"/>
      <c r="I164" s="186"/>
      <c r="J164" s="186"/>
      <c r="K164" s="186"/>
      <c r="L164" s="186"/>
      <c r="M164" s="205"/>
      <c r="N164" s="123" t="str">
        <f>IF([2]回答表!F17="下水道事業",IF([2]回答表!AD45="●","●",""),"")</f>
        <v/>
      </c>
      <c r="O164" s="124"/>
      <c r="P164" s="124"/>
      <c r="Q164" s="125"/>
      <c r="R164" s="112"/>
      <c r="S164" s="112"/>
      <c r="T164" s="112"/>
      <c r="U164" s="126" t="str">
        <f>IF([2]回答表!F17="下水道事業",IF([2]回答表!AD45="●",[2]回答表!B289,""),"")</f>
        <v/>
      </c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/>
      <c r="AK164" s="175"/>
      <c r="AL164" s="175"/>
      <c r="AM164" s="126" t="str">
        <f>IF([2]回答表!F17="下水道事業",IF([2]回答表!AD45="●",[2]回答表!B295,""),"")</f>
        <v/>
      </c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8"/>
      <c r="BR164" s="105"/>
    </row>
    <row r="165" spans="3:70" ht="15.6" customHeight="1" x14ac:dyDescent="0.4">
      <c r="C165" s="95"/>
      <c r="D165" s="186"/>
      <c r="E165" s="186"/>
      <c r="F165" s="186"/>
      <c r="G165" s="186"/>
      <c r="H165" s="186"/>
      <c r="I165" s="186"/>
      <c r="J165" s="186"/>
      <c r="K165" s="186"/>
      <c r="L165" s="186"/>
      <c r="M165" s="205"/>
      <c r="N165" s="137"/>
      <c r="O165" s="138"/>
      <c r="P165" s="138"/>
      <c r="Q165" s="139"/>
      <c r="R165" s="112"/>
      <c r="S165" s="112"/>
      <c r="T165" s="112"/>
      <c r="U165" s="140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2"/>
      <c r="AK165" s="175"/>
      <c r="AL165" s="175"/>
      <c r="AM165" s="140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2"/>
      <c r="BR165" s="105"/>
    </row>
    <row r="166" spans="3:70" ht="15.6" customHeight="1" x14ac:dyDescent="0.4">
      <c r="C166" s="95"/>
      <c r="D166" s="186"/>
      <c r="E166" s="186"/>
      <c r="F166" s="186"/>
      <c r="G166" s="186"/>
      <c r="H166" s="186"/>
      <c r="I166" s="186"/>
      <c r="J166" s="186"/>
      <c r="K166" s="186"/>
      <c r="L166" s="186"/>
      <c r="M166" s="205"/>
      <c r="N166" s="137"/>
      <c r="O166" s="138"/>
      <c r="P166" s="138"/>
      <c r="Q166" s="139"/>
      <c r="R166" s="112"/>
      <c r="S166" s="112"/>
      <c r="T166" s="112"/>
      <c r="U166" s="140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2"/>
      <c r="AK166" s="175"/>
      <c r="AL166" s="175"/>
      <c r="AM166" s="140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2"/>
      <c r="BR166" s="105"/>
    </row>
    <row r="167" spans="3:70" ht="15.6" customHeight="1" x14ac:dyDescent="0.4">
      <c r="C167" s="95"/>
      <c r="D167" s="186"/>
      <c r="E167" s="186"/>
      <c r="F167" s="186"/>
      <c r="G167" s="186"/>
      <c r="H167" s="186"/>
      <c r="I167" s="186"/>
      <c r="J167" s="186"/>
      <c r="K167" s="186"/>
      <c r="L167" s="186"/>
      <c r="M167" s="205"/>
      <c r="N167" s="147"/>
      <c r="O167" s="148"/>
      <c r="P167" s="148"/>
      <c r="Q167" s="149"/>
      <c r="R167" s="112"/>
      <c r="S167" s="112"/>
      <c r="T167" s="112"/>
      <c r="U167" s="172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4"/>
      <c r="AK167" s="175"/>
      <c r="AL167" s="175"/>
      <c r="AM167" s="172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4"/>
      <c r="BR167" s="105"/>
    </row>
    <row r="168" spans="3:70" ht="15.6" customHeight="1" x14ac:dyDescent="0.4"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8"/>
    </row>
    <row r="169" spans="3:70" ht="15.6" customHeight="1" x14ac:dyDescent="0.4"/>
    <row r="170" spans="3:70" ht="15.6" customHeight="1" x14ac:dyDescent="0.4"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4"/>
    </row>
    <row r="171" spans="3:70" ht="15.6" customHeight="1" x14ac:dyDescent="0.5">
      <c r="C171" s="95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65"/>
      <c r="Y171" s="65"/>
      <c r="Z171" s="65"/>
      <c r="AA171" s="36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299"/>
      <c r="AO171" s="113"/>
      <c r="AP171" s="300"/>
      <c r="AQ171" s="300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02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103"/>
      <c r="BO171" s="103"/>
      <c r="BP171" s="103"/>
      <c r="BQ171" s="299"/>
      <c r="BR171" s="105"/>
    </row>
    <row r="172" spans="3:70" ht="15.6" customHeight="1" x14ac:dyDescent="0.5">
      <c r="C172" s="95"/>
      <c r="D172" s="96" t="s">
        <v>14</v>
      </c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 t="s">
        <v>63</v>
      </c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2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103"/>
      <c r="BO172" s="103"/>
      <c r="BP172" s="103"/>
      <c r="BQ172" s="299"/>
      <c r="BR172" s="105"/>
    </row>
    <row r="173" spans="3:70" ht="15.6" customHeight="1" x14ac:dyDescent="0.5">
      <c r="C173" s="95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8"/>
      <c r="R173" s="109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1"/>
      <c r="BC173" s="102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103"/>
      <c r="BO173" s="103"/>
      <c r="BP173" s="103"/>
      <c r="BQ173" s="299"/>
      <c r="BR173" s="105"/>
    </row>
    <row r="174" spans="3:70" ht="15.6" customHeight="1" x14ac:dyDescent="0.5">
      <c r="C174" s="95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65"/>
      <c r="Y174" s="65"/>
      <c r="Z174" s="65"/>
      <c r="AA174" s="36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299"/>
      <c r="AO174" s="113"/>
      <c r="AP174" s="300"/>
      <c r="AQ174" s="300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103"/>
      <c r="BO174" s="103"/>
      <c r="BP174" s="103"/>
      <c r="BQ174" s="299"/>
      <c r="BR174" s="105"/>
    </row>
    <row r="175" spans="3:70" ht="25.5" x14ac:dyDescent="0.5">
      <c r="C175" s="95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6" t="s">
        <v>35</v>
      </c>
      <c r="V175" s="112"/>
      <c r="W175" s="112"/>
      <c r="X175" s="112"/>
      <c r="Y175" s="112"/>
      <c r="Z175" s="112"/>
      <c r="AA175" s="103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22" t="s">
        <v>17</v>
      </c>
      <c r="AN175" s="179"/>
      <c r="AO175" s="179"/>
      <c r="AP175" s="179"/>
      <c r="AQ175" s="179"/>
      <c r="AR175" s="179"/>
      <c r="AS175" s="179"/>
      <c r="AT175" s="103"/>
      <c r="AU175" s="103"/>
      <c r="AV175" s="103"/>
      <c r="AW175" s="103"/>
      <c r="AX175" s="299"/>
      <c r="AY175" s="121"/>
      <c r="AZ175" s="121"/>
      <c r="BA175" s="121"/>
      <c r="BB175" s="121"/>
      <c r="BC175" s="121"/>
      <c r="BD175" s="103"/>
      <c r="BE175" s="103"/>
      <c r="BF175" s="122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299"/>
      <c r="BR175" s="105"/>
    </row>
    <row r="176" spans="3:70" ht="19.350000000000001" customHeight="1" x14ac:dyDescent="0.5">
      <c r="C176" s="95"/>
      <c r="D176" s="186" t="s">
        <v>18</v>
      </c>
      <c r="E176" s="186"/>
      <c r="F176" s="186"/>
      <c r="G176" s="186"/>
      <c r="H176" s="186"/>
      <c r="I176" s="186"/>
      <c r="J176" s="186"/>
      <c r="K176" s="186"/>
      <c r="L176" s="186"/>
      <c r="M176" s="186"/>
      <c r="N176" s="123" t="str">
        <f>IF([2]回答表!BD17="●",IF([2]回答表!X45="●","●",""),"")</f>
        <v/>
      </c>
      <c r="O176" s="124"/>
      <c r="P176" s="124"/>
      <c r="Q176" s="125"/>
      <c r="R176" s="112"/>
      <c r="S176" s="112"/>
      <c r="T176" s="112"/>
      <c r="U176" s="126" t="str">
        <f>IF([2]回答表!BD17="●",IF([2]回答表!X45="●",[2]回答表!B158,IF([2]回答表!AA45="●",[2]回答表!B223,"")),"")</f>
        <v/>
      </c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29"/>
      <c r="AL176" s="129"/>
      <c r="AM176" s="131" t="str">
        <f>IF([2]回答表!BD17="●",IF([2]回答表!X45="●",[2]回答表!B212,IF([2]回答表!AA45="●",[2]回答表!B278,"")),"")</f>
        <v/>
      </c>
      <c r="AN176" s="132"/>
      <c r="AO176" s="132"/>
      <c r="AP176" s="132"/>
      <c r="AQ176" s="131"/>
      <c r="AR176" s="132"/>
      <c r="AS176" s="132"/>
      <c r="AT176" s="132"/>
      <c r="AU176" s="131"/>
      <c r="AV176" s="132"/>
      <c r="AW176" s="132"/>
      <c r="AX176" s="133"/>
      <c r="AY176" s="121"/>
      <c r="AZ176" s="121"/>
      <c r="BA176" s="121"/>
      <c r="BB176" s="121"/>
      <c r="BC176" s="121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105"/>
    </row>
    <row r="177" spans="3:70" ht="19.350000000000001" customHeight="1" x14ac:dyDescent="0.5">
      <c r="C177" s="9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37"/>
      <c r="O177" s="138"/>
      <c r="P177" s="138"/>
      <c r="Q177" s="139"/>
      <c r="R177" s="112"/>
      <c r="S177" s="112"/>
      <c r="T177" s="112"/>
      <c r="U177" s="140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2"/>
      <c r="AK177" s="129"/>
      <c r="AL177" s="129"/>
      <c r="AM177" s="143"/>
      <c r="AN177" s="144"/>
      <c r="AO177" s="144"/>
      <c r="AP177" s="144"/>
      <c r="AQ177" s="143"/>
      <c r="AR177" s="144"/>
      <c r="AS177" s="144"/>
      <c r="AT177" s="144"/>
      <c r="AU177" s="143"/>
      <c r="AV177" s="144"/>
      <c r="AW177" s="144"/>
      <c r="AX177" s="145"/>
      <c r="AY177" s="121"/>
      <c r="AZ177" s="121"/>
      <c r="BA177" s="121"/>
      <c r="BB177" s="121"/>
      <c r="BC177" s="121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105"/>
    </row>
    <row r="178" spans="3:70" ht="15.6" customHeight="1" x14ac:dyDescent="0.5">
      <c r="C178" s="9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37"/>
      <c r="O178" s="138"/>
      <c r="P178" s="138"/>
      <c r="Q178" s="139"/>
      <c r="R178" s="112"/>
      <c r="S178" s="112"/>
      <c r="T178" s="112"/>
      <c r="U178" s="140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2"/>
      <c r="AK178" s="129"/>
      <c r="AL178" s="129"/>
      <c r="AM178" s="143"/>
      <c r="AN178" s="144"/>
      <c r="AO178" s="144"/>
      <c r="AP178" s="144"/>
      <c r="AQ178" s="143"/>
      <c r="AR178" s="144"/>
      <c r="AS178" s="144"/>
      <c r="AT178" s="144"/>
      <c r="AU178" s="143"/>
      <c r="AV178" s="144"/>
      <c r="AW178" s="144"/>
      <c r="AX178" s="145"/>
      <c r="AY178" s="121"/>
      <c r="AZ178" s="121"/>
      <c r="BA178" s="121"/>
      <c r="BB178" s="121"/>
      <c r="BC178" s="121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105"/>
    </row>
    <row r="179" spans="3:70" ht="15.6" customHeight="1" x14ac:dyDescent="0.5">
      <c r="C179" s="9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47"/>
      <c r="O179" s="148"/>
      <c r="P179" s="148"/>
      <c r="Q179" s="149"/>
      <c r="R179" s="112"/>
      <c r="S179" s="112"/>
      <c r="T179" s="112"/>
      <c r="U179" s="140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2"/>
      <c r="AK179" s="129"/>
      <c r="AL179" s="129"/>
      <c r="AM179" s="143" t="str">
        <f>IF([2]回答表!BD17="●",IF([2]回答表!X45="●",[2]回答表!E212,IF([2]回答表!AA45="●",[2]回答表!E278,"")),"")</f>
        <v/>
      </c>
      <c r="AN179" s="144"/>
      <c r="AO179" s="144"/>
      <c r="AP179" s="144"/>
      <c r="AQ179" s="143" t="str">
        <f>IF([2]回答表!BD17="●",IF([2]回答表!X45="●",[2]回答表!E213,IF([2]回答表!AA45="●",[2]回答表!E279,"")),"")</f>
        <v/>
      </c>
      <c r="AR179" s="144"/>
      <c r="AS179" s="144"/>
      <c r="AT179" s="144"/>
      <c r="AU179" s="143" t="str">
        <f>IF([2]回答表!BD17="●",IF([2]回答表!X45="●",[2]回答表!E214,IF([2]回答表!AA45="●",[2]回答表!E280,"")),"")</f>
        <v/>
      </c>
      <c r="AV179" s="144"/>
      <c r="AW179" s="144"/>
      <c r="AX179" s="145"/>
      <c r="AY179" s="121"/>
      <c r="AZ179" s="121"/>
      <c r="BA179" s="121"/>
      <c r="BB179" s="121"/>
      <c r="BC179" s="121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105"/>
    </row>
    <row r="180" spans="3:70" ht="15.6" customHeight="1" x14ac:dyDescent="0.5">
      <c r="C180" s="9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1"/>
      <c r="O180" s="151"/>
      <c r="P180" s="151"/>
      <c r="Q180" s="151"/>
      <c r="R180" s="152"/>
      <c r="S180" s="152"/>
      <c r="T180" s="152"/>
      <c r="U180" s="140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2"/>
      <c r="AK180" s="129"/>
      <c r="AL180" s="129"/>
      <c r="AM180" s="143"/>
      <c r="AN180" s="144"/>
      <c r="AO180" s="144"/>
      <c r="AP180" s="144"/>
      <c r="AQ180" s="143"/>
      <c r="AR180" s="144"/>
      <c r="AS180" s="144"/>
      <c r="AT180" s="144"/>
      <c r="AU180" s="143"/>
      <c r="AV180" s="144"/>
      <c r="AW180" s="144"/>
      <c r="AX180" s="145"/>
      <c r="AY180" s="121"/>
      <c r="AZ180" s="121"/>
      <c r="BA180" s="121"/>
      <c r="BB180" s="121"/>
      <c r="BC180" s="121"/>
      <c r="BD180" s="113"/>
      <c r="BE180" s="11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105"/>
    </row>
    <row r="181" spans="3:70" ht="19.350000000000001" customHeight="1" x14ac:dyDescent="0.5">
      <c r="C181" s="9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P181" s="151"/>
      <c r="Q181" s="151"/>
      <c r="R181" s="152"/>
      <c r="S181" s="152"/>
      <c r="T181" s="152"/>
      <c r="U181" s="140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2"/>
      <c r="AK181" s="129"/>
      <c r="AL181" s="129"/>
      <c r="AM181" s="143"/>
      <c r="AN181" s="144"/>
      <c r="AO181" s="144"/>
      <c r="AP181" s="144"/>
      <c r="AQ181" s="143"/>
      <c r="AR181" s="144"/>
      <c r="AS181" s="144"/>
      <c r="AT181" s="144"/>
      <c r="AU181" s="143"/>
      <c r="AV181" s="144"/>
      <c r="AW181" s="144"/>
      <c r="AX181" s="145"/>
      <c r="AY181" s="121"/>
      <c r="AZ181" s="121"/>
      <c r="BA181" s="121"/>
      <c r="BB181" s="121"/>
      <c r="BC181" s="121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105"/>
    </row>
    <row r="182" spans="3:70" ht="19.350000000000001" customHeight="1" x14ac:dyDescent="0.5">
      <c r="C182" s="95"/>
      <c r="D182" s="204" t="s">
        <v>26</v>
      </c>
      <c r="E182" s="186"/>
      <c r="F182" s="186"/>
      <c r="G182" s="186"/>
      <c r="H182" s="186"/>
      <c r="I182" s="186"/>
      <c r="J182" s="186"/>
      <c r="K182" s="186"/>
      <c r="L182" s="186"/>
      <c r="M182" s="205"/>
      <c r="N182" s="123" t="str">
        <f>IF([2]回答表!BD17="●",IF([2]回答表!AA45="●","●",""),"")</f>
        <v/>
      </c>
      <c r="O182" s="124"/>
      <c r="P182" s="124"/>
      <c r="Q182" s="125"/>
      <c r="R182" s="112"/>
      <c r="S182" s="112"/>
      <c r="T182" s="112"/>
      <c r="U182" s="140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2"/>
      <c r="AK182" s="129"/>
      <c r="AL182" s="129"/>
      <c r="AM182" s="143"/>
      <c r="AN182" s="144"/>
      <c r="AO182" s="144"/>
      <c r="AP182" s="144"/>
      <c r="AQ182" s="143"/>
      <c r="AR182" s="144"/>
      <c r="AS182" s="144"/>
      <c r="AT182" s="144"/>
      <c r="AU182" s="143"/>
      <c r="AV182" s="144"/>
      <c r="AW182" s="144"/>
      <c r="AX182" s="145"/>
      <c r="AY182" s="121"/>
      <c r="AZ182" s="121"/>
      <c r="BA182" s="121"/>
      <c r="BB182" s="121"/>
      <c r="BC182" s="121"/>
      <c r="BD182" s="165"/>
      <c r="BE182" s="165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105"/>
    </row>
    <row r="183" spans="3:70" ht="15.6" customHeight="1" x14ac:dyDescent="0.5">
      <c r="C183" s="95"/>
      <c r="D183" s="186"/>
      <c r="E183" s="186"/>
      <c r="F183" s="186"/>
      <c r="G183" s="186"/>
      <c r="H183" s="186"/>
      <c r="I183" s="186"/>
      <c r="J183" s="186"/>
      <c r="K183" s="186"/>
      <c r="L183" s="186"/>
      <c r="M183" s="205"/>
      <c r="N183" s="137"/>
      <c r="O183" s="138"/>
      <c r="P183" s="138"/>
      <c r="Q183" s="139"/>
      <c r="R183" s="112"/>
      <c r="S183" s="112"/>
      <c r="T183" s="112"/>
      <c r="U183" s="140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2"/>
      <c r="AK183" s="129"/>
      <c r="AL183" s="129"/>
      <c r="AM183" s="143" t="s">
        <v>23</v>
      </c>
      <c r="AN183" s="144"/>
      <c r="AO183" s="144"/>
      <c r="AP183" s="144"/>
      <c r="AQ183" s="143" t="s">
        <v>24</v>
      </c>
      <c r="AR183" s="144"/>
      <c r="AS183" s="144"/>
      <c r="AT183" s="144"/>
      <c r="AU183" s="143" t="s">
        <v>25</v>
      </c>
      <c r="AV183" s="144"/>
      <c r="AW183" s="144"/>
      <c r="AX183" s="145"/>
      <c r="AY183" s="121"/>
      <c r="AZ183" s="121"/>
      <c r="BA183" s="121"/>
      <c r="BB183" s="121"/>
      <c r="BC183" s="121"/>
      <c r="BD183" s="165"/>
      <c r="BE183" s="165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105"/>
    </row>
    <row r="184" spans="3:70" ht="15.6" customHeight="1" x14ac:dyDescent="0.5">
      <c r="C184" s="95"/>
      <c r="D184" s="186"/>
      <c r="E184" s="186"/>
      <c r="F184" s="186"/>
      <c r="G184" s="186"/>
      <c r="H184" s="186"/>
      <c r="I184" s="186"/>
      <c r="J184" s="186"/>
      <c r="K184" s="186"/>
      <c r="L184" s="186"/>
      <c r="M184" s="205"/>
      <c r="N184" s="137"/>
      <c r="O184" s="138"/>
      <c r="P184" s="138"/>
      <c r="Q184" s="139"/>
      <c r="R184" s="112"/>
      <c r="S184" s="112"/>
      <c r="T184" s="112"/>
      <c r="U184" s="140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2"/>
      <c r="AK184" s="129"/>
      <c r="AL184" s="129"/>
      <c r="AM184" s="143"/>
      <c r="AN184" s="144"/>
      <c r="AO184" s="144"/>
      <c r="AP184" s="144"/>
      <c r="AQ184" s="143"/>
      <c r="AR184" s="144"/>
      <c r="AS184" s="144"/>
      <c r="AT184" s="144"/>
      <c r="AU184" s="143"/>
      <c r="AV184" s="144"/>
      <c r="AW184" s="144"/>
      <c r="AX184" s="145"/>
      <c r="AY184" s="121"/>
      <c r="AZ184" s="121"/>
      <c r="BA184" s="121"/>
      <c r="BB184" s="121"/>
      <c r="BC184" s="121"/>
      <c r="BD184" s="165"/>
      <c r="BE184" s="165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105"/>
    </row>
    <row r="185" spans="3:70" ht="15.6" customHeight="1" x14ac:dyDescent="0.5">
      <c r="C185" s="95"/>
      <c r="D185" s="186"/>
      <c r="E185" s="186"/>
      <c r="F185" s="186"/>
      <c r="G185" s="186"/>
      <c r="H185" s="186"/>
      <c r="I185" s="186"/>
      <c r="J185" s="186"/>
      <c r="K185" s="186"/>
      <c r="L185" s="186"/>
      <c r="M185" s="205"/>
      <c r="N185" s="147"/>
      <c r="O185" s="148"/>
      <c r="P185" s="148"/>
      <c r="Q185" s="149"/>
      <c r="R185" s="112"/>
      <c r="S185" s="112"/>
      <c r="T185" s="112"/>
      <c r="U185" s="172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4"/>
      <c r="AK185" s="129"/>
      <c r="AL185" s="129"/>
      <c r="AM185" s="181"/>
      <c r="AN185" s="182"/>
      <c r="AO185" s="182"/>
      <c r="AP185" s="182"/>
      <c r="AQ185" s="181"/>
      <c r="AR185" s="182"/>
      <c r="AS185" s="182"/>
      <c r="AT185" s="182"/>
      <c r="AU185" s="181"/>
      <c r="AV185" s="182"/>
      <c r="AW185" s="182"/>
      <c r="AX185" s="183"/>
      <c r="AY185" s="121"/>
      <c r="AZ185" s="121"/>
      <c r="BA185" s="121"/>
      <c r="BB185" s="121"/>
      <c r="BC185" s="121"/>
      <c r="BD185" s="165"/>
      <c r="BE185" s="165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105"/>
    </row>
    <row r="186" spans="3:70" ht="15.6" customHeight="1" x14ac:dyDescent="0.5">
      <c r="C186" s="9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81"/>
      <c r="O186" s="81"/>
      <c r="P186" s="81"/>
      <c r="Q186" s="81"/>
      <c r="R186" s="112"/>
      <c r="S186" s="112"/>
      <c r="T186" s="112"/>
      <c r="U186" s="112"/>
      <c r="V186" s="112"/>
      <c r="W186" s="112"/>
      <c r="X186" s="65"/>
      <c r="Y186" s="65"/>
      <c r="Z186" s="65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105"/>
    </row>
    <row r="187" spans="3:70" ht="18.600000000000001" customHeight="1" x14ac:dyDescent="0.5">
      <c r="C187" s="9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81"/>
      <c r="O187" s="81"/>
      <c r="P187" s="81"/>
      <c r="Q187" s="81"/>
      <c r="R187" s="112"/>
      <c r="S187" s="112"/>
      <c r="T187" s="112"/>
      <c r="U187" s="116" t="s">
        <v>31</v>
      </c>
      <c r="V187" s="112"/>
      <c r="W187" s="112"/>
      <c r="X187" s="112"/>
      <c r="Y187" s="112"/>
      <c r="Z187" s="112"/>
      <c r="AA187" s="103"/>
      <c r="AB187" s="117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16" t="s">
        <v>32</v>
      </c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65"/>
      <c r="BR187" s="105"/>
    </row>
    <row r="188" spans="3:70" ht="15.6" customHeight="1" x14ac:dyDescent="0.4">
      <c r="C188" s="95"/>
      <c r="D188" s="186" t="s">
        <v>33</v>
      </c>
      <c r="E188" s="186"/>
      <c r="F188" s="186"/>
      <c r="G188" s="186"/>
      <c r="H188" s="186"/>
      <c r="I188" s="186"/>
      <c r="J188" s="186"/>
      <c r="K188" s="186"/>
      <c r="L188" s="186"/>
      <c r="M188" s="205"/>
      <c r="N188" s="123" t="str">
        <f>IF([2]回答表!BD17="●",IF([2]回答表!AD45="●","●",""),"")</f>
        <v/>
      </c>
      <c r="O188" s="124"/>
      <c r="P188" s="124"/>
      <c r="Q188" s="125"/>
      <c r="R188" s="112"/>
      <c r="S188" s="112"/>
      <c r="T188" s="112"/>
      <c r="U188" s="126" t="str">
        <f>IF([2]回答表!BD17="●",IF([2]回答表!AD45="●",[2]回答表!B289,""),"")</f>
        <v/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/>
      <c r="AK188" s="175"/>
      <c r="AL188" s="175"/>
      <c r="AM188" s="126" t="str">
        <f>IF([2]回答表!BD17="●",IF([2]回答表!AD45="●",[2]回答表!B295,""),"")</f>
        <v/>
      </c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8"/>
      <c r="BR188" s="105"/>
    </row>
    <row r="189" spans="3:70" ht="15.6" customHeight="1" x14ac:dyDescent="0.4">
      <c r="C189" s="95"/>
      <c r="D189" s="186"/>
      <c r="E189" s="186"/>
      <c r="F189" s="186"/>
      <c r="G189" s="186"/>
      <c r="H189" s="186"/>
      <c r="I189" s="186"/>
      <c r="J189" s="186"/>
      <c r="K189" s="186"/>
      <c r="L189" s="186"/>
      <c r="M189" s="205"/>
      <c r="N189" s="137"/>
      <c r="O189" s="138"/>
      <c r="P189" s="138"/>
      <c r="Q189" s="139"/>
      <c r="R189" s="112"/>
      <c r="S189" s="112"/>
      <c r="T189" s="112"/>
      <c r="U189" s="140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2"/>
      <c r="AK189" s="175"/>
      <c r="AL189" s="175"/>
      <c r="AM189" s="140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2"/>
      <c r="BR189" s="105"/>
    </row>
    <row r="190" spans="3:70" ht="15.6" customHeight="1" x14ac:dyDescent="0.4">
      <c r="C190" s="95"/>
      <c r="D190" s="186"/>
      <c r="E190" s="186"/>
      <c r="F190" s="186"/>
      <c r="G190" s="186"/>
      <c r="H190" s="186"/>
      <c r="I190" s="186"/>
      <c r="J190" s="186"/>
      <c r="K190" s="186"/>
      <c r="L190" s="186"/>
      <c r="M190" s="205"/>
      <c r="N190" s="137"/>
      <c r="O190" s="138"/>
      <c r="P190" s="138"/>
      <c r="Q190" s="139"/>
      <c r="R190" s="112"/>
      <c r="S190" s="112"/>
      <c r="T190" s="112"/>
      <c r="U190" s="140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2"/>
      <c r="AK190" s="175"/>
      <c r="AL190" s="175"/>
      <c r="AM190" s="140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2"/>
      <c r="BR190" s="105"/>
    </row>
    <row r="191" spans="3:70" ht="15.6" customHeight="1" x14ac:dyDescent="0.4">
      <c r="C191" s="95"/>
      <c r="D191" s="186"/>
      <c r="E191" s="186"/>
      <c r="F191" s="186"/>
      <c r="G191" s="186"/>
      <c r="H191" s="186"/>
      <c r="I191" s="186"/>
      <c r="J191" s="186"/>
      <c r="K191" s="186"/>
      <c r="L191" s="186"/>
      <c r="M191" s="205"/>
      <c r="N191" s="147"/>
      <c r="O191" s="148"/>
      <c r="P191" s="148"/>
      <c r="Q191" s="149"/>
      <c r="R191" s="112"/>
      <c r="S191" s="112"/>
      <c r="T191" s="112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175"/>
      <c r="AL191" s="175"/>
      <c r="AM191" s="172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4"/>
      <c r="BR191" s="105"/>
    </row>
    <row r="192" spans="3:70" ht="15.6" customHeight="1" x14ac:dyDescent="0.4">
      <c r="C192" s="176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8"/>
    </row>
    <row r="193" spans="3:70" ht="15.6" customHeight="1" x14ac:dyDescent="0.4"/>
    <row r="194" spans="3:70" ht="15.6" customHeight="1" x14ac:dyDescent="0.4"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92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4"/>
    </row>
    <row r="195" spans="3:70" ht="15.6" customHeight="1" x14ac:dyDescent="0.5">
      <c r="C195" s="95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65"/>
      <c r="Y195" s="65"/>
      <c r="Z195" s="65"/>
      <c r="AA195" s="36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299"/>
      <c r="AO195" s="113"/>
      <c r="AP195" s="300"/>
      <c r="AQ195" s="300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02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103"/>
      <c r="BO195" s="103"/>
      <c r="BP195" s="103"/>
      <c r="BQ195" s="299"/>
      <c r="BR195" s="105"/>
    </row>
    <row r="196" spans="3:70" ht="15.6" customHeight="1" x14ac:dyDescent="0.5">
      <c r="C196" s="95"/>
      <c r="D196" s="96" t="s">
        <v>14</v>
      </c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 t="s">
        <v>64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299"/>
      <c r="BR196" s="105"/>
    </row>
    <row r="197" spans="3:70" ht="15.6" customHeight="1" x14ac:dyDescent="0.5">
      <c r="C197" s="95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8"/>
      <c r="R197" s="109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1"/>
      <c r="BC197" s="102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103"/>
      <c r="BO197" s="103"/>
      <c r="BP197" s="103"/>
      <c r="BQ197" s="299"/>
      <c r="BR197" s="105"/>
    </row>
    <row r="198" spans="3:70" ht="15.6" customHeight="1" x14ac:dyDescent="0.5">
      <c r="C198" s="95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65"/>
      <c r="Y198" s="65"/>
      <c r="Z198" s="65"/>
      <c r="AA198" s="36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299"/>
      <c r="AO198" s="113"/>
      <c r="AP198" s="300"/>
      <c r="AQ198" s="300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02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103"/>
      <c r="BO198" s="103"/>
      <c r="BP198" s="103"/>
      <c r="BQ198" s="299"/>
      <c r="BR198" s="105"/>
    </row>
    <row r="199" spans="3:70" ht="25.5" x14ac:dyDescent="0.5">
      <c r="C199" s="95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6" t="s">
        <v>35</v>
      </c>
      <c r="V199" s="112"/>
      <c r="W199" s="112"/>
      <c r="X199" s="112"/>
      <c r="Y199" s="112"/>
      <c r="Z199" s="112"/>
      <c r="AA199" s="103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6" t="s">
        <v>65</v>
      </c>
      <c r="AN199" s="118"/>
      <c r="AO199" s="117"/>
      <c r="AP199" s="119"/>
      <c r="AQ199" s="119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103"/>
      <c r="BE199" s="103"/>
      <c r="BF199" s="122" t="s">
        <v>17</v>
      </c>
      <c r="BG199" s="179"/>
      <c r="BH199" s="179"/>
      <c r="BI199" s="179"/>
      <c r="BJ199" s="179"/>
      <c r="BK199" s="179"/>
      <c r="BL199" s="179"/>
      <c r="BM199" s="103"/>
      <c r="BN199" s="103"/>
      <c r="BO199" s="103"/>
      <c r="BP199" s="103"/>
      <c r="BQ199" s="118"/>
      <c r="BR199" s="105"/>
    </row>
    <row r="200" spans="3:70" ht="15.6" customHeight="1" x14ac:dyDescent="0.4">
      <c r="C200" s="95"/>
      <c r="D200" s="186" t="s">
        <v>18</v>
      </c>
      <c r="E200" s="186"/>
      <c r="F200" s="186"/>
      <c r="G200" s="186"/>
      <c r="H200" s="186"/>
      <c r="I200" s="186"/>
      <c r="J200" s="186"/>
      <c r="K200" s="186"/>
      <c r="L200" s="186"/>
      <c r="M200" s="186"/>
      <c r="N200" s="123" t="str">
        <f>IF([2]回答表!X46="●","●","")</f>
        <v/>
      </c>
      <c r="O200" s="124"/>
      <c r="P200" s="124"/>
      <c r="Q200" s="125"/>
      <c r="R200" s="112"/>
      <c r="S200" s="112"/>
      <c r="T200" s="112"/>
      <c r="U200" s="126" t="str">
        <f>IF([2]回答表!X46="●",[2]回答表!B307,IF([2]回答表!AA46="●",[2]回答表!B324,""))</f>
        <v/>
      </c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/>
      <c r="AK200" s="129"/>
      <c r="AL200" s="129"/>
      <c r="AM200" s="242" t="s">
        <v>66</v>
      </c>
      <c r="AN200" s="243"/>
      <c r="AO200" s="243"/>
      <c r="AP200" s="243"/>
      <c r="AQ200" s="243"/>
      <c r="AR200" s="243"/>
      <c r="AS200" s="243"/>
      <c r="AT200" s="244"/>
      <c r="AU200" s="242" t="s">
        <v>67</v>
      </c>
      <c r="AV200" s="243"/>
      <c r="AW200" s="243"/>
      <c r="AX200" s="243"/>
      <c r="AY200" s="243"/>
      <c r="AZ200" s="243"/>
      <c r="BA200" s="243"/>
      <c r="BB200" s="244"/>
      <c r="BC200" s="113"/>
      <c r="BD200" s="36"/>
      <c r="BE200" s="36"/>
      <c r="BF200" s="131" t="str">
        <f>IF([2]回答表!X46="●",[2]回答表!U313,IF([2]回答表!AA46="●",[2]回答表!U330,""))</f>
        <v/>
      </c>
      <c r="BG200" s="132"/>
      <c r="BH200" s="132"/>
      <c r="BI200" s="132"/>
      <c r="BJ200" s="131"/>
      <c r="BK200" s="132"/>
      <c r="BL200" s="132"/>
      <c r="BM200" s="132"/>
      <c r="BN200" s="131"/>
      <c r="BO200" s="132"/>
      <c r="BP200" s="132"/>
      <c r="BQ200" s="133"/>
      <c r="BR200" s="105"/>
    </row>
    <row r="201" spans="3:70" ht="15.6" customHeight="1" x14ac:dyDescent="0.4">
      <c r="C201" s="95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37"/>
      <c r="O201" s="138"/>
      <c r="P201" s="138"/>
      <c r="Q201" s="139"/>
      <c r="R201" s="112"/>
      <c r="S201" s="112"/>
      <c r="T201" s="112"/>
      <c r="U201" s="140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2"/>
      <c r="AK201" s="129"/>
      <c r="AL201" s="129"/>
      <c r="AM201" s="245"/>
      <c r="AN201" s="246"/>
      <c r="AO201" s="246"/>
      <c r="AP201" s="246"/>
      <c r="AQ201" s="246"/>
      <c r="AR201" s="246"/>
      <c r="AS201" s="246"/>
      <c r="AT201" s="247"/>
      <c r="AU201" s="245"/>
      <c r="AV201" s="246"/>
      <c r="AW201" s="246"/>
      <c r="AX201" s="246"/>
      <c r="AY201" s="246"/>
      <c r="AZ201" s="246"/>
      <c r="BA201" s="246"/>
      <c r="BB201" s="247"/>
      <c r="BC201" s="113"/>
      <c r="BD201" s="36"/>
      <c r="BE201" s="36"/>
      <c r="BF201" s="143"/>
      <c r="BG201" s="144"/>
      <c r="BH201" s="144"/>
      <c r="BI201" s="144"/>
      <c r="BJ201" s="143"/>
      <c r="BK201" s="144"/>
      <c r="BL201" s="144"/>
      <c r="BM201" s="144"/>
      <c r="BN201" s="143"/>
      <c r="BO201" s="144"/>
      <c r="BP201" s="144"/>
      <c r="BQ201" s="145"/>
      <c r="BR201" s="105"/>
    </row>
    <row r="202" spans="3:70" ht="15.6" customHeight="1" x14ac:dyDescent="0.4">
      <c r="C202" s="95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37"/>
      <c r="O202" s="138"/>
      <c r="P202" s="138"/>
      <c r="Q202" s="139"/>
      <c r="R202" s="112"/>
      <c r="S202" s="112"/>
      <c r="T202" s="112"/>
      <c r="U202" s="140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2"/>
      <c r="AK202" s="129"/>
      <c r="AL202" s="129"/>
      <c r="AM202" s="248"/>
      <c r="AN202" s="249"/>
      <c r="AO202" s="249"/>
      <c r="AP202" s="249"/>
      <c r="AQ202" s="249"/>
      <c r="AR202" s="249"/>
      <c r="AS202" s="249"/>
      <c r="AT202" s="250"/>
      <c r="AU202" s="248"/>
      <c r="AV202" s="249"/>
      <c r="AW202" s="249"/>
      <c r="AX202" s="249"/>
      <c r="AY202" s="249"/>
      <c r="AZ202" s="249"/>
      <c r="BA202" s="249"/>
      <c r="BB202" s="250"/>
      <c r="BC202" s="113"/>
      <c r="BD202" s="36"/>
      <c r="BE202" s="36"/>
      <c r="BF202" s="143"/>
      <c r="BG202" s="144"/>
      <c r="BH202" s="144"/>
      <c r="BI202" s="144"/>
      <c r="BJ202" s="143"/>
      <c r="BK202" s="144"/>
      <c r="BL202" s="144"/>
      <c r="BM202" s="144"/>
      <c r="BN202" s="143"/>
      <c r="BO202" s="144"/>
      <c r="BP202" s="144"/>
      <c r="BQ202" s="145"/>
      <c r="BR202" s="105"/>
    </row>
    <row r="203" spans="3:70" ht="15.6" customHeight="1" x14ac:dyDescent="0.4">
      <c r="C203" s="95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47"/>
      <c r="O203" s="148"/>
      <c r="P203" s="148"/>
      <c r="Q203" s="149"/>
      <c r="R203" s="112"/>
      <c r="S203" s="112"/>
      <c r="T203" s="112"/>
      <c r="U203" s="140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2"/>
      <c r="AK203" s="129"/>
      <c r="AL203" s="129"/>
      <c r="AM203" s="79" t="str">
        <f>IF([2]回答表!X46="●",[2]回答表!G313,IF([2]回答表!AA46="●",[2]回答表!G330,""))</f>
        <v/>
      </c>
      <c r="AN203" s="80"/>
      <c r="AO203" s="80"/>
      <c r="AP203" s="80"/>
      <c r="AQ203" s="80"/>
      <c r="AR203" s="80"/>
      <c r="AS203" s="80"/>
      <c r="AT203" s="146"/>
      <c r="AU203" s="79" t="str">
        <f>IF([2]回答表!X46="●",[2]回答表!G314,IF([2]回答表!AA46="●",[2]回答表!G331,""))</f>
        <v/>
      </c>
      <c r="AV203" s="80"/>
      <c r="AW203" s="80"/>
      <c r="AX203" s="80"/>
      <c r="AY203" s="80"/>
      <c r="AZ203" s="80"/>
      <c r="BA203" s="80"/>
      <c r="BB203" s="146"/>
      <c r="BC203" s="113"/>
      <c r="BD203" s="36"/>
      <c r="BE203" s="36"/>
      <c r="BF203" s="143" t="str">
        <f>IF([2]回答表!X46="●",[2]回答表!X313,IF([2]回答表!AA46="●",[2]回答表!X330,""))</f>
        <v/>
      </c>
      <c r="BG203" s="144"/>
      <c r="BH203" s="144"/>
      <c r="BI203" s="144"/>
      <c r="BJ203" s="143" t="str">
        <f>IF([2]回答表!X46="●",[2]回答表!X314,IF([2]回答表!AA46="●",[2]回答表!X331,""))</f>
        <v/>
      </c>
      <c r="BK203" s="144"/>
      <c r="BL203" s="144"/>
      <c r="BM203" s="145"/>
      <c r="BN203" s="143" t="str">
        <f>IF([2]回答表!X46="●",[2]回答表!X315,IF([2]回答表!AA46="●",[2]回答表!X332,""))</f>
        <v/>
      </c>
      <c r="BO203" s="144"/>
      <c r="BP203" s="144"/>
      <c r="BQ203" s="145"/>
      <c r="BR203" s="105"/>
    </row>
    <row r="204" spans="3:70" ht="15.6" customHeight="1" x14ac:dyDescent="0.4">
      <c r="C204" s="9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2"/>
      <c r="O204" s="152"/>
      <c r="P204" s="152"/>
      <c r="Q204" s="152"/>
      <c r="R204" s="152"/>
      <c r="S204" s="152"/>
      <c r="T204" s="152"/>
      <c r="U204" s="140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  <c r="AK204" s="129"/>
      <c r="AL204" s="129"/>
      <c r="AM204" s="76"/>
      <c r="AN204" s="77"/>
      <c r="AO204" s="77"/>
      <c r="AP204" s="77"/>
      <c r="AQ204" s="77"/>
      <c r="AR204" s="77"/>
      <c r="AS204" s="77"/>
      <c r="AT204" s="78"/>
      <c r="AU204" s="76"/>
      <c r="AV204" s="77"/>
      <c r="AW204" s="77"/>
      <c r="AX204" s="77"/>
      <c r="AY204" s="77"/>
      <c r="AZ204" s="77"/>
      <c r="BA204" s="77"/>
      <c r="BB204" s="78"/>
      <c r="BC204" s="113"/>
      <c r="BD204" s="113"/>
      <c r="BE204" s="113"/>
      <c r="BF204" s="143"/>
      <c r="BG204" s="144"/>
      <c r="BH204" s="144"/>
      <c r="BI204" s="144"/>
      <c r="BJ204" s="143"/>
      <c r="BK204" s="144"/>
      <c r="BL204" s="144"/>
      <c r="BM204" s="145"/>
      <c r="BN204" s="143"/>
      <c r="BO204" s="144"/>
      <c r="BP204" s="144"/>
      <c r="BQ204" s="145"/>
      <c r="BR204" s="105"/>
    </row>
    <row r="205" spans="3:70" ht="15.6" customHeight="1" x14ac:dyDescent="0.4">
      <c r="C205" s="9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2"/>
      <c r="O205" s="152"/>
      <c r="P205" s="152"/>
      <c r="Q205" s="152"/>
      <c r="R205" s="152"/>
      <c r="S205" s="152"/>
      <c r="T205" s="152"/>
      <c r="U205" s="140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2"/>
      <c r="AK205" s="129"/>
      <c r="AL205" s="129"/>
      <c r="AM205" s="82"/>
      <c r="AN205" s="83"/>
      <c r="AO205" s="83"/>
      <c r="AP205" s="83"/>
      <c r="AQ205" s="83"/>
      <c r="AR205" s="83"/>
      <c r="AS205" s="83"/>
      <c r="AT205" s="84"/>
      <c r="AU205" s="82"/>
      <c r="AV205" s="83"/>
      <c r="AW205" s="83"/>
      <c r="AX205" s="83"/>
      <c r="AY205" s="83"/>
      <c r="AZ205" s="83"/>
      <c r="BA205" s="83"/>
      <c r="BB205" s="84"/>
      <c r="BC205" s="113"/>
      <c r="BD205" s="36"/>
      <c r="BE205" s="36"/>
      <c r="BF205" s="143"/>
      <c r="BG205" s="144"/>
      <c r="BH205" s="144"/>
      <c r="BI205" s="144"/>
      <c r="BJ205" s="143"/>
      <c r="BK205" s="144"/>
      <c r="BL205" s="144"/>
      <c r="BM205" s="145"/>
      <c r="BN205" s="143"/>
      <c r="BO205" s="144"/>
      <c r="BP205" s="144"/>
      <c r="BQ205" s="145"/>
      <c r="BR205" s="105"/>
    </row>
    <row r="206" spans="3:70" ht="15.6" customHeight="1" x14ac:dyDescent="0.4">
      <c r="C206" s="95"/>
      <c r="D206" s="204" t="s">
        <v>26</v>
      </c>
      <c r="E206" s="186"/>
      <c r="F206" s="186"/>
      <c r="G206" s="186"/>
      <c r="H206" s="186"/>
      <c r="I206" s="186"/>
      <c r="J206" s="186"/>
      <c r="K206" s="186"/>
      <c r="L206" s="186"/>
      <c r="M206" s="205"/>
      <c r="N206" s="123" t="str">
        <f>IF([2]回答表!AA46="●","●","")</f>
        <v/>
      </c>
      <c r="O206" s="124"/>
      <c r="P206" s="124"/>
      <c r="Q206" s="125"/>
      <c r="R206" s="112"/>
      <c r="S206" s="112"/>
      <c r="T206" s="112"/>
      <c r="U206" s="140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2"/>
      <c r="AK206" s="129"/>
      <c r="AL206" s="129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13"/>
      <c r="BD206" s="165"/>
      <c r="BE206" s="165"/>
      <c r="BF206" s="143"/>
      <c r="BG206" s="144"/>
      <c r="BH206" s="144"/>
      <c r="BI206" s="144"/>
      <c r="BJ206" s="143"/>
      <c r="BK206" s="144"/>
      <c r="BL206" s="144"/>
      <c r="BM206" s="145"/>
      <c r="BN206" s="143"/>
      <c r="BO206" s="144"/>
      <c r="BP206" s="144"/>
      <c r="BQ206" s="145"/>
      <c r="BR206" s="105"/>
    </row>
    <row r="207" spans="3:70" ht="15.6" customHeight="1" x14ac:dyDescent="0.4">
      <c r="C207" s="95"/>
      <c r="D207" s="186"/>
      <c r="E207" s="186"/>
      <c r="F207" s="186"/>
      <c r="G207" s="186"/>
      <c r="H207" s="186"/>
      <c r="I207" s="186"/>
      <c r="J207" s="186"/>
      <c r="K207" s="186"/>
      <c r="L207" s="186"/>
      <c r="M207" s="205"/>
      <c r="N207" s="137"/>
      <c r="O207" s="138"/>
      <c r="P207" s="138"/>
      <c r="Q207" s="139"/>
      <c r="R207" s="112"/>
      <c r="S207" s="112"/>
      <c r="T207" s="112"/>
      <c r="U207" s="140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2"/>
      <c r="AK207" s="129"/>
      <c r="AL207" s="129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113"/>
      <c r="BD207" s="165"/>
      <c r="BE207" s="165"/>
      <c r="BF207" s="143" t="s">
        <v>23</v>
      </c>
      <c r="BG207" s="144"/>
      <c r="BH207" s="144"/>
      <c r="BI207" s="144"/>
      <c r="BJ207" s="143" t="s">
        <v>24</v>
      </c>
      <c r="BK207" s="144"/>
      <c r="BL207" s="144"/>
      <c r="BM207" s="144"/>
      <c r="BN207" s="143" t="s">
        <v>25</v>
      </c>
      <c r="BO207" s="144"/>
      <c r="BP207" s="144"/>
      <c r="BQ207" s="145"/>
      <c r="BR207" s="105"/>
    </row>
    <row r="208" spans="3:70" ht="15.6" customHeight="1" x14ac:dyDescent="0.4">
      <c r="C208" s="95"/>
      <c r="D208" s="186"/>
      <c r="E208" s="186"/>
      <c r="F208" s="186"/>
      <c r="G208" s="186"/>
      <c r="H208" s="186"/>
      <c r="I208" s="186"/>
      <c r="J208" s="186"/>
      <c r="K208" s="186"/>
      <c r="L208" s="186"/>
      <c r="M208" s="205"/>
      <c r="N208" s="137"/>
      <c r="O208" s="138"/>
      <c r="P208" s="138"/>
      <c r="Q208" s="139"/>
      <c r="R208" s="112"/>
      <c r="S208" s="112"/>
      <c r="T208" s="112"/>
      <c r="U208" s="140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2"/>
      <c r="AK208" s="129"/>
      <c r="AL208" s="129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113"/>
      <c r="BD208" s="165"/>
      <c r="BE208" s="165"/>
      <c r="BF208" s="143"/>
      <c r="BG208" s="144"/>
      <c r="BH208" s="144"/>
      <c r="BI208" s="144"/>
      <c r="BJ208" s="143"/>
      <c r="BK208" s="144"/>
      <c r="BL208" s="144"/>
      <c r="BM208" s="144"/>
      <c r="BN208" s="143"/>
      <c r="BO208" s="144"/>
      <c r="BP208" s="144"/>
      <c r="BQ208" s="145"/>
      <c r="BR208" s="105"/>
    </row>
    <row r="209" spans="3:70" ht="15.6" customHeight="1" x14ac:dyDescent="0.4">
      <c r="C209" s="95"/>
      <c r="D209" s="186"/>
      <c r="E209" s="186"/>
      <c r="F209" s="186"/>
      <c r="G209" s="186"/>
      <c r="H209" s="186"/>
      <c r="I209" s="186"/>
      <c r="J209" s="186"/>
      <c r="K209" s="186"/>
      <c r="L209" s="186"/>
      <c r="M209" s="205"/>
      <c r="N209" s="147"/>
      <c r="O209" s="148"/>
      <c r="P209" s="148"/>
      <c r="Q209" s="149"/>
      <c r="R209" s="112"/>
      <c r="S209" s="112"/>
      <c r="T209" s="112"/>
      <c r="U209" s="172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4"/>
      <c r="AK209" s="129"/>
      <c r="AL209" s="129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113"/>
      <c r="BD209" s="165"/>
      <c r="BE209" s="165"/>
      <c r="BF209" s="181"/>
      <c r="BG209" s="182"/>
      <c r="BH209" s="182"/>
      <c r="BI209" s="182"/>
      <c r="BJ209" s="181"/>
      <c r="BK209" s="182"/>
      <c r="BL209" s="182"/>
      <c r="BM209" s="182"/>
      <c r="BN209" s="181"/>
      <c r="BO209" s="182"/>
      <c r="BP209" s="182"/>
      <c r="BQ209" s="183"/>
      <c r="BR209" s="105"/>
    </row>
    <row r="210" spans="3:70" ht="15.6" customHeight="1" x14ac:dyDescent="0.5">
      <c r="C210" s="9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65"/>
      <c r="Y210" s="65"/>
      <c r="Z210" s="65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65"/>
      <c r="AK210" s="65"/>
      <c r="AL210" s="65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105"/>
    </row>
    <row r="211" spans="3:70" ht="18.600000000000001" customHeight="1" x14ac:dyDescent="0.5">
      <c r="C211" s="9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12"/>
      <c r="O211" s="112"/>
      <c r="P211" s="112"/>
      <c r="Q211" s="112"/>
      <c r="R211" s="112"/>
      <c r="S211" s="112"/>
      <c r="T211" s="112"/>
      <c r="U211" s="116" t="s">
        <v>31</v>
      </c>
      <c r="V211" s="112"/>
      <c r="W211" s="112"/>
      <c r="X211" s="112"/>
      <c r="Y211" s="112"/>
      <c r="Z211" s="112"/>
      <c r="AA211" s="103"/>
      <c r="AB211" s="117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16" t="s">
        <v>32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65"/>
      <c r="BR211" s="105"/>
    </row>
    <row r="212" spans="3:70" ht="15.6" customHeight="1" x14ac:dyDescent="0.4">
      <c r="C212" s="95"/>
      <c r="D212" s="186" t="s">
        <v>33</v>
      </c>
      <c r="E212" s="186"/>
      <c r="F212" s="186"/>
      <c r="G212" s="186"/>
      <c r="H212" s="186"/>
      <c r="I212" s="186"/>
      <c r="J212" s="186"/>
      <c r="K212" s="186"/>
      <c r="L212" s="186"/>
      <c r="M212" s="205"/>
      <c r="N212" s="123" t="str">
        <f>IF([2]回答表!AD46="●","●","")</f>
        <v/>
      </c>
      <c r="O212" s="124"/>
      <c r="P212" s="124"/>
      <c r="Q212" s="125"/>
      <c r="R212" s="112"/>
      <c r="S212" s="112"/>
      <c r="T212" s="112"/>
      <c r="U212" s="126" t="str">
        <f>IF([2]回答表!AD46="●",[2]回答表!B337,"")</f>
        <v/>
      </c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/>
      <c r="AK212" s="251"/>
      <c r="AL212" s="251"/>
      <c r="AM212" s="126" t="str">
        <f>IF([2]回答表!AD46="●",[2]回答表!B343,"")</f>
        <v/>
      </c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8"/>
      <c r="BR212" s="105"/>
    </row>
    <row r="213" spans="3:70" ht="15.6" customHeight="1" x14ac:dyDescent="0.4">
      <c r="C213" s="95"/>
      <c r="D213" s="186"/>
      <c r="E213" s="186"/>
      <c r="F213" s="186"/>
      <c r="G213" s="186"/>
      <c r="H213" s="186"/>
      <c r="I213" s="186"/>
      <c r="J213" s="186"/>
      <c r="K213" s="186"/>
      <c r="L213" s="186"/>
      <c r="M213" s="205"/>
      <c r="N213" s="137"/>
      <c r="O213" s="138"/>
      <c r="P213" s="138"/>
      <c r="Q213" s="13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251"/>
      <c r="AL213" s="251"/>
      <c r="AM213" s="140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2"/>
      <c r="BR213" s="105"/>
    </row>
    <row r="214" spans="3:70" ht="15.6" customHeight="1" x14ac:dyDescent="0.4">
      <c r="C214" s="95"/>
      <c r="D214" s="186"/>
      <c r="E214" s="186"/>
      <c r="F214" s="186"/>
      <c r="G214" s="186"/>
      <c r="H214" s="186"/>
      <c r="I214" s="186"/>
      <c r="J214" s="186"/>
      <c r="K214" s="186"/>
      <c r="L214" s="186"/>
      <c r="M214" s="205"/>
      <c r="N214" s="137"/>
      <c r="O214" s="138"/>
      <c r="P214" s="138"/>
      <c r="Q214" s="139"/>
      <c r="R214" s="112"/>
      <c r="S214" s="112"/>
      <c r="T214" s="11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251"/>
      <c r="AL214" s="251"/>
      <c r="AM214" s="140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2"/>
      <c r="BR214" s="105"/>
    </row>
    <row r="215" spans="3:70" ht="15.6" customHeight="1" x14ac:dyDescent="0.4">
      <c r="C215" s="95"/>
      <c r="D215" s="186"/>
      <c r="E215" s="186"/>
      <c r="F215" s="186"/>
      <c r="G215" s="186"/>
      <c r="H215" s="186"/>
      <c r="I215" s="186"/>
      <c r="J215" s="186"/>
      <c r="K215" s="186"/>
      <c r="L215" s="186"/>
      <c r="M215" s="205"/>
      <c r="N215" s="147"/>
      <c r="O215" s="148"/>
      <c r="P215" s="148"/>
      <c r="Q215" s="149"/>
      <c r="R215" s="112"/>
      <c r="S215" s="112"/>
      <c r="T215" s="112"/>
      <c r="U215" s="172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4"/>
      <c r="AK215" s="251"/>
      <c r="AL215" s="251"/>
      <c r="AM215" s="172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4"/>
      <c r="BR215" s="105"/>
    </row>
    <row r="216" spans="3:70" ht="15.6" customHeight="1" x14ac:dyDescent="0.4">
      <c r="C216" s="176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8"/>
    </row>
    <row r="217" spans="3:70" ht="15.6" customHeight="1" x14ac:dyDescent="0.4"/>
    <row r="218" spans="3:70" ht="15.6" customHeight="1" x14ac:dyDescent="0.4"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92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4"/>
    </row>
    <row r="219" spans="3:70" ht="15.6" customHeight="1" x14ac:dyDescent="0.5">
      <c r="C219" s="95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65"/>
      <c r="Y219" s="65"/>
      <c r="Z219" s="65"/>
      <c r="AA219" s="36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299"/>
      <c r="AO219" s="113"/>
      <c r="AP219" s="300"/>
      <c r="AQ219" s="300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102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103"/>
      <c r="BO219" s="103"/>
      <c r="BP219" s="103"/>
      <c r="BQ219" s="299"/>
      <c r="BR219" s="105"/>
    </row>
    <row r="220" spans="3:70" ht="15.6" customHeight="1" x14ac:dyDescent="0.5">
      <c r="C220" s="95"/>
      <c r="D220" s="96" t="s">
        <v>14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 t="s">
        <v>68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2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103"/>
      <c r="BO220" s="103"/>
      <c r="BP220" s="103"/>
      <c r="BQ220" s="299"/>
      <c r="BR220" s="105"/>
    </row>
    <row r="221" spans="3:70" ht="15.6" customHeight="1" x14ac:dyDescent="0.5">
      <c r="C221" s="95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8"/>
      <c r="R221" s="109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1"/>
      <c r="BC221" s="102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103"/>
      <c r="BO221" s="103"/>
      <c r="BP221" s="103"/>
      <c r="BQ221" s="299"/>
      <c r="BR221" s="105"/>
    </row>
    <row r="222" spans="3:70" ht="15.6" customHeight="1" x14ac:dyDescent="0.5">
      <c r="C222" s="95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65"/>
      <c r="Y222" s="65"/>
      <c r="Z222" s="65"/>
      <c r="AA222" s="36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299"/>
      <c r="AO222" s="113"/>
      <c r="AP222" s="300"/>
      <c r="AQ222" s="300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02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103"/>
      <c r="BO222" s="103"/>
      <c r="BP222" s="103"/>
      <c r="BQ222" s="299"/>
      <c r="BR222" s="105"/>
    </row>
    <row r="223" spans="3:70" ht="19.350000000000001" customHeight="1" x14ac:dyDescent="0.5">
      <c r="C223" s="95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6" t="s">
        <v>35</v>
      </c>
      <c r="V223" s="112"/>
      <c r="W223" s="112"/>
      <c r="X223" s="112"/>
      <c r="Y223" s="112"/>
      <c r="Z223" s="112"/>
      <c r="AA223" s="103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253" t="s">
        <v>69</v>
      </c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18"/>
      <c r="AY223" s="116"/>
      <c r="AZ223" s="116"/>
      <c r="BA223" s="254"/>
      <c r="BB223" s="254"/>
      <c r="BC223" s="102"/>
      <c r="BD223" s="36"/>
      <c r="BE223" s="36"/>
      <c r="BF223" s="122" t="s">
        <v>17</v>
      </c>
      <c r="BG223" s="179"/>
      <c r="BH223" s="179"/>
      <c r="BI223" s="179"/>
      <c r="BJ223" s="179"/>
      <c r="BK223" s="179"/>
      <c r="BL223" s="179"/>
      <c r="BM223" s="103"/>
      <c r="BN223" s="103"/>
      <c r="BO223" s="103"/>
      <c r="BP223" s="103"/>
      <c r="BQ223" s="118"/>
      <c r="BR223" s="105"/>
    </row>
    <row r="224" spans="3:70" ht="15.6" customHeight="1" x14ac:dyDescent="0.4">
      <c r="C224" s="95"/>
      <c r="D224" s="99" t="s">
        <v>18</v>
      </c>
      <c r="E224" s="100"/>
      <c r="F224" s="100"/>
      <c r="G224" s="100"/>
      <c r="H224" s="100"/>
      <c r="I224" s="100"/>
      <c r="J224" s="100"/>
      <c r="K224" s="100"/>
      <c r="L224" s="100"/>
      <c r="M224" s="101"/>
      <c r="N224" s="123" t="str">
        <f>IF([2]回答表!X47="●","●","")</f>
        <v>●</v>
      </c>
      <c r="O224" s="124"/>
      <c r="P224" s="124"/>
      <c r="Q224" s="125"/>
      <c r="R224" s="112"/>
      <c r="S224" s="112"/>
      <c r="T224" s="112"/>
      <c r="U224" s="126" t="str">
        <f>IF([2]回答表!X47="●",[2]回答表!B356,IF([2]回答表!AA47="●",[2]回答表!B379,""))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/>
      <c r="AK224" s="129"/>
      <c r="AL224" s="129"/>
      <c r="AM224" s="129"/>
      <c r="AN224" s="126" t="str">
        <f>IF([2]回答表!X47="●",[2]回答表!B362,"")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6"/>
      <c r="BC224" s="113"/>
      <c r="BD224" s="36"/>
      <c r="BE224" s="36"/>
      <c r="BF224" s="131" t="str">
        <f>IF([2]回答表!X47="●",[2]回答表!B368,IF([2]回答表!AA47="●",[2]回答表!B385,""))</f>
        <v>令和</v>
      </c>
      <c r="BG224" s="132"/>
      <c r="BH224" s="132"/>
      <c r="BI224" s="132"/>
      <c r="BJ224" s="131"/>
      <c r="BK224" s="132"/>
      <c r="BL224" s="132"/>
      <c r="BM224" s="132"/>
      <c r="BN224" s="131"/>
      <c r="BO224" s="132"/>
      <c r="BP224" s="132"/>
      <c r="BQ224" s="133"/>
      <c r="BR224" s="105"/>
    </row>
    <row r="225" spans="3:70" ht="15.6" customHeight="1" x14ac:dyDescent="0.4">
      <c r="C225" s="95"/>
      <c r="D225" s="134"/>
      <c r="E225" s="135"/>
      <c r="F225" s="135"/>
      <c r="G225" s="135"/>
      <c r="H225" s="135"/>
      <c r="I225" s="135"/>
      <c r="J225" s="135"/>
      <c r="K225" s="135"/>
      <c r="L225" s="135"/>
      <c r="M225" s="136"/>
      <c r="N225" s="137"/>
      <c r="O225" s="138"/>
      <c r="P225" s="138"/>
      <c r="Q225" s="139"/>
      <c r="R225" s="112"/>
      <c r="S225" s="112"/>
      <c r="T225" s="112"/>
      <c r="U225" s="140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2"/>
      <c r="AK225" s="129"/>
      <c r="AL225" s="129"/>
      <c r="AM225" s="129"/>
      <c r="AN225" s="257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9"/>
      <c r="BC225" s="113"/>
      <c r="BD225" s="36"/>
      <c r="BE225" s="36"/>
      <c r="BF225" s="143"/>
      <c r="BG225" s="144"/>
      <c r="BH225" s="144"/>
      <c r="BI225" s="144"/>
      <c r="BJ225" s="143"/>
      <c r="BK225" s="144"/>
      <c r="BL225" s="144"/>
      <c r="BM225" s="144"/>
      <c r="BN225" s="143"/>
      <c r="BO225" s="144"/>
      <c r="BP225" s="144"/>
      <c r="BQ225" s="145"/>
      <c r="BR225" s="105"/>
    </row>
    <row r="226" spans="3:70" ht="15.6" customHeight="1" x14ac:dyDescent="0.4">
      <c r="C226" s="95"/>
      <c r="D226" s="134"/>
      <c r="E226" s="135"/>
      <c r="F226" s="135"/>
      <c r="G226" s="135"/>
      <c r="H226" s="135"/>
      <c r="I226" s="135"/>
      <c r="J226" s="135"/>
      <c r="K226" s="135"/>
      <c r="L226" s="135"/>
      <c r="M226" s="136"/>
      <c r="N226" s="137"/>
      <c r="O226" s="138"/>
      <c r="P226" s="138"/>
      <c r="Q226" s="139"/>
      <c r="R226" s="112"/>
      <c r="S226" s="112"/>
      <c r="T226" s="112"/>
      <c r="U226" s="140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2"/>
      <c r="AK226" s="129"/>
      <c r="AL226" s="129"/>
      <c r="AM226" s="129"/>
      <c r="AN226" s="257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9"/>
      <c r="BC226" s="113"/>
      <c r="BD226" s="36"/>
      <c r="BE226" s="36"/>
      <c r="BF226" s="143"/>
      <c r="BG226" s="144"/>
      <c r="BH226" s="144"/>
      <c r="BI226" s="144"/>
      <c r="BJ226" s="143"/>
      <c r="BK226" s="144"/>
      <c r="BL226" s="144"/>
      <c r="BM226" s="144"/>
      <c r="BN226" s="143"/>
      <c r="BO226" s="144"/>
      <c r="BP226" s="144"/>
      <c r="BQ226" s="145"/>
      <c r="BR226" s="105"/>
    </row>
    <row r="227" spans="3:70" ht="15.6" customHeight="1" x14ac:dyDescent="0.4">
      <c r="C227" s="95"/>
      <c r="D227" s="109"/>
      <c r="E227" s="110"/>
      <c r="F227" s="110"/>
      <c r="G227" s="110"/>
      <c r="H227" s="110"/>
      <c r="I227" s="110"/>
      <c r="J227" s="110"/>
      <c r="K227" s="110"/>
      <c r="L227" s="110"/>
      <c r="M227" s="111"/>
      <c r="N227" s="147"/>
      <c r="O227" s="148"/>
      <c r="P227" s="148"/>
      <c r="Q227" s="149"/>
      <c r="R227" s="112"/>
      <c r="S227" s="112"/>
      <c r="T227" s="112"/>
      <c r="U227" s="140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2"/>
      <c r="AK227" s="129"/>
      <c r="AL227" s="129"/>
      <c r="AM227" s="129"/>
      <c r="AN227" s="257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9"/>
      <c r="BC227" s="113"/>
      <c r="BD227" s="36"/>
      <c r="BE227" s="36"/>
      <c r="BF227" s="143">
        <f>IF([2]回答表!X47="●",[2]回答表!E368,IF([2]回答表!AA47="●",[2]回答表!E385,""))</f>
        <v>2</v>
      </c>
      <c r="BG227" s="144"/>
      <c r="BH227" s="144"/>
      <c r="BI227" s="144"/>
      <c r="BJ227" s="143">
        <f>IF([2]回答表!X47="●",[2]回答表!E369,IF([2]回答表!AA47="●",[2]回答表!E386,""))</f>
        <v>3</v>
      </c>
      <c r="BK227" s="144"/>
      <c r="BL227" s="144"/>
      <c r="BM227" s="145"/>
      <c r="BN227" s="143">
        <f>IF([2]回答表!X47="●",[2]回答表!E370,IF([2]回答表!AA47="●",[2]回答表!E387,""))</f>
        <v>23</v>
      </c>
      <c r="BO227" s="144"/>
      <c r="BP227" s="144"/>
      <c r="BQ227" s="145"/>
      <c r="BR227" s="105"/>
    </row>
    <row r="228" spans="3:70" ht="15.6" customHeight="1" x14ac:dyDescent="0.4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2"/>
      <c r="O228" s="152"/>
      <c r="P228" s="152"/>
      <c r="Q228" s="152"/>
      <c r="R228" s="152"/>
      <c r="S228" s="152"/>
      <c r="T228" s="152"/>
      <c r="U228" s="140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2"/>
      <c r="AK228" s="129"/>
      <c r="AL228" s="129"/>
      <c r="AM228" s="129"/>
      <c r="AN228" s="257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9"/>
      <c r="BC228" s="113"/>
      <c r="BD228" s="113"/>
      <c r="BE228" s="113"/>
      <c r="BF228" s="143"/>
      <c r="BG228" s="144"/>
      <c r="BH228" s="144"/>
      <c r="BI228" s="144"/>
      <c r="BJ228" s="143"/>
      <c r="BK228" s="144"/>
      <c r="BL228" s="144"/>
      <c r="BM228" s="145"/>
      <c r="BN228" s="143"/>
      <c r="BO228" s="144"/>
      <c r="BP228" s="144"/>
      <c r="BQ228" s="145"/>
      <c r="BR228" s="105"/>
    </row>
    <row r="229" spans="3:70" ht="15.6" customHeight="1" x14ac:dyDescent="0.4">
      <c r="C229" s="9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2"/>
      <c r="O229" s="152"/>
      <c r="P229" s="152"/>
      <c r="Q229" s="152"/>
      <c r="R229" s="152"/>
      <c r="S229" s="152"/>
      <c r="T229" s="15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2"/>
      <c r="AK229" s="129"/>
      <c r="AL229" s="129"/>
      <c r="AM229" s="129"/>
      <c r="AN229" s="257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9"/>
      <c r="BC229" s="113"/>
      <c r="BD229" s="36"/>
      <c r="BE229" s="36"/>
      <c r="BF229" s="143"/>
      <c r="BG229" s="144"/>
      <c r="BH229" s="144"/>
      <c r="BI229" s="144"/>
      <c r="BJ229" s="143"/>
      <c r="BK229" s="144"/>
      <c r="BL229" s="144"/>
      <c r="BM229" s="145"/>
      <c r="BN229" s="143"/>
      <c r="BO229" s="144"/>
      <c r="BP229" s="144"/>
      <c r="BQ229" s="145"/>
      <c r="BR229" s="105"/>
    </row>
    <row r="230" spans="3:70" ht="15.6" customHeight="1" x14ac:dyDescent="0.4">
      <c r="C230" s="95"/>
      <c r="D230" s="159" t="s">
        <v>26</v>
      </c>
      <c r="E230" s="160"/>
      <c r="F230" s="160"/>
      <c r="G230" s="160"/>
      <c r="H230" s="160"/>
      <c r="I230" s="160"/>
      <c r="J230" s="160"/>
      <c r="K230" s="160"/>
      <c r="L230" s="160"/>
      <c r="M230" s="161"/>
      <c r="N230" s="123" t="str">
        <f>IF([2]回答表!AA47="●","●","")</f>
        <v/>
      </c>
      <c r="O230" s="124"/>
      <c r="P230" s="124"/>
      <c r="Q230" s="125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129"/>
      <c r="AL230" s="129"/>
      <c r="AM230" s="129"/>
      <c r="AN230" s="257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9"/>
      <c r="BC230" s="113"/>
      <c r="BD230" s="165"/>
      <c r="BE230" s="165"/>
      <c r="BF230" s="143"/>
      <c r="BG230" s="144"/>
      <c r="BH230" s="144"/>
      <c r="BI230" s="144"/>
      <c r="BJ230" s="143"/>
      <c r="BK230" s="144"/>
      <c r="BL230" s="144"/>
      <c r="BM230" s="145"/>
      <c r="BN230" s="143"/>
      <c r="BO230" s="144"/>
      <c r="BP230" s="144"/>
      <c r="BQ230" s="145"/>
      <c r="BR230" s="105"/>
    </row>
    <row r="231" spans="3:70" ht="15.6" customHeight="1" x14ac:dyDescent="0.4">
      <c r="C231" s="95"/>
      <c r="D231" s="166"/>
      <c r="E231" s="167"/>
      <c r="F231" s="167"/>
      <c r="G231" s="167"/>
      <c r="H231" s="167"/>
      <c r="I231" s="167"/>
      <c r="J231" s="167"/>
      <c r="K231" s="167"/>
      <c r="L231" s="167"/>
      <c r="M231" s="168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129"/>
      <c r="AL231" s="129"/>
      <c r="AM231" s="129"/>
      <c r="AN231" s="257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9"/>
      <c r="BC231" s="113"/>
      <c r="BD231" s="165"/>
      <c r="BE231" s="165"/>
      <c r="BF231" s="143" t="s">
        <v>23</v>
      </c>
      <c r="BG231" s="144"/>
      <c r="BH231" s="144"/>
      <c r="BI231" s="144"/>
      <c r="BJ231" s="143" t="s">
        <v>24</v>
      </c>
      <c r="BK231" s="144"/>
      <c r="BL231" s="144"/>
      <c r="BM231" s="144"/>
      <c r="BN231" s="143" t="s">
        <v>25</v>
      </c>
      <c r="BO231" s="144"/>
      <c r="BP231" s="144"/>
      <c r="BQ231" s="145"/>
      <c r="BR231" s="105"/>
    </row>
    <row r="232" spans="3:70" ht="15.6" customHeight="1" x14ac:dyDescent="0.4">
      <c r="C232" s="95"/>
      <c r="D232" s="166"/>
      <c r="E232" s="167"/>
      <c r="F232" s="167"/>
      <c r="G232" s="167"/>
      <c r="H232" s="167"/>
      <c r="I232" s="167"/>
      <c r="J232" s="167"/>
      <c r="K232" s="167"/>
      <c r="L232" s="167"/>
      <c r="M232" s="168"/>
      <c r="N232" s="137"/>
      <c r="O232" s="138"/>
      <c r="P232" s="138"/>
      <c r="Q232" s="139"/>
      <c r="R232" s="112"/>
      <c r="S232" s="112"/>
      <c r="T232" s="112"/>
      <c r="U232" s="140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2"/>
      <c r="AK232" s="129"/>
      <c r="AL232" s="129"/>
      <c r="AM232" s="129"/>
      <c r="AN232" s="257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9"/>
      <c r="BC232" s="113"/>
      <c r="BD232" s="165"/>
      <c r="BE232" s="165"/>
      <c r="BF232" s="143"/>
      <c r="BG232" s="144"/>
      <c r="BH232" s="144"/>
      <c r="BI232" s="144"/>
      <c r="BJ232" s="143"/>
      <c r="BK232" s="144"/>
      <c r="BL232" s="144"/>
      <c r="BM232" s="144"/>
      <c r="BN232" s="143"/>
      <c r="BO232" s="144"/>
      <c r="BP232" s="144"/>
      <c r="BQ232" s="145"/>
      <c r="BR232" s="105"/>
    </row>
    <row r="233" spans="3:70" ht="15.6" customHeight="1" x14ac:dyDescent="0.4">
      <c r="C233" s="95"/>
      <c r="D233" s="169"/>
      <c r="E233" s="170"/>
      <c r="F233" s="170"/>
      <c r="G233" s="170"/>
      <c r="H233" s="170"/>
      <c r="I233" s="170"/>
      <c r="J233" s="170"/>
      <c r="K233" s="170"/>
      <c r="L233" s="170"/>
      <c r="M233" s="171"/>
      <c r="N233" s="147"/>
      <c r="O233" s="148"/>
      <c r="P233" s="148"/>
      <c r="Q233" s="149"/>
      <c r="R233" s="112"/>
      <c r="S233" s="112"/>
      <c r="T233" s="112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129"/>
      <c r="AL233" s="129"/>
      <c r="AM233" s="129"/>
      <c r="AN233" s="260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2"/>
      <c r="BC233" s="113"/>
      <c r="BD233" s="165"/>
      <c r="BE233" s="165"/>
      <c r="BF233" s="181"/>
      <c r="BG233" s="182"/>
      <c r="BH233" s="182"/>
      <c r="BI233" s="182"/>
      <c r="BJ233" s="181"/>
      <c r="BK233" s="182"/>
      <c r="BL233" s="182"/>
      <c r="BM233" s="182"/>
      <c r="BN233" s="181"/>
      <c r="BO233" s="182"/>
      <c r="BP233" s="182"/>
      <c r="BQ233" s="183"/>
      <c r="BR233" s="105"/>
    </row>
    <row r="234" spans="3:70" ht="15.6" customHeight="1" x14ac:dyDescent="0.5">
      <c r="C234" s="9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65"/>
      <c r="Y234" s="65"/>
      <c r="Z234" s="65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105"/>
    </row>
    <row r="235" spans="3:70" ht="19.350000000000001" customHeight="1" x14ac:dyDescent="0.5">
      <c r="C235" s="9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12"/>
      <c r="O235" s="112"/>
      <c r="P235" s="112"/>
      <c r="Q235" s="112"/>
      <c r="R235" s="112"/>
      <c r="S235" s="112"/>
      <c r="T235" s="112"/>
      <c r="U235" s="116" t="s">
        <v>31</v>
      </c>
      <c r="V235" s="112"/>
      <c r="W235" s="112"/>
      <c r="X235" s="112"/>
      <c r="Y235" s="112"/>
      <c r="Z235" s="112"/>
      <c r="AA235" s="103"/>
      <c r="AB235" s="117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16" t="s">
        <v>32</v>
      </c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65"/>
      <c r="BR235" s="105"/>
    </row>
    <row r="236" spans="3:70" ht="15.6" customHeight="1" x14ac:dyDescent="0.4">
      <c r="C236" s="95"/>
      <c r="D236" s="99" t="s">
        <v>33</v>
      </c>
      <c r="E236" s="100"/>
      <c r="F236" s="100"/>
      <c r="G236" s="100"/>
      <c r="H236" s="100"/>
      <c r="I236" s="100"/>
      <c r="J236" s="100"/>
      <c r="K236" s="100"/>
      <c r="L236" s="100"/>
      <c r="M236" s="101"/>
      <c r="N236" s="123" t="str">
        <f>IF([2]回答表!AD47="●","●","")</f>
        <v/>
      </c>
      <c r="O236" s="124"/>
      <c r="P236" s="124"/>
      <c r="Q236" s="125"/>
      <c r="R236" s="112"/>
      <c r="S236" s="112"/>
      <c r="T236" s="112"/>
      <c r="U236" s="126" t="str">
        <f>IF([2]回答表!AD47="●",[2]回答表!B392,"")</f>
        <v/>
      </c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/>
      <c r="AK236" s="251"/>
      <c r="AL236" s="251"/>
      <c r="AM236" s="126" t="str">
        <f>IF([2]回答表!AD47="●",[2]回答表!B398,"")</f>
        <v/>
      </c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8"/>
      <c r="BR236" s="105"/>
    </row>
    <row r="237" spans="3:70" ht="15.6" customHeight="1" x14ac:dyDescent="0.4">
      <c r="C237" s="95"/>
      <c r="D237" s="134"/>
      <c r="E237" s="135"/>
      <c r="F237" s="135"/>
      <c r="G237" s="135"/>
      <c r="H237" s="135"/>
      <c r="I237" s="135"/>
      <c r="J237" s="135"/>
      <c r="K237" s="135"/>
      <c r="L237" s="135"/>
      <c r="M237" s="136"/>
      <c r="N237" s="137"/>
      <c r="O237" s="138"/>
      <c r="P237" s="138"/>
      <c r="Q237" s="139"/>
      <c r="R237" s="112"/>
      <c r="S237" s="112"/>
      <c r="T237" s="112"/>
      <c r="U237" s="140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2"/>
      <c r="AK237" s="251"/>
      <c r="AL237" s="251"/>
      <c r="AM237" s="140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2"/>
      <c r="BR237" s="105"/>
    </row>
    <row r="238" spans="3:70" ht="15.6" customHeight="1" x14ac:dyDescent="0.4">
      <c r="C238" s="95"/>
      <c r="D238" s="134"/>
      <c r="E238" s="135"/>
      <c r="F238" s="135"/>
      <c r="G238" s="135"/>
      <c r="H238" s="135"/>
      <c r="I238" s="135"/>
      <c r="J238" s="135"/>
      <c r="K238" s="135"/>
      <c r="L238" s="135"/>
      <c r="M238" s="136"/>
      <c r="N238" s="137"/>
      <c r="O238" s="138"/>
      <c r="P238" s="138"/>
      <c r="Q238" s="139"/>
      <c r="R238" s="112"/>
      <c r="S238" s="112"/>
      <c r="T238" s="112"/>
      <c r="U238" s="140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2"/>
      <c r="AK238" s="251"/>
      <c r="AL238" s="251"/>
      <c r="AM238" s="140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2"/>
      <c r="BR238" s="105"/>
    </row>
    <row r="239" spans="3:70" ht="15.6" customHeight="1" x14ac:dyDescent="0.4">
      <c r="C239" s="95"/>
      <c r="D239" s="109"/>
      <c r="E239" s="110"/>
      <c r="F239" s="110"/>
      <c r="G239" s="110"/>
      <c r="H239" s="110"/>
      <c r="I239" s="110"/>
      <c r="J239" s="110"/>
      <c r="K239" s="110"/>
      <c r="L239" s="110"/>
      <c r="M239" s="111"/>
      <c r="N239" s="147"/>
      <c r="O239" s="148"/>
      <c r="P239" s="148"/>
      <c r="Q239" s="149"/>
      <c r="R239" s="112"/>
      <c r="S239" s="112"/>
      <c r="T239" s="112"/>
      <c r="U239" s="172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4"/>
      <c r="AK239" s="251"/>
      <c r="AL239" s="251"/>
      <c r="AM239" s="172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4"/>
      <c r="BR239" s="105"/>
    </row>
    <row r="240" spans="3:70" ht="15.6" customHeight="1" x14ac:dyDescent="0.4">
      <c r="C240" s="176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8"/>
    </row>
    <row r="241" spans="3:70" ht="15.6" customHeight="1" x14ac:dyDescent="0.4"/>
    <row r="242" spans="3:70" ht="15.6" customHeight="1" x14ac:dyDescent="0.4"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4"/>
    </row>
    <row r="243" spans="3:70" ht="15.6" customHeight="1" x14ac:dyDescent="0.5">
      <c r="C243" s="95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65"/>
      <c r="Y243" s="65"/>
      <c r="Z243" s="65"/>
      <c r="AA243" s="36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299"/>
      <c r="AO243" s="113"/>
      <c r="AP243" s="300"/>
      <c r="AQ243" s="300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102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103"/>
      <c r="BO243" s="103"/>
      <c r="BP243" s="103"/>
      <c r="BQ243" s="299"/>
      <c r="BR243" s="105"/>
    </row>
    <row r="244" spans="3:70" ht="15.6" customHeight="1" x14ac:dyDescent="0.5">
      <c r="C244" s="95"/>
      <c r="D244" s="96" t="s">
        <v>14</v>
      </c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 t="s">
        <v>70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102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103"/>
      <c r="BO244" s="103"/>
      <c r="BP244" s="103"/>
      <c r="BQ244" s="299"/>
      <c r="BR244" s="105"/>
    </row>
    <row r="245" spans="3:70" ht="15.6" customHeight="1" x14ac:dyDescent="0.5">
      <c r="C245" s="95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8"/>
      <c r="R245" s="109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1"/>
      <c r="BC245" s="102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103"/>
      <c r="BO245" s="103"/>
      <c r="BP245" s="103"/>
      <c r="BQ245" s="299"/>
      <c r="BR245" s="105"/>
    </row>
    <row r="246" spans="3:70" ht="15.6" customHeight="1" x14ac:dyDescent="0.5">
      <c r="C246" s="95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65"/>
      <c r="Y246" s="65"/>
      <c r="Z246" s="65"/>
      <c r="AA246" s="36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299"/>
      <c r="AO246" s="113"/>
      <c r="AP246" s="300"/>
      <c r="AQ246" s="300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02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103"/>
      <c r="BO246" s="103"/>
      <c r="BP246" s="103"/>
      <c r="BQ246" s="299"/>
      <c r="BR246" s="105"/>
    </row>
    <row r="247" spans="3:70" ht="25.5" x14ac:dyDescent="0.5">
      <c r="C247" s="95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6" t="s">
        <v>35</v>
      </c>
      <c r="V247" s="112"/>
      <c r="W247" s="112"/>
      <c r="X247" s="112"/>
      <c r="Y247" s="112"/>
      <c r="Z247" s="112"/>
      <c r="AA247" s="103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6" t="s">
        <v>65</v>
      </c>
      <c r="AN247" s="118"/>
      <c r="AO247" s="117"/>
      <c r="AP247" s="119"/>
      <c r="AQ247" s="119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103"/>
      <c r="BE247" s="103"/>
      <c r="BF247" s="253" t="s">
        <v>71</v>
      </c>
      <c r="BG247" s="179"/>
      <c r="BH247" s="179"/>
      <c r="BI247" s="179"/>
      <c r="BJ247" s="179"/>
      <c r="BK247" s="179"/>
      <c r="BL247" s="179"/>
      <c r="BM247" s="103"/>
      <c r="BN247" s="103"/>
      <c r="BO247" s="103"/>
      <c r="BP247" s="103"/>
      <c r="BQ247" s="118"/>
      <c r="BR247" s="105"/>
    </row>
    <row r="248" spans="3:70" ht="15.6" customHeight="1" x14ac:dyDescent="0.4">
      <c r="C248" s="95"/>
      <c r="D248" s="99" t="s">
        <v>18</v>
      </c>
      <c r="E248" s="100"/>
      <c r="F248" s="100"/>
      <c r="G248" s="100"/>
      <c r="H248" s="100"/>
      <c r="I248" s="100"/>
      <c r="J248" s="100"/>
      <c r="K248" s="100"/>
      <c r="L248" s="100"/>
      <c r="M248" s="101"/>
      <c r="N248" s="123" t="str">
        <f>IF([2]回答表!X48="●","●","")</f>
        <v/>
      </c>
      <c r="O248" s="124"/>
      <c r="P248" s="124"/>
      <c r="Q248" s="125"/>
      <c r="R248" s="112"/>
      <c r="S248" s="112"/>
      <c r="T248" s="112"/>
      <c r="U248" s="126" t="str">
        <f>IF([2]回答表!X48="●",[2]回答表!B411,IF([2]回答表!AA48="●",[2]回答表!B425,""))</f>
        <v/>
      </c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/>
      <c r="AK248" s="129"/>
      <c r="AL248" s="129"/>
      <c r="AM248" s="263" t="s">
        <v>72</v>
      </c>
      <c r="AN248" s="263"/>
      <c r="AO248" s="263"/>
      <c r="AP248" s="263"/>
      <c r="AQ248" s="264" t="str">
        <f>IF([2]回答表!X48="●",[2]回答表!BC418,IF([2]回答表!AA48="●",[2]回答表!BC432,""))</f>
        <v/>
      </c>
      <c r="AR248" s="264"/>
      <c r="AS248" s="264"/>
      <c r="AT248" s="264"/>
      <c r="AU248" s="265" t="s">
        <v>73</v>
      </c>
      <c r="AV248" s="266"/>
      <c r="AW248" s="266"/>
      <c r="AX248" s="267"/>
      <c r="AY248" s="264" t="str">
        <f>IF([2]回答表!X48="●",[2]回答表!BC423,IF([2]回答表!AA48="●",[2]回答表!BC437,""))</f>
        <v/>
      </c>
      <c r="AZ248" s="264"/>
      <c r="BA248" s="264"/>
      <c r="BB248" s="264"/>
      <c r="BC248" s="113"/>
      <c r="BD248" s="36"/>
      <c r="BE248" s="36"/>
      <c r="BF248" s="131" t="str">
        <f>IF([2]回答表!X48="●",[2]回答表!S417,IF([2]回答表!AA48="●",[2]回答表!S431,""))</f>
        <v/>
      </c>
      <c r="BG248" s="132"/>
      <c r="BH248" s="132"/>
      <c r="BI248" s="132"/>
      <c r="BJ248" s="131"/>
      <c r="BK248" s="132"/>
      <c r="BL248" s="132"/>
      <c r="BM248" s="132"/>
      <c r="BN248" s="131"/>
      <c r="BO248" s="132"/>
      <c r="BP248" s="132"/>
      <c r="BQ248" s="133"/>
      <c r="BR248" s="105"/>
    </row>
    <row r="249" spans="3:70" ht="15.6" customHeight="1" x14ac:dyDescent="0.4">
      <c r="C249" s="95"/>
      <c r="D249" s="134"/>
      <c r="E249" s="135"/>
      <c r="F249" s="135"/>
      <c r="G249" s="135"/>
      <c r="H249" s="135"/>
      <c r="I249" s="135"/>
      <c r="J249" s="135"/>
      <c r="K249" s="135"/>
      <c r="L249" s="135"/>
      <c r="M249" s="136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263"/>
      <c r="AN249" s="263"/>
      <c r="AO249" s="263"/>
      <c r="AP249" s="263"/>
      <c r="AQ249" s="264"/>
      <c r="AR249" s="264"/>
      <c r="AS249" s="264"/>
      <c r="AT249" s="264"/>
      <c r="AU249" s="268"/>
      <c r="AV249" s="269"/>
      <c r="AW249" s="269"/>
      <c r="AX249" s="270"/>
      <c r="AY249" s="264"/>
      <c r="AZ249" s="264"/>
      <c r="BA249" s="264"/>
      <c r="BB249" s="264"/>
      <c r="BC249" s="113"/>
      <c r="BD249" s="36"/>
      <c r="BE249" s="36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 x14ac:dyDescent="0.4">
      <c r="C250" s="95"/>
      <c r="D250" s="134"/>
      <c r="E250" s="135"/>
      <c r="F250" s="135"/>
      <c r="G250" s="135"/>
      <c r="H250" s="135"/>
      <c r="I250" s="135"/>
      <c r="J250" s="135"/>
      <c r="K250" s="135"/>
      <c r="L250" s="135"/>
      <c r="M250" s="136"/>
      <c r="N250" s="137"/>
      <c r="O250" s="138"/>
      <c r="P250" s="138"/>
      <c r="Q250" s="139"/>
      <c r="R250" s="112"/>
      <c r="S250" s="112"/>
      <c r="T250" s="112"/>
      <c r="U250" s="140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2"/>
      <c r="AK250" s="129"/>
      <c r="AL250" s="129"/>
      <c r="AM250" s="263" t="s">
        <v>74</v>
      </c>
      <c r="AN250" s="263"/>
      <c r="AO250" s="263"/>
      <c r="AP250" s="263"/>
      <c r="AQ250" s="264" t="str">
        <f>IF([2]回答表!X48="●",[2]回答表!BC419,IF([2]回答表!AA48="●",[2]回答表!BC433,""))</f>
        <v/>
      </c>
      <c r="AR250" s="264"/>
      <c r="AS250" s="264"/>
      <c r="AT250" s="264"/>
      <c r="AU250" s="268"/>
      <c r="AV250" s="269"/>
      <c r="AW250" s="269"/>
      <c r="AX250" s="270"/>
      <c r="AY250" s="264"/>
      <c r="AZ250" s="264"/>
      <c r="BA250" s="264"/>
      <c r="BB250" s="264"/>
      <c r="BC250" s="113"/>
      <c r="BD250" s="36"/>
      <c r="BE250" s="36"/>
      <c r="BF250" s="143"/>
      <c r="BG250" s="144"/>
      <c r="BH250" s="144"/>
      <c r="BI250" s="144"/>
      <c r="BJ250" s="143"/>
      <c r="BK250" s="144"/>
      <c r="BL250" s="144"/>
      <c r="BM250" s="144"/>
      <c r="BN250" s="143"/>
      <c r="BO250" s="144"/>
      <c r="BP250" s="144"/>
      <c r="BQ250" s="145"/>
      <c r="BR250" s="105"/>
    </row>
    <row r="251" spans="3:70" ht="15.6" customHeight="1" x14ac:dyDescent="0.4">
      <c r="C251" s="95"/>
      <c r="D251" s="109"/>
      <c r="E251" s="110"/>
      <c r="F251" s="110"/>
      <c r="G251" s="110"/>
      <c r="H251" s="110"/>
      <c r="I251" s="110"/>
      <c r="J251" s="110"/>
      <c r="K251" s="110"/>
      <c r="L251" s="110"/>
      <c r="M251" s="111"/>
      <c r="N251" s="147"/>
      <c r="O251" s="148"/>
      <c r="P251" s="148"/>
      <c r="Q251" s="149"/>
      <c r="R251" s="112"/>
      <c r="S251" s="112"/>
      <c r="T251" s="112"/>
      <c r="U251" s="140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2"/>
      <c r="AK251" s="129"/>
      <c r="AL251" s="129"/>
      <c r="AM251" s="263"/>
      <c r="AN251" s="263"/>
      <c r="AO251" s="263"/>
      <c r="AP251" s="263"/>
      <c r="AQ251" s="264"/>
      <c r="AR251" s="264"/>
      <c r="AS251" s="264"/>
      <c r="AT251" s="264"/>
      <c r="AU251" s="268"/>
      <c r="AV251" s="269"/>
      <c r="AW251" s="269"/>
      <c r="AX251" s="270"/>
      <c r="AY251" s="264"/>
      <c r="AZ251" s="264"/>
      <c r="BA251" s="264"/>
      <c r="BB251" s="264"/>
      <c r="BC251" s="113"/>
      <c r="BD251" s="36"/>
      <c r="BE251" s="36"/>
      <c r="BF251" s="143" t="str">
        <f>IF([2]回答表!X48="●",[2]回答表!V417,IF([2]回答表!AA48="●",[2]回答表!V431,""))</f>
        <v/>
      </c>
      <c r="BG251" s="144"/>
      <c r="BH251" s="144"/>
      <c r="BI251" s="144"/>
      <c r="BJ251" s="143" t="str">
        <f>IF([2]回答表!X48="●",[2]回答表!V418,IF([2]回答表!AA48="●",[2]回答表!V432,""))</f>
        <v/>
      </c>
      <c r="BK251" s="144"/>
      <c r="BL251" s="144"/>
      <c r="BM251" s="145"/>
      <c r="BN251" s="143" t="str">
        <f>IF([2]回答表!X48="●",[2]回答表!V419,IF([2]回答表!AA48="●",[2]回答表!V433,""))</f>
        <v/>
      </c>
      <c r="BO251" s="144"/>
      <c r="BP251" s="144"/>
      <c r="BQ251" s="145"/>
      <c r="BR251" s="105"/>
    </row>
    <row r="252" spans="3:70" ht="15.6" customHeight="1" x14ac:dyDescent="0.4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2"/>
      <c r="O252" s="152"/>
      <c r="P252" s="152"/>
      <c r="Q252" s="152"/>
      <c r="R252" s="152"/>
      <c r="S252" s="152"/>
      <c r="T252" s="152"/>
      <c r="U252" s="140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2"/>
      <c r="AK252" s="129"/>
      <c r="AL252" s="129"/>
      <c r="AM252" s="263" t="s">
        <v>75</v>
      </c>
      <c r="AN252" s="263"/>
      <c r="AO252" s="263"/>
      <c r="AP252" s="263"/>
      <c r="AQ252" s="264" t="str">
        <f>IF([2]回答表!X48="●",[2]回答表!BC420,IF([2]回答表!AA48="●",[2]回答表!BC434,""))</f>
        <v/>
      </c>
      <c r="AR252" s="264"/>
      <c r="AS252" s="264"/>
      <c r="AT252" s="264"/>
      <c r="AU252" s="271"/>
      <c r="AV252" s="272"/>
      <c r="AW252" s="272"/>
      <c r="AX252" s="273"/>
      <c r="AY252" s="264"/>
      <c r="AZ252" s="264"/>
      <c r="BA252" s="264"/>
      <c r="BB252" s="264"/>
      <c r="BC252" s="113"/>
      <c r="BD252" s="113"/>
      <c r="BE252" s="113"/>
      <c r="BF252" s="143"/>
      <c r="BG252" s="144"/>
      <c r="BH252" s="144"/>
      <c r="BI252" s="144"/>
      <c r="BJ252" s="143"/>
      <c r="BK252" s="144"/>
      <c r="BL252" s="144"/>
      <c r="BM252" s="145"/>
      <c r="BN252" s="143"/>
      <c r="BO252" s="144"/>
      <c r="BP252" s="144"/>
      <c r="BQ252" s="145"/>
      <c r="BR252" s="105"/>
    </row>
    <row r="253" spans="3:70" ht="15.6" customHeight="1" x14ac:dyDescent="0.4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2"/>
      <c r="O253" s="152"/>
      <c r="P253" s="152"/>
      <c r="Q253" s="152"/>
      <c r="R253" s="152"/>
      <c r="S253" s="152"/>
      <c r="T253" s="152"/>
      <c r="U253" s="140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2"/>
      <c r="AK253" s="129"/>
      <c r="AL253" s="129"/>
      <c r="AM253" s="263"/>
      <c r="AN253" s="263"/>
      <c r="AO253" s="263"/>
      <c r="AP253" s="263"/>
      <c r="AQ253" s="264"/>
      <c r="AR253" s="264"/>
      <c r="AS253" s="264"/>
      <c r="AT253" s="264"/>
      <c r="AU253" s="216" t="s">
        <v>76</v>
      </c>
      <c r="AV253" s="217"/>
      <c r="AW253" s="217"/>
      <c r="AX253" s="218"/>
      <c r="AY253" s="301" t="str">
        <f>IF([2]回答表!X48="●",[2]回答表!BC424,IF([2]回答表!AA48="●",[2]回答表!BC438,""))</f>
        <v/>
      </c>
      <c r="AZ253" s="302"/>
      <c r="BA253" s="302"/>
      <c r="BB253" s="303"/>
      <c r="BC253" s="113"/>
      <c r="BD253" s="36"/>
      <c r="BE253" s="36"/>
      <c r="BF253" s="143"/>
      <c r="BG253" s="144"/>
      <c r="BH253" s="144"/>
      <c r="BI253" s="144"/>
      <c r="BJ253" s="143"/>
      <c r="BK253" s="144"/>
      <c r="BL253" s="144"/>
      <c r="BM253" s="145"/>
      <c r="BN253" s="143"/>
      <c r="BO253" s="144"/>
      <c r="BP253" s="144"/>
      <c r="BQ253" s="145"/>
      <c r="BR253" s="105"/>
    </row>
    <row r="254" spans="3:70" ht="15.6" customHeight="1" x14ac:dyDescent="0.4">
      <c r="C254" s="95"/>
      <c r="D254" s="159" t="s">
        <v>26</v>
      </c>
      <c r="E254" s="160"/>
      <c r="F254" s="160"/>
      <c r="G254" s="160"/>
      <c r="H254" s="160"/>
      <c r="I254" s="160"/>
      <c r="J254" s="160"/>
      <c r="K254" s="160"/>
      <c r="L254" s="160"/>
      <c r="M254" s="161"/>
      <c r="N254" s="123" t="str">
        <f>IF([2]回答表!AA48="●","●","")</f>
        <v/>
      </c>
      <c r="O254" s="124"/>
      <c r="P254" s="124"/>
      <c r="Q254" s="125"/>
      <c r="R254" s="112"/>
      <c r="S254" s="112"/>
      <c r="T254" s="112"/>
      <c r="U254" s="140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2"/>
      <c r="AK254" s="129"/>
      <c r="AL254" s="129"/>
      <c r="AM254" s="263" t="s">
        <v>77</v>
      </c>
      <c r="AN254" s="263"/>
      <c r="AO254" s="263"/>
      <c r="AP254" s="263"/>
      <c r="AQ254" s="277" t="str">
        <f>IF([2]回答表!X48="●",[2]回答表!BC421,IF([2]回答表!AA48="●",[2]回答表!BC435,""))</f>
        <v/>
      </c>
      <c r="AR254" s="264"/>
      <c r="AS254" s="264"/>
      <c r="AT254" s="264"/>
      <c r="AU254" s="278"/>
      <c r="AV254" s="279"/>
      <c r="AW254" s="279"/>
      <c r="AX254" s="280"/>
      <c r="AY254" s="304"/>
      <c r="AZ254" s="305"/>
      <c r="BA254" s="305"/>
      <c r="BB254" s="306"/>
      <c r="BC254" s="113"/>
      <c r="BD254" s="165"/>
      <c r="BE254" s="165"/>
      <c r="BF254" s="143"/>
      <c r="BG254" s="144"/>
      <c r="BH254" s="144"/>
      <c r="BI254" s="144"/>
      <c r="BJ254" s="143"/>
      <c r="BK254" s="144"/>
      <c r="BL254" s="144"/>
      <c r="BM254" s="145"/>
      <c r="BN254" s="143"/>
      <c r="BO254" s="144"/>
      <c r="BP254" s="144"/>
      <c r="BQ254" s="145"/>
      <c r="BR254" s="105"/>
    </row>
    <row r="255" spans="3:70" ht="15.6" customHeight="1" x14ac:dyDescent="0.4">
      <c r="C255" s="95"/>
      <c r="D255" s="166"/>
      <c r="E255" s="167"/>
      <c r="F255" s="167"/>
      <c r="G255" s="167"/>
      <c r="H255" s="167"/>
      <c r="I255" s="167"/>
      <c r="J255" s="167"/>
      <c r="K255" s="167"/>
      <c r="L255" s="167"/>
      <c r="M255" s="168"/>
      <c r="N255" s="137"/>
      <c r="O255" s="138"/>
      <c r="P255" s="138"/>
      <c r="Q255" s="139"/>
      <c r="R255" s="112"/>
      <c r="S255" s="112"/>
      <c r="T255" s="112"/>
      <c r="U255" s="140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2"/>
      <c r="AK255" s="129"/>
      <c r="AL255" s="129"/>
      <c r="AM255" s="263"/>
      <c r="AN255" s="263"/>
      <c r="AO255" s="263"/>
      <c r="AP255" s="263"/>
      <c r="AQ255" s="264"/>
      <c r="AR255" s="264"/>
      <c r="AS255" s="264"/>
      <c r="AT255" s="264"/>
      <c r="AU255" s="222"/>
      <c r="AV255" s="223"/>
      <c r="AW255" s="223"/>
      <c r="AX255" s="224"/>
      <c r="AY255" s="307"/>
      <c r="AZ255" s="308"/>
      <c r="BA255" s="308"/>
      <c r="BB255" s="309"/>
      <c r="BC255" s="113"/>
      <c r="BD255" s="165"/>
      <c r="BE255" s="165"/>
      <c r="BF255" s="143" t="s">
        <v>23</v>
      </c>
      <c r="BG255" s="144"/>
      <c r="BH255" s="144"/>
      <c r="BI255" s="144"/>
      <c r="BJ255" s="143" t="s">
        <v>24</v>
      </c>
      <c r="BK255" s="144"/>
      <c r="BL255" s="144"/>
      <c r="BM255" s="144"/>
      <c r="BN255" s="143" t="s">
        <v>25</v>
      </c>
      <c r="BO255" s="144"/>
      <c r="BP255" s="144"/>
      <c r="BQ255" s="145"/>
      <c r="BR255" s="105"/>
    </row>
    <row r="256" spans="3:70" ht="15.6" customHeight="1" x14ac:dyDescent="0.4">
      <c r="C256" s="95"/>
      <c r="D256" s="166"/>
      <c r="E256" s="167"/>
      <c r="F256" s="167"/>
      <c r="G256" s="167"/>
      <c r="H256" s="167"/>
      <c r="I256" s="167"/>
      <c r="J256" s="167"/>
      <c r="K256" s="167"/>
      <c r="L256" s="167"/>
      <c r="M256" s="168"/>
      <c r="N256" s="137"/>
      <c r="O256" s="138"/>
      <c r="P256" s="138"/>
      <c r="Q256" s="139"/>
      <c r="R256" s="112"/>
      <c r="S256" s="112"/>
      <c r="T256" s="112"/>
      <c r="U256" s="140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2"/>
      <c r="AK256" s="129"/>
      <c r="AL256" s="129"/>
      <c r="AM256" s="263" t="s">
        <v>78</v>
      </c>
      <c r="AN256" s="263"/>
      <c r="AO256" s="263"/>
      <c r="AP256" s="263"/>
      <c r="AQ256" s="264" t="str">
        <f>IF([2]回答表!X48="●",[2]回答表!BC422,IF([2]回答表!AA48="●",[2]回答表!BC436,""))</f>
        <v/>
      </c>
      <c r="AR256" s="264"/>
      <c r="AS256" s="264"/>
      <c r="AT256" s="264"/>
      <c r="AU256" s="216" t="s">
        <v>79</v>
      </c>
      <c r="AV256" s="217"/>
      <c r="AW256" s="217"/>
      <c r="AX256" s="218"/>
      <c r="AY256" s="301" t="str">
        <f>IF([2]回答表!X48="●",[2]回答表!BC425,IF([2]回答表!AA48="●",[2]回答表!BC439,""))</f>
        <v/>
      </c>
      <c r="AZ256" s="302"/>
      <c r="BA256" s="302"/>
      <c r="BB256" s="303"/>
      <c r="BC256" s="113"/>
      <c r="BD256" s="165"/>
      <c r="BE256" s="165"/>
      <c r="BF256" s="143"/>
      <c r="BG256" s="144"/>
      <c r="BH256" s="144"/>
      <c r="BI256" s="144"/>
      <c r="BJ256" s="143"/>
      <c r="BK256" s="144"/>
      <c r="BL256" s="144"/>
      <c r="BM256" s="144"/>
      <c r="BN256" s="143"/>
      <c r="BO256" s="144"/>
      <c r="BP256" s="144"/>
      <c r="BQ256" s="145"/>
      <c r="BR256" s="105"/>
    </row>
    <row r="257" spans="3:70" ht="15.6" customHeight="1" x14ac:dyDescent="0.4">
      <c r="C257" s="95"/>
      <c r="D257" s="169"/>
      <c r="E257" s="170"/>
      <c r="F257" s="170"/>
      <c r="G257" s="170"/>
      <c r="H257" s="170"/>
      <c r="I257" s="170"/>
      <c r="J257" s="170"/>
      <c r="K257" s="170"/>
      <c r="L257" s="170"/>
      <c r="M257" s="171"/>
      <c r="N257" s="147"/>
      <c r="O257" s="148"/>
      <c r="P257" s="148"/>
      <c r="Q257" s="149"/>
      <c r="R257" s="112"/>
      <c r="S257" s="112"/>
      <c r="T257" s="112"/>
      <c r="U257" s="172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4"/>
      <c r="AK257" s="129"/>
      <c r="AL257" s="129"/>
      <c r="AM257" s="263"/>
      <c r="AN257" s="263"/>
      <c r="AO257" s="263"/>
      <c r="AP257" s="263"/>
      <c r="AQ257" s="264"/>
      <c r="AR257" s="264"/>
      <c r="AS257" s="264"/>
      <c r="AT257" s="264"/>
      <c r="AU257" s="222"/>
      <c r="AV257" s="223"/>
      <c r="AW257" s="223"/>
      <c r="AX257" s="224"/>
      <c r="AY257" s="307"/>
      <c r="AZ257" s="308"/>
      <c r="BA257" s="308"/>
      <c r="BB257" s="309"/>
      <c r="BC257" s="113"/>
      <c r="BD257" s="165"/>
      <c r="BE257" s="165"/>
      <c r="BF257" s="181"/>
      <c r="BG257" s="182"/>
      <c r="BH257" s="182"/>
      <c r="BI257" s="182"/>
      <c r="BJ257" s="181"/>
      <c r="BK257" s="182"/>
      <c r="BL257" s="182"/>
      <c r="BM257" s="182"/>
      <c r="BN257" s="181"/>
      <c r="BO257" s="182"/>
      <c r="BP257" s="182"/>
      <c r="BQ257" s="183"/>
      <c r="BR257" s="105"/>
    </row>
    <row r="258" spans="3:70" ht="15.6" customHeight="1" x14ac:dyDescent="0.5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 x14ac:dyDescent="0.5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31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32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 x14ac:dyDescent="0.4">
      <c r="C260" s="95"/>
      <c r="D260" s="99" t="s">
        <v>33</v>
      </c>
      <c r="E260" s="100"/>
      <c r="F260" s="100"/>
      <c r="G260" s="100"/>
      <c r="H260" s="100"/>
      <c r="I260" s="100"/>
      <c r="J260" s="100"/>
      <c r="K260" s="100"/>
      <c r="L260" s="100"/>
      <c r="M260" s="101"/>
      <c r="N260" s="123" t="str">
        <f>IF([2]回答表!AD48="●","●","")</f>
        <v/>
      </c>
      <c r="O260" s="124"/>
      <c r="P260" s="124"/>
      <c r="Q260" s="125"/>
      <c r="R260" s="112"/>
      <c r="S260" s="112"/>
      <c r="T260" s="112"/>
      <c r="U260" s="126" t="str">
        <f>IF([2]回答表!AD48="●",[2]回答表!B439,"")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175"/>
      <c r="AL260" s="175"/>
      <c r="AM260" s="126" t="str">
        <f>IF([2]回答表!AD48="●",[2]回答表!B445,"")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 x14ac:dyDescent="0.4">
      <c r="C261" s="95"/>
      <c r="D261" s="134"/>
      <c r="E261" s="135"/>
      <c r="F261" s="135"/>
      <c r="G261" s="135"/>
      <c r="H261" s="135"/>
      <c r="I261" s="135"/>
      <c r="J261" s="135"/>
      <c r="K261" s="135"/>
      <c r="L261" s="135"/>
      <c r="M261" s="136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175"/>
      <c r="AL261" s="175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 x14ac:dyDescent="0.4">
      <c r="C262" s="95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175"/>
      <c r="AL262" s="175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 x14ac:dyDescent="0.4">
      <c r="C263" s="95"/>
      <c r="D263" s="109"/>
      <c r="E263" s="110"/>
      <c r="F263" s="110"/>
      <c r="G263" s="110"/>
      <c r="H263" s="110"/>
      <c r="I263" s="110"/>
      <c r="J263" s="110"/>
      <c r="K263" s="110"/>
      <c r="L263" s="110"/>
      <c r="M263" s="111"/>
      <c r="N263" s="147"/>
      <c r="O263" s="148"/>
      <c r="P263" s="148"/>
      <c r="Q263" s="149"/>
      <c r="R263" s="112"/>
      <c r="S263" s="112"/>
      <c r="T263" s="112"/>
      <c r="U263" s="172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4"/>
      <c r="AK263" s="175"/>
      <c r="AL263" s="175"/>
      <c r="AM263" s="172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4"/>
      <c r="BR263" s="105"/>
    </row>
    <row r="264" spans="3:70" ht="15.6" customHeight="1" x14ac:dyDescent="0.4">
      <c r="C264" s="176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8"/>
    </row>
    <row r="265" spans="3:70" ht="15.6" customHeight="1" x14ac:dyDescent="0.4"/>
    <row r="266" spans="3:70" ht="15.6" customHeight="1" x14ac:dyDescent="0.4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 x14ac:dyDescent="0.5">
      <c r="C267" s="95"/>
      <c r="D267" s="96" t="s">
        <v>14</v>
      </c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8"/>
      <c r="R267" s="99" t="s">
        <v>80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1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299"/>
      <c r="BR267" s="105"/>
    </row>
    <row r="268" spans="3:70" ht="15.6" customHeight="1" x14ac:dyDescent="0.5">
      <c r="C268" s="95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8"/>
      <c r="R268" s="109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299"/>
      <c r="BR268" s="105"/>
    </row>
    <row r="269" spans="3:70" ht="15.6" customHeight="1" x14ac:dyDescent="0.5">
      <c r="C269" s="95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65"/>
      <c r="Y269" s="65"/>
      <c r="Z269" s="65"/>
      <c r="AA269" s="36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299"/>
      <c r="AO269" s="113"/>
      <c r="AP269" s="300"/>
      <c r="AQ269" s="300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299"/>
      <c r="BR269" s="105"/>
    </row>
    <row r="270" spans="3:70" ht="19.350000000000001" customHeight="1" x14ac:dyDescent="0.5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 t="s">
        <v>35</v>
      </c>
      <c r="V270" s="112"/>
      <c r="W270" s="112"/>
      <c r="X270" s="112"/>
      <c r="Y270" s="112"/>
      <c r="Z270" s="112"/>
      <c r="AA270" s="103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6" t="s">
        <v>81</v>
      </c>
      <c r="AN270" s="118"/>
      <c r="AO270" s="117"/>
      <c r="AP270" s="119"/>
      <c r="AQ270" s="119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03"/>
      <c r="BE270" s="103"/>
      <c r="BF270" s="122" t="s">
        <v>17</v>
      </c>
      <c r="BG270" s="179"/>
      <c r="BH270" s="179"/>
      <c r="BI270" s="179"/>
      <c r="BJ270" s="179"/>
      <c r="BK270" s="179"/>
      <c r="BL270" s="179"/>
      <c r="BM270" s="103"/>
      <c r="BN270" s="103"/>
      <c r="BO270" s="103"/>
      <c r="BP270" s="103"/>
      <c r="BQ270" s="118"/>
      <c r="BR270" s="105"/>
    </row>
    <row r="271" spans="3:70" ht="15.6" customHeight="1" x14ac:dyDescent="0.4">
      <c r="C271" s="95"/>
      <c r="D271" s="99" t="s">
        <v>18</v>
      </c>
      <c r="E271" s="100"/>
      <c r="F271" s="100"/>
      <c r="G271" s="100"/>
      <c r="H271" s="100"/>
      <c r="I271" s="100"/>
      <c r="J271" s="100"/>
      <c r="K271" s="100"/>
      <c r="L271" s="100"/>
      <c r="M271" s="101"/>
      <c r="N271" s="123" t="str">
        <f>IF([2]回答表!X49="●","●","")</f>
        <v/>
      </c>
      <c r="O271" s="124"/>
      <c r="P271" s="124"/>
      <c r="Q271" s="125"/>
      <c r="R271" s="112"/>
      <c r="S271" s="112"/>
      <c r="T271" s="112"/>
      <c r="U271" s="126" t="str">
        <f>IF([2]回答表!X49="●",[2]回答表!B458,IF([2]回答表!AA49="●",[2]回答表!B475,""))</f>
        <v/>
      </c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8"/>
      <c r="AK271" s="129"/>
      <c r="AL271" s="129"/>
      <c r="AM271" s="242" t="s">
        <v>82</v>
      </c>
      <c r="AN271" s="243"/>
      <c r="AO271" s="243"/>
      <c r="AP271" s="243"/>
      <c r="AQ271" s="243"/>
      <c r="AR271" s="243"/>
      <c r="AS271" s="243"/>
      <c r="AT271" s="244"/>
      <c r="AU271" s="242" t="s">
        <v>83</v>
      </c>
      <c r="AV271" s="243"/>
      <c r="AW271" s="243"/>
      <c r="AX271" s="243"/>
      <c r="AY271" s="243"/>
      <c r="AZ271" s="243"/>
      <c r="BA271" s="243"/>
      <c r="BB271" s="244"/>
      <c r="BC271" s="113"/>
      <c r="BD271" s="36"/>
      <c r="BE271" s="36"/>
      <c r="BF271" s="131" t="str">
        <f>IF([2]回答表!X49="●",[2]回答表!B468,IF([2]回答表!AA49="●",[2]回答表!B485,""))</f>
        <v/>
      </c>
      <c r="BG271" s="132"/>
      <c r="BH271" s="132"/>
      <c r="BI271" s="132"/>
      <c r="BJ271" s="131"/>
      <c r="BK271" s="132"/>
      <c r="BL271" s="132"/>
      <c r="BM271" s="132"/>
      <c r="BN271" s="131"/>
      <c r="BO271" s="132"/>
      <c r="BP271" s="132"/>
      <c r="BQ271" s="133"/>
      <c r="BR271" s="105"/>
    </row>
    <row r="272" spans="3:70" ht="15.6" customHeight="1" x14ac:dyDescent="0.4">
      <c r="C272" s="95"/>
      <c r="D272" s="134"/>
      <c r="E272" s="135"/>
      <c r="F272" s="135"/>
      <c r="G272" s="135"/>
      <c r="H272" s="135"/>
      <c r="I272" s="135"/>
      <c r="J272" s="135"/>
      <c r="K272" s="135"/>
      <c r="L272" s="135"/>
      <c r="M272" s="136"/>
      <c r="N272" s="137"/>
      <c r="O272" s="138"/>
      <c r="P272" s="138"/>
      <c r="Q272" s="139"/>
      <c r="R272" s="112"/>
      <c r="S272" s="112"/>
      <c r="T272" s="112"/>
      <c r="U272" s="140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2"/>
      <c r="AK272" s="129"/>
      <c r="AL272" s="129"/>
      <c r="AM272" s="248"/>
      <c r="AN272" s="249"/>
      <c r="AO272" s="249"/>
      <c r="AP272" s="249"/>
      <c r="AQ272" s="249"/>
      <c r="AR272" s="249"/>
      <c r="AS272" s="249"/>
      <c r="AT272" s="250"/>
      <c r="AU272" s="248"/>
      <c r="AV272" s="249"/>
      <c r="AW272" s="249"/>
      <c r="AX272" s="249"/>
      <c r="AY272" s="249"/>
      <c r="AZ272" s="249"/>
      <c r="BA272" s="249"/>
      <c r="BB272" s="250"/>
      <c r="BC272" s="113"/>
      <c r="BD272" s="36"/>
      <c r="BE272" s="36"/>
      <c r="BF272" s="143"/>
      <c r="BG272" s="144"/>
      <c r="BH272" s="144"/>
      <c r="BI272" s="144"/>
      <c r="BJ272" s="143"/>
      <c r="BK272" s="144"/>
      <c r="BL272" s="144"/>
      <c r="BM272" s="144"/>
      <c r="BN272" s="143"/>
      <c r="BO272" s="144"/>
      <c r="BP272" s="144"/>
      <c r="BQ272" s="145"/>
      <c r="BR272" s="105"/>
    </row>
    <row r="273" spans="3:70" ht="15.6" customHeight="1" x14ac:dyDescent="0.4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79" t="str">
        <f>IF([2]回答表!X49="●",[2]回答表!G464,IF([2]回答表!AA49="●",[2]回答表!G481,""))</f>
        <v/>
      </c>
      <c r="AN273" s="80"/>
      <c r="AO273" s="80"/>
      <c r="AP273" s="80"/>
      <c r="AQ273" s="80"/>
      <c r="AR273" s="80"/>
      <c r="AS273" s="80"/>
      <c r="AT273" s="146"/>
      <c r="AU273" s="79" t="str">
        <f>IF([2]回答表!X49="●",[2]回答表!G465,IF([2]回答表!AA49="●",[2]回答表!G482,""))</f>
        <v/>
      </c>
      <c r="AV273" s="80"/>
      <c r="AW273" s="80"/>
      <c r="AX273" s="80"/>
      <c r="AY273" s="80"/>
      <c r="AZ273" s="80"/>
      <c r="BA273" s="80"/>
      <c r="BB273" s="146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 x14ac:dyDescent="0.4">
      <c r="C274" s="95"/>
      <c r="D274" s="109"/>
      <c r="E274" s="110"/>
      <c r="F274" s="110"/>
      <c r="G274" s="110"/>
      <c r="H274" s="110"/>
      <c r="I274" s="110"/>
      <c r="J274" s="110"/>
      <c r="K274" s="110"/>
      <c r="L274" s="110"/>
      <c r="M274" s="111"/>
      <c r="N274" s="147"/>
      <c r="O274" s="148"/>
      <c r="P274" s="148"/>
      <c r="Q274" s="14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76"/>
      <c r="AN274" s="77"/>
      <c r="AO274" s="77"/>
      <c r="AP274" s="77"/>
      <c r="AQ274" s="77"/>
      <c r="AR274" s="77"/>
      <c r="AS274" s="77"/>
      <c r="AT274" s="78"/>
      <c r="AU274" s="76"/>
      <c r="AV274" s="77"/>
      <c r="AW274" s="77"/>
      <c r="AX274" s="77"/>
      <c r="AY274" s="77"/>
      <c r="AZ274" s="77"/>
      <c r="BA274" s="77"/>
      <c r="BB274" s="78"/>
      <c r="BC274" s="113"/>
      <c r="BD274" s="36"/>
      <c r="BE274" s="36"/>
      <c r="BF274" s="143" t="str">
        <f>IF([2]回答表!X49="●",[2]回答表!E468,IF([2]回答表!AA49="●",[2]回答表!E485,""))</f>
        <v/>
      </c>
      <c r="BG274" s="144"/>
      <c r="BH274" s="144"/>
      <c r="BI274" s="144"/>
      <c r="BJ274" s="143" t="str">
        <f>IF([2]回答表!X49="●",[2]回答表!E469,IF([2]回答表!AA49="●",[2]回答表!E486,""))</f>
        <v/>
      </c>
      <c r="BK274" s="144"/>
      <c r="BL274" s="144"/>
      <c r="BM274" s="145"/>
      <c r="BN274" s="143" t="str">
        <f>IF([2]回答表!X49="●",[2]回答表!E470,IF([2]回答表!AA49="●",[2]回答表!E487,""))</f>
        <v/>
      </c>
      <c r="BO274" s="144"/>
      <c r="BP274" s="144"/>
      <c r="BQ274" s="145"/>
      <c r="BR274" s="105"/>
    </row>
    <row r="275" spans="3:70" ht="15.6" customHeight="1" x14ac:dyDescent="0.4">
      <c r="C275" s="9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2"/>
      <c r="O275" s="152"/>
      <c r="P275" s="152"/>
      <c r="Q275" s="152"/>
      <c r="R275" s="152"/>
      <c r="S275" s="152"/>
      <c r="T275" s="15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82"/>
      <c r="AN275" s="83"/>
      <c r="AO275" s="83"/>
      <c r="AP275" s="83"/>
      <c r="AQ275" s="83"/>
      <c r="AR275" s="83"/>
      <c r="AS275" s="83"/>
      <c r="AT275" s="84"/>
      <c r="AU275" s="82"/>
      <c r="AV275" s="83"/>
      <c r="AW275" s="83"/>
      <c r="AX275" s="83"/>
      <c r="AY275" s="83"/>
      <c r="AZ275" s="83"/>
      <c r="BA275" s="83"/>
      <c r="BB275" s="84"/>
      <c r="BC275" s="113"/>
      <c r="BD275" s="113"/>
      <c r="BE275" s="113"/>
      <c r="BF275" s="143"/>
      <c r="BG275" s="144"/>
      <c r="BH275" s="144"/>
      <c r="BI275" s="144"/>
      <c r="BJ275" s="143"/>
      <c r="BK275" s="144"/>
      <c r="BL275" s="144"/>
      <c r="BM275" s="145"/>
      <c r="BN275" s="143"/>
      <c r="BO275" s="144"/>
      <c r="BP275" s="144"/>
      <c r="BQ275" s="145"/>
      <c r="BR275" s="105"/>
    </row>
    <row r="276" spans="3:70" ht="15.6" customHeight="1" x14ac:dyDescent="0.4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13"/>
      <c r="BD276" s="36"/>
      <c r="BE276" s="36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 x14ac:dyDescent="0.4">
      <c r="C277" s="95"/>
      <c r="D277" s="159" t="s">
        <v>26</v>
      </c>
      <c r="E277" s="160"/>
      <c r="F277" s="160"/>
      <c r="G277" s="160"/>
      <c r="H277" s="160"/>
      <c r="I277" s="160"/>
      <c r="J277" s="160"/>
      <c r="K277" s="160"/>
      <c r="L277" s="160"/>
      <c r="M277" s="161"/>
      <c r="N277" s="123" t="str">
        <f>IF([2]回答表!AA49="●","●","")</f>
        <v/>
      </c>
      <c r="O277" s="124"/>
      <c r="P277" s="124"/>
      <c r="Q277" s="125"/>
      <c r="R277" s="112"/>
      <c r="S277" s="112"/>
      <c r="T277" s="11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113"/>
      <c r="BD277" s="165"/>
      <c r="BE277" s="165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 x14ac:dyDescent="0.4">
      <c r="C278" s="95"/>
      <c r="D278" s="166"/>
      <c r="E278" s="167"/>
      <c r="F278" s="167"/>
      <c r="G278" s="167"/>
      <c r="H278" s="167"/>
      <c r="I278" s="167"/>
      <c r="J278" s="167"/>
      <c r="K278" s="167"/>
      <c r="L278" s="167"/>
      <c r="M278" s="168"/>
      <c r="N278" s="137"/>
      <c r="O278" s="138"/>
      <c r="P278" s="138"/>
      <c r="Q278" s="139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13"/>
      <c r="BD278" s="165"/>
      <c r="BE278" s="165"/>
      <c r="BF278" s="143" t="s">
        <v>23</v>
      </c>
      <c r="BG278" s="144"/>
      <c r="BH278" s="144"/>
      <c r="BI278" s="144"/>
      <c r="BJ278" s="143" t="s">
        <v>24</v>
      </c>
      <c r="BK278" s="144"/>
      <c r="BL278" s="144"/>
      <c r="BM278" s="144"/>
      <c r="BN278" s="143" t="s">
        <v>25</v>
      </c>
      <c r="BO278" s="144"/>
      <c r="BP278" s="144"/>
      <c r="BQ278" s="145"/>
      <c r="BR278" s="105"/>
    </row>
    <row r="279" spans="3:70" ht="15.6" customHeight="1" x14ac:dyDescent="0.4">
      <c r="C279" s="95"/>
      <c r="D279" s="166"/>
      <c r="E279" s="167"/>
      <c r="F279" s="167"/>
      <c r="G279" s="167"/>
      <c r="H279" s="167"/>
      <c r="I279" s="167"/>
      <c r="J279" s="167"/>
      <c r="K279" s="167"/>
      <c r="L279" s="167"/>
      <c r="M279" s="168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113"/>
      <c r="BD279" s="165"/>
      <c r="BE279" s="165"/>
      <c r="BF279" s="143"/>
      <c r="BG279" s="144"/>
      <c r="BH279" s="144"/>
      <c r="BI279" s="144"/>
      <c r="BJ279" s="143"/>
      <c r="BK279" s="144"/>
      <c r="BL279" s="144"/>
      <c r="BM279" s="144"/>
      <c r="BN279" s="143"/>
      <c r="BO279" s="144"/>
      <c r="BP279" s="144"/>
      <c r="BQ279" s="145"/>
      <c r="BR279" s="105"/>
    </row>
    <row r="280" spans="3:70" ht="15.6" customHeight="1" x14ac:dyDescent="0.4">
      <c r="C280" s="95"/>
      <c r="D280" s="169"/>
      <c r="E280" s="170"/>
      <c r="F280" s="170"/>
      <c r="G280" s="170"/>
      <c r="H280" s="170"/>
      <c r="I280" s="170"/>
      <c r="J280" s="170"/>
      <c r="K280" s="170"/>
      <c r="L280" s="170"/>
      <c r="M280" s="171"/>
      <c r="N280" s="147"/>
      <c r="O280" s="148"/>
      <c r="P280" s="148"/>
      <c r="Q280" s="149"/>
      <c r="R280" s="112"/>
      <c r="S280" s="112"/>
      <c r="T280" s="112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4"/>
      <c r="AK280" s="129"/>
      <c r="AL280" s="129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113"/>
      <c r="BD280" s="165"/>
      <c r="BE280" s="165"/>
      <c r="BF280" s="181"/>
      <c r="BG280" s="182"/>
      <c r="BH280" s="182"/>
      <c r="BI280" s="182"/>
      <c r="BJ280" s="181"/>
      <c r="BK280" s="182"/>
      <c r="BL280" s="182"/>
      <c r="BM280" s="182"/>
      <c r="BN280" s="181"/>
      <c r="BO280" s="182"/>
      <c r="BP280" s="182"/>
      <c r="BQ280" s="183"/>
      <c r="BR280" s="105"/>
    </row>
    <row r="281" spans="3:70" ht="15.6" customHeight="1" x14ac:dyDescent="0.5">
      <c r="C281" s="9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65"/>
      <c r="Y281" s="65"/>
      <c r="Z281" s="6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105"/>
    </row>
    <row r="282" spans="3:70" ht="19.350000000000001" customHeight="1" x14ac:dyDescent="0.5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12"/>
      <c r="O282" s="112"/>
      <c r="P282" s="112"/>
      <c r="Q282" s="112"/>
      <c r="R282" s="112"/>
      <c r="S282" s="112"/>
      <c r="T282" s="112"/>
      <c r="U282" s="116" t="s">
        <v>31</v>
      </c>
      <c r="V282" s="112"/>
      <c r="W282" s="112"/>
      <c r="X282" s="112"/>
      <c r="Y282" s="112"/>
      <c r="Z282" s="112"/>
      <c r="AA282" s="103"/>
      <c r="AB282" s="117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16" t="s">
        <v>32</v>
      </c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65"/>
      <c r="BR282" s="105"/>
    </row>
    <row r="283" spans="3:70" ht="15.6" customHeight="1" x14ac:dyDescent="0.4">
      <c r="C283" s="95"/>
      <c r="D283" s="99" t="s">
        <v>33</v>
      </c>
      <c r="E283" s="100"/>
      <c r="F283" s="100"/>
      <c r="G283" s="100"/>
      <c r="H283" s="100"/>
      <c r="I283" s="100"/>
      <c r="J283" s="100"/>
      <c r="K283" s="100"/>
      <c r="L283" s="100"/>
      <c r="M283" s="101"/>
      <c r="N283" s="123" t="str">
        <f>IF([2]回答表!AD49="●","●","")</f>
        <v/>
      </c>
      <c r="O283" s="124"/>
      <c r="P283" s="124"/>
      <c r="Q283" s="125"/>
      <c r="R283" s="112"/>
      <c r="S283" s="112"/>
      <c r="T283" s="112"/>
      <c r="U283" s="126" t="str">
        <f>IF([2]回答表!AD49="●",[2]回答表!B492,"")</f>
        <v/>
      </c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8"/>
      <c r="AK283" s="129"/>
      <c r="AL283" s="129"/>
      <c r="AM283" s="126" t="str">
        <f>IF([2]回答表!AD49="●",[2]回答表!B498,"")</f>
        <v/>
      </c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8"/>
      <c r="BR283" s="105"/>
    </row>
    <row r="284" spans="3:70" ht="15.6" customHeight="1" x14ac:dyDescent="0.4">
      <c r="C284" s="95"/>
      <c r="D284" s="134"/>
      <c r="E284" s="135"/>
      <c r="F284" s="135"/>
      <c r="G284" s="135"/>
      <c r="H284" s="135"/>
      <c r="I284" s="135"/>
      <c r="J284" s="135"/>
      <c r="K284" s="135"/>
      <c r="L284" s="135"/>
      <c r="M284" s="136"/>
      <c r="N284" s="137"/>
      <c r="O284" s="138"/>
      <c r="P284" s="138"/>
      <c r="Q284" s="139"/>
      <c r="R284" s="112"/>
      <c r="S284" s="112"/>
      <c r="T284" s="112"/>
      <c r="U284" s="140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  <c r="AK284" s="129"/>
      <c r="AL284" s="129"/>
      <c r="AM284" s="140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2"/>
      <c r="BR284" s="105"/>
    </row>
    <row r="285" spans="3:70" ht="15.6" customHeight="1" x14ac:dyDescent="0.4">
      <c r="C285" s="95"/>
      <c r="D285" s="134"/>
      <c r="E285" s="135"/>
      <c r="F285" s="135"/>
      <c r="G285" s="135"/>
      <c r="H285" s="135"/>
      <c r="I285" s="135"/>
      <c r="J285" s="135"/>
      <c r="K285" s="135"/>
      <c r="L285" s="135"/>
      <c r="M285" s="136"/>
      <c r="N285" s="137"/>
      <c r="O285" s="138"/>
      <c r="P285" s="138"/>
      <c r="Q285" s="139"/>
      <c r="R285" s="112"/>
      <c r="S285" s="112"/>
      <c r="T285" s="112"/>
      <c r="U285" s="140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2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 x14ac:dyDescent="0.4">
      <c r="C286" s="95"/>
      <c r="D286" s="109"/>
      <c r="E286" s="110"/>
      <c r="F286" s="110"/>
      <c r="G286" s="110"/>
      <c r="H286" s="110"/>
      <c r="I286" s="110"/>
      <c r="J286" s="110"/>
      <c r="K286" s="110"/>
      <c r="L286" s="110"/>
      <c r="M286" s="111"/>
      <c r="N286" s="147"/>
      <c r="O286" s="148"/>
      <c r="P286" s="148"/>
      <c r="Q286" s="149"/>
      <c r="R286" s="112"/>
      <c r="S286" s="112"/>
      <c r="T286" s="112"/>
      <c r="U286" s="172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4"/>
      <c r="AK286" s="129"/>
      <c r="AL286" s="129"/>
      <c r="AM286" s="172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4"/>
      <c r="BR286" s="105"/>
    </row>
    <row r="287" spans="3:70" ht="15.6" customHeight="1" x14ac:dyDescent="0.4">
      <c r="C287" s="176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8"/>
    </row>
    <row r="288" spans="3:70" ht="15.6" customHeight="1" x14ac:dyDescent="0.4"/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87" t="s">
        <v>84</v>
      </c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/>
      <c r="BM292" s="287"/>
      <c r="BN292" s="287"/>
      <c r="BO292" s="287"/>
      <c r="BP292" s="287"/>
      <c r="BQ292" s="287"/>
      <c r="BR292" s="287"/>
    </row>
    <row r="293" spans="3:70" ht="21.95" customHeight="1" x14ac:dyDescent="0.4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</row>
    <row r="294" spans="3:70" ht="21.95" customHeight="1" x14ac:dyDescent="0.4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/>
      <c r="BM294" s="287"/>
      <c r="BN294" s="287"/>
      <c r="BO294" s="287"/>
      <c r="BP294" s="287"/>
      <c r="BQ294" s="287"/>
      <c r="BR294" s="287"/>
    </row>
    <row r="295" spans="3:70" ht="15.6" customHeight="1" x14ac:dyDescent="0.4">
      <c r="C295" s="8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4"/>
    </row>
    <row r="296" spans="3:70" ht="18.95" customHeight="1" x14ac:dyDescent="0.4">
      <c r="C296" s="95"/>
      <c r="D296" s="289" t="str">
        <f>IF([2]回答表!R50="●",[2]回答表!B511,"")</f>
        <v/>
      </c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0"/>
      <c r="BA296" s="290"/>
      <c r="BB296" s="290"/>
      <c r="BC296" s="290"/>
      <c r="BD296" s="290"/>
      <c r="BE296" s="290"/>
      <c r="BF296" s="290"/>
      <c r="BG296" s="290"/>
      <c r="BH296" s="290"/>
      <c r="BI296" s="290"/>
      <c r="BJ296" s="290"/>
      <c r="BK296" s="290"/>
      <c r="BL296" s="290"/>
      <c r="BM296" s="290"/>
      <c r="BN296" s="290"/>
      <c r="BO296" s="290"/>
      <c r="BP296" s="290"/>
      <c r="BQ296" s="291"/>
      <c r="BR296" s="105"/>
    </row>
    <row r="297" spans="3:70" ht="23.45" customHeight="1" x14ac:dyDescent="0.4">
      <c r="C297" s="95"/>
      <c r="D297" s="292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4"/>
      <c r="BR297" s="105"/>
    </row>
    <row r="298" spans="3:70" ht="23.45" customHeight="1" x14ac:dyDescent="0.4">
      <c r="C298" s="95"/>
      <c r="D298" s="292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4"/>
      <c r="BR298" s="105"/>
    </row>
    <row r="299" spans="3:70" ht="23.45" customHeight="1" x14ac:dyDescent="0.4">
      <c r="C299" s="95"/>
      <c r="D299" s="292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4"/>
      <c r="BR299" s="105"/>
    </row>
    <row r="300" spans="3:70" ht="23.45" customHeight="1" x14ac:dyDescent="0.4">
      <c r="C300" s="95"/>
      <c r="D300" s="292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4"/>
      <c r="BR300" s="105"/>
    </row>
    <row r="301" spans="3:70" ht="23.45" customHeight="1" x14ac:dyDescent="0.4">
      <c r="C301" s="95"/>
      <c r="D301" s="292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4"/>
      <c r="BR301" s="105"/>
    </row>
    <row r="302" spans="3:70" ht="23.45" customHeight="1" x14ac:dyDescent="0.4">
      <c r="C302" s="95"/>
      <c r="D302" s="292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4"/>
      <c r="BR302" s="105"/>
    </row>
    <row r="303" spans="3:70" ht="23.45" customHeight="1" x14ac:dyDescent="0.4">
      <c r="C303" s="95"/>
      <c r="D303" s="292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4"/>
      <c r="BR303" s="105"/>
    </row>
    <row r="304" spans="3:70" ht="23.45" customHeight="1" x14ac:dyDescent="0.4">
      <c r="C304" s="95"/>
      <c r="D304" s="292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4"/>
      <c r="BR304" s="105"/>
    </row>
    <row r="305" spans="3:70" ht="23.45" customHeight="1" x14ac:dyDescent="0.4">
      <c r="C305" s="95"/>
      <c r="D305" s="292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4"/>
      <c r="BR305" s="105"/>
    </row>
    <row r="306" spans="3:70" ht="23.45" customHeight="1" x14ac:dyDescent="0.4">
      <c r="C306" s="95"/>
      <c r="D306" s="292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4"/>
      <c r="BR306" s="105"/>
    </row>
    <row r="307" spans="3:70" ht="23.45" customHeight="1" x14ac:dyDescent="0.4">
      <c r="C307" s="95"/>
      <c r="D307" s="292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4"/>
      <c r="BR307" s="105"/>
    </row>
    <row r="308" spans="3:70" ht="23.45" customHeight="1" x14ac:dyDescent="0.4">
      <c r="C308" s="95"/>
      <c r="D308" s="292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4"/>
      <c r="BR308" s="105"/>
    </row>
    <row r="309" spans="3:70" ht="23.45" customHeight="1" x14ac:dyDescent="0.4">
      <c r="C309" s="95"/>
      <c r="D309" s="292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4"/>
      <c r="BR309" s="105"/>
    </row>
    <row r="310" spans="3:70" ht="23.45" customHeight="1" x14ac:dyDescent="0.4">
      <c r="C310" s="95"/>
      <c r="D310" s="292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4"/>
      <c r="BR310" s="105"/>
    </row>
    <row r="311" spans="3:70" ht="23.45" customHeight="1" x14ac:dyDescent="0.4">
      <c r="C311" s="95"/>
      <c r="D311" s="292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4"/>
      <c r="BR311" s="105"/>
    </row>
    <row r="312" spans="3:70" ht="23.45" customHeight="1" x14ac:dyDescent="0.4">
      <c r="C312" s="95"/>
      <c r="D312" s="292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4"/>
      <c r="BR312" s="105"/>
    </row>
    <row r="313" spans="3:70" ht="23.45" customHeight="1" x14ac:dyDescent="0.4">
      <c r="C313" s="95"/>
      <c r="D313" s="292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4"/>
      <c r="BR313" s="105"/>
    </row>
    <row r="314" spans="3:70" ht="23.45" customHeight="1" x14ac:dyDescent="0.4">
      <c r="C314" s="95"/>
      <c r="D314" s="295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7"/>
      <c r="BR314" s="105"/>
    </row>
    <row r="315" spans="3:70" ht="12.6" customHeight="1" x14ac:dyDescent="0.4">
      <c r="C315" s="176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8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5F4F-BC07-4B46-BCB4-63344EE9E777}">
  <sheetPr>
    <pageSetUpPr fitToPage="1"/>
  </sheetPr>
  <dimension ref="C1:CN315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298"/>
      <c r="D2" s="298"/>
      <c r="E2" s="298"/>
      <c r="F2" s="29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 x14ac:dyDescent="0.4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 x14ac:dyDescent="0.4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 x14ac:dyDescent="0.4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 x14ac:dyDescent="0.4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 x14ac:dyDescent="0.4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 x14ac:dyDescent="0.4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 x14ac:dyDescent="0.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 x14ac:dyDescent="0.4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 x14ac:dyDescent="0.4">
      <c r="C11" s="19" t="str">
        <f>IF(COUNTIF([3]回答表!K15,"*")&gt;0,[3]回答表!K15,"")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IF(COUNTIF([3]回答表!F17,"*")&gt;0,[3]回答表!F17,"")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IF(COUNTIF([3]回答表!W17,"*")&gt;0,[3]回答表!W17,"")</f>
        <v>農業集落排水施設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IF(COUNTIF([3]回答表!F19,"*")&gt;0,[3]回答表!F19,"")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 x14ac:dyDescent="0.4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 x14ac:dyDescent="0.4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 x14ac:dyDescent="0.4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 x14ac:dyDescent="0.4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 x14ac:dyDescent="0.4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 x14ac:dyDescent="0.4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 x14ac:dyDescent="0.4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 x14ac:dyDescent="0.4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 x14ac:dyDescent="0.4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 x14ac:dyDescent="0.4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 x14ac:dyDescent="0.4">
      <c r="C24" s="32"/>
      <c r="D24" s="76" t="str">
        <f>IF([3]回答表!R43="●","●","")</f>
        <v/>
      </c>
      <c r="E24" s="77"/>
      <c r="F24" s="77"/>
      <c r="G24" s="77"/>
      <c r="H24" s="77"/>
      <c r="I24" s="77"/>
      <c r="J24" s="78"/>
      <c r="K24" s="76" t="str">
        <f>IF([3]回答表!R44="●","●","")</f>
        <v/>
      </c>
      <c r="L24" s="77"/>
      <c r="M24" s="77"/>
      <c r="N24" s="77"/>
      <c r="O24" s="77"/>
      <c r="P24" s="77"/>
      <c r="Q24" s="78"/>
      <c r="R24" s="76" t="str">
        <f>IF([3]回答表!R45="●","●","")</f>
        <v/>
      </c>
      <c r="S24" s="77"/>
      <c r="T24" s="77"/>
      <c r="U24" s="77"/>
      <c r="V24" s="77"/>
      <c r="W24" s="77"/>
      <c r="X24" s="78"/>
      <c r="Y24" s="76" t="str">
        <f>IF([3]回答表!R46="●","●","")</f>
        <v/>
      </c>
      <c r="Z24" s="77"/>
      <c r="AA24" s="77"/>
      <c r="AB24" s="77"/>
      <c r="AC24" s="77"/>
      <c r="AD24" s="77"/>
      <c r="AE24" s="78"/>
      <c r="AF24" s="76" t="str">
        <f>IF([3]回答表!R47="●","●","")</f>
        <v>●</v>
      </c>
      <c r="AG24" s="77"/>
      <c r="AH24" s="77"/>
      <c r="AI24" s="77"/>
      <c r="AJ24" s="77"/>
      <c r="AK24" s="77"/>
      <c r="AL24" s="78"/>
      <c r="AM24" s="76" t="str">
        <f>IF([3]回答表!R48="●","●","")</f>
        <v/>
      </c>
      <c r="AN24" s="77"/>
      <c r="AO24" s="77"/>
      <c r="AP24" s="77"/>
      <c r="AQ24" s="77"/>
      <c r="AR24" s="77"/>
      <c r="AS24" s="78"/>
      <c r="AT24" s="76" t="str">
        <f>IF([3]回答表!R49="●","●","")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IF([3]回答表!R50="●","●","")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 x14ac:dyDescent="0.4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 x14ac:dyDescent="0.4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 x14ac:dyDescent="0.4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 x14ac:dyDescent="0.4"/>
    <row r="29" spans="3:71" ht="15.6" customHeight="1" x14ac:dyDescent="0.4">
      <c r="BS29" s="88"/>
    </row>
    <row r="30" spans="3:71" ht="15.6" customHeight="1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 x14ac:dyDescent="0.4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 x14ac:dyDescent="0.5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299"/>
      <c r="BR32" s="105"/>
    </row>
    <row r="33" spans="3:70" ht="15.6" customHeight="1" x14ac:dyDescent="0.5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299"/>
      <c r="BR33" s="105"/>
    </row>
    <row r="34" spans="3:70" ht="15.6" customHeight="1" x14ac:dyDescent="0.5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299"/>
      <c r="AO34" s="113"/>
      <c r="AP34" s="300"/>
      <c r="AQ34" s="300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299"/>
      <c r="BR34" s="105"/>
    </row>
    <row r="35" spans="3:70" ht="25.5" x14ac:dyDescent="0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299"/>
      <c r="BR35" s="105"/>
    </row>
    <row r="36" spans="3:70" ht="15.6" customHeight="1" x14ac:dyDescent="0.4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IF([3]回答表!X43="●","●","")</f>
        <v/>
      </c>
      <c r="O36" s="124"/>
      <c r="P36" s="124"/>
      <c r="Q36" s="125"/>
      <c r="R36" s="112"/>
      <c r="S36" s="112"/>
      <c r="T36" s="112"/>
      <c r="U36" s="126" t="str">
        <f>IF([3]回答表!X43="●",[3]回答表!B59,IF([3]回答表!AA43="●",[3]回答表!B79,""))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IF([3]回答表!X43="●",[3]回答表!S65,IF([3]回答表!AA43="●",[3]回答表!S85,""))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 x14ac:dyDescent="0.4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 x14ac:dyDescent="0.4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IF([3]回答表!X43="●",[3]回答表!G65,IF([3]回答表!AA43="●",[3]回答表!G85,""))</f>
        <v/>
      </c>
      <c r="AN38" s="80"/>
      <c r="AO38" s="80"/>
      <c r="AP38" s="80"/>
      <c r="AQ38" s="80"/>
      <c r="AR38" s="80"/>
      <c r="AS38" s="80"/>
      <c r="AT38" s="146"/>
      <c r="AU38" s="79" t="str">
        <f>IF([3]回答表!X43="●",[3]回答表!G66,IF([3]回答表!AA43="●",[3]回答表!G86,""))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 x14ac:dyDescent="0.4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IF([3]回答表!X43="●",[3]回答表!V65,IF([3]回答表!AA43="●",[3]回答表!V85,""))</f>
        <v/>
      </c>
      <c r="BG39" s="14"/>
      <c r="BH39" s="14"/>
      <c r="BI39" s="15"/>
      <c r="BJ39" s="143" t="str">
        <f>IF([3]回答表!X43="●",[3]回答表!V66,IF([3]回答表!AA43="●",[3]回答表!V86,""))</f>
        <v/>
      </c>
      <c r="BK39" s="14"/>
      <c r="BL39" s="14"/>
      <c r="BM39" s="15"/>
      <c r="BN39" s="143" t="str">
        <f>IF([3]回答表!X43="●",[3]回答表!V67,IF([3]回答表!AA43="●",[3]回答表!V87,""))</f>
        <v/>
      </c>
      <c r="BO39" s="14"/>
      <c r="BP39" s="14"/>
      <c r="BQ39" s="15"/>
      <c r="BR39" s="105"/>
    </row>
    <row r="40" spans="3:70" ht="15.6" customHeight="1" x14ac:dyDescent="0.4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 x14ac:dyDescent="0.4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 x14ac:dyDescent="0.4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IF([3]回答表!X43="●",[3]回答表!O71,IF([3]回答表!AA43="●",[3]回答表!O91,""))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 x14ac:dyDescent="0.4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IF([3]回答表!X43="●",[3]回答表!O72,IF([3]回答表!AA43="●",[3]回答表!O92,""))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29.1" customHeight="1" x14ac:dyDescent="0.4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IF([3]回答表!AA43="●","●","")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IF([3]回答表!X43="●",[3]回答表!O73,IF([3]回答表!AA43="●",[3]回答表!O93,""))</f>
        <v/>
      </c>
      <c r="AN44" s="154"/>
      <c r="AO44" s="162" t="s">
        <v>27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65"/>
      <c r="BE44" s="165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6" customHeight="1" x14ac:dyDescent="0.4">
      <c r="C45" s="95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IF([3]回答表!X43="●",[3]回答表!O74,IF([3]回答表!AA43="●",[3]回答表!O94,""))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5"/>
      <c r="BE45" s="165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 x14ac:dyDescent="0.4">
      <c r="C46" s="95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IF([3]回答表!X43="●",[3]回答表!AG71,IF([3]回答表!AA43="●",[3]回答表!AG91,""))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5"/>
      <c r="BE46" s="1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 x14ac:dyDescent="0.4">
      <c r="C47" s="95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47"/>
      <c r="O47" s="148"/>
      <c r="P47" s="148"/>
      <c r="Q47" s="149"/>
      <c r="R47" s="112"/>
      <c r="S47" s="112"/>
      <c r="T47" s="112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129"/>
      <c r="AL47" s="129"/>
      <c r="AM47" s="153" t="str">
        <f>IF([3]回答表!X43="●",[3]回答表!AG72,IF([3]回答表!AA43="●",[3]回答表!AG92,""))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5"/>
      <c r="BE47" s="1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 x14ac:dyDescent="0.4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5"/>
      <c r="BE48" s="1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6.95" customHeight="1" x14ac:dyDescent="0.5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81"/>
      <c r="O49" s="81"/>
      <c r="P49" s="81"/>
      <c r="Q49" s="81"/>
      <c r="R49" s="112"/>
      <c r="S49" s="112"/>
      <c r="T49" s="112"/>
      <c r="U49" s="112"/>
      <c r="V49" s="112"/>
      <c r="W49" s="112"/>
      <c r="X49" s="65"/>
      <c r="Y49" s="65"/>
      <c r="Z49" s="65"/>
      <c r="AA49" s="103"/>
      <c r="AB49" s="103"/>
      <c r="AC49" s="103"/>
      <c r="AD49" s="103"/>
      <c r="AE49" s="103"/>
      <c r="AF49" s="103"/>
      <c r="AG49" s="103"/>
      <c r="AH49" s="103"/>
      <c r="AI49" s="103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105"/>
    </row>
    <row r="50" spans="3:70" ht="18.600000000000001" customHeight="1" x14ac:dyDescent="0.5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1"/>
      <c r="O50" s="81"/>
      <c r="P50" s="81"/>
      <c r="Q50" s="81"/>
      <c r="R50" s="112"/>
      <c r="S50" s="112"/>
      <c r="T50" s="112"/>
      <c r="U50" s="116" t="s">
        <v>31</v>
      </c>
      <c r="V50" s="112"/>
      <c r="W50" s="112"/>
      <c r="X50" s="112"/>
      <c r="Y50" s="112"/>
      <c r="Z50" s="112"/>
      <c r="AA50" s="103"/>
      <c r="AB50" s="117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16" t="s">
        <v>32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5"/>
      <c r="BR50" s="105"/>
    </row>
    <row r="51" spans="3:70" ht="15.6" customHeight="1" x14ac:dyDescent="0.4">
      <c r="C51" s="95"/>
      <c r="D51" s="99" t="s">
        <v>33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23" t="str">
        <f>IF([3]回答表!AD43="●","●","")</f>
        <v/>
      </c>
      <c r="O51" s="124"/>
      <c r="P51" s="124"/>
      <c r="Q51" s="125"/>
      <c r="R51" s="112"/>
      <c r="S51" s="112"/>
      <c r="T51" s="112"/>
      <c r="U51" s="126" t="str">
        <f>IF([3]回答表!AD43="●",[3]回答表!B99,"")</f>
        <v/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175"/>
      <c r="AL51" s="175"/>
      <c r="AM51" s="126" t="str">
        <f>IF([3]回答表!AD43="●",[3]回答表!B104,"")</f>
        <v/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05"/>
    </row>
    <row r="52" spans="3:70" ht="15.6" customHeight="1" x14ac:dyDescent="0.4">
      <c r="C52" s="9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37"/>
      <c r="O52" s="138"/>
      <c r="P52" s="138"/>
      <c r="Q52" s="139"/>
      <c r="R52" s="112"/>
      <c r="S52" s="112"/>
      <c r="T52" s="112"/>
      <c r="U52" s="140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75"/>
      <c r="AL52" s="175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 x14ac:dyDescent="0.4">
      <c r="C53" s="9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37"/>
      <c r="O53" s="138"/>
      <c r="P53" s="138"/>
      <c r="Q53" s="139"/>
      <c r="R53" s="112"/>
      <c r="S53" s="112"/>
      <c r="T53" s="112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2"/>
      <c r="AK53" s="175"/>
      <c r="AL53" s="175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 x14ac:dyDescent="0.4">
      <c r="C54" s="95"/>
      <c r="D54" s="109"/>
      <c r="E54" s="110"/>
      <c r="F54" s="110"/>
      <c r="G54" s="110"/>
      <c r="H54" s="110"/>
      <c r="I54" s="110"/>
      <c r="J54" s="110"/>
      <c r="K54" s="110"/>
      <c r="L54" s="110"/>
      <c r="M54" s="111"/>
      <c r="N54" s="147"/>
      <c r="O54" s="148"/>
      <c r="P54" s="148"/>
      <c r="Q54" s="149"/>
      <c r="R54" s="112"/>
      <c r="S54" s="112"/>
      <c r="T54" s="112"/>
      <c r="U54" s="172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4"/>
      <c r="AK54" s="175"/>
      <c r="AL54" s="175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4"/>
      <c r="BR54" s="105"/>
    </row>
    <row r="55" spans="3:70" ht="15.6" customHeight="1" x14ac:dyDescent="0.4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8"/>
    </row>
    <row r="56" spans="3:70" ht="15.6" customHeight="1" x14ac:dyDescent="0.4"/>
    <row r="57" spans="3:70" ht="15.6" customHeight="1" x14ac:dyDescent="0.4"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4"/>
    </row>
    <row r="58" spans="3:70" ht="15.6" customHeight="1" x14ac:dyDescent="0.5">
      <c r="C58" s="95"/>
      <c r="D58" s="96" t="s">
        <v>14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34</v>
      </c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2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103"/>
      <c r="BO58" s="103"/>
      <c r="BP58" s="103"/>
      <c r="BQ58" s="299"/>
      <c r="BR58" s="105"/>
    </row>
    <row r="59" spans="3:70" ht="15.6" customHeight="1" x14ac:dyDescent="0.5">
      <c r="C59" s="95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102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103"/>
      <c r="BO59" s="103"/>
      <c r="BP59" s="103"/>
      <c r="BQ59" s="299"/>
      <c r="BR59" s="105"/>
    </row>
    <row r="60" spans="3:70" ht="15.6" customHeight="1" x14ac:dyDescent="0.5">
      <c r="C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65"/>
      <c r="Y60" s="65"/>
      <c r="Z60" s="65"/>
      <c r="AA60" s="36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299"/>
      <c r="AO60" s="113"/>
      <c r="AP60" s="300"/>
      <c r="AQ60" s="300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02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103"/>
      <c r="BO60" s="103"/>
      <c r="BP60" s="103"/>
      <c r="BQ60" s="299"/>
      <c r="BR60" s="105"/>
    </row>
    <row r="61" spans="3:70" ht="25.5" x14ac:dyDescent="0.5">
      <c r="C61" s="95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6" t="s">
        <v>35</v>
      </c>
      <c r="V61" s="112"/>
      <c r="W61" s="112"/>
      <c r="X61" s="112"/>
      <c r="Y61" s="112"/>
      <c r="Z61" s="112"/>
      <c r="AA61" s="10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6" t="s">
        <v>16</v>
      </c>
      <c r="AN61" s="118"/>
      <c r="AO61" s="117"/>
      <c r="AP61" s="119"/>
      <c r="AQ61" s="119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03"/>
      <c r="BE61" s="103"/>
      <c r="BF61" s="122" t="s">
        <v>17</v>
      </c>
      <c r="BG61" s="179"/>
      <c r="BH61" s="179"/>
      <c r="BI61" s="179"/>
      <c r="BJ61" s="179"/>
      <c r="BK61" s="179"/>
      <c r="BL61" s="179"/>
      <c r="BM61" s="103"/>
      <c r="BN61" s="103"/>
      <c r="BO61" s="103"/>
      <c r="BP61" s="103"/>
      <c r="BQ61" s="118"/>
      <c r="BR61" s="105"/>
    </row>
    <row r="62" spans="3:70" ht="15.6" customHeight="1" x14ac:dyDescent="0.4">
      <c r="C62" s="95"/>
      <c r="D62" s="99" t="s">
        <v>18</v>
      </c>
      <c r="E62" s="100"/>
      <c r="F62" s="100"/>
      <c r="G62" s="100"/>
      <c r="H62" s="100"/>
      <c r="I62" s="100"/>
      <c r="J62" s="100"/>
      <c r="K62" s="100"/>
      <c r="L62" s="100"/>
      <c r="M62" s="101"/>
      <c r="N62" s="123" t="str">
        <f>IF([3]回答表!X44="●","●","")</f>
        <v/>
      </c>
      <c r="O62" s="124"/>
      <c r="P62" s="124"/>
      <c r="Q62" s="125"/>
      <c r="R62" s="112"/>
      <c r="S62" s="112"/>
      <c r="T62" s="112"/>
      <c r="U62" s="126" t="str">
        <f>IF([3]回答表!X44="●",[3]回答表!B115,IF([3]回答表!AA44="●",[3]回答表!B127,""))</f>
        <v/>
      </c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8"/>
      <c r="AK62" s="129"/>
      <c r="AL62" s="129"/>
      <c r="AM62" s="180" t="s">
        <v>36</v>
      </c>
      <c r="AN62" s="180"/>
      <c r="AO62" s="180"/>
      <c r="AP62" s="180"/>
      <c r="AQ62" s="180"/>
      <c r="AR62" s="180"/>
      <c r="AS62" s="180"/>
      <c r="AT62" s="180"/>
      <c r="AU62" s="180" t="s">
        <v>37</v>
      </c>
      <c r="AV62" s="180"/>
      <c r="AW62" s="180"/>
      <c r="AX62" s="180"/>
      <c r="AY62" s="180"/>
      <c r="AZ62" s="180"/>
      <c r="BA62" s="180"/>
      <c r="BB62" s="180"/>
      <c r="BC62" s="113"/>
      <c r="BD62" s="36"/>
      <c r="BE62" s="36"/>
      <c r="BF62" s="131" t="str">
        <f>IF([3]回答表!X44="●",[3]回答表!S121,IF([3]回答表!AA44="●",[3]回答表!S133,""))</f>
        <v/>
      </c>
      <c r="BG62" s="132"/>
      <c r="BH62" s="132"/>
      <c r="BI62" s="132"/>
      <c r="BJ62" s="131"/>
      <c r="BK62" s="132"/>
      <c r="BL62" s="132"/>
      <c r="BM62" s="132"/>
      <c r="BN62" s="131"/>
      <c r="BO62" s="132"/>
      <c r="BP62" s="132"/>
      <c r="BQ62" s="133"/>
      <c r="BR62" s="105"/>
    </row>
    <row r="63" spans="3:70" ht="15.6" customHeight="1" x14ac:dyDescent="0.4">
      <c r="C63" s="95"/>
      <c r="D63" s="134"/>
      <c r="E63" s="135"/>
      <c r="F63" s="135"/>
      <c r="G63" s="135"/>
      <c r="H63" s="135"/>
      <c r="I63" s="135"/>
      <c r="J63" s="135"/>
      <c r="K63" s="135"/>
      <c r="L63" s="135"/>
      <c r="M63" s="136"/>
      <c r="N63" s="137"/>
      <c r="O63" s="138"/>
      <c r="P63" s="138"/>
      <c r="Q63" s="139"/>
      <c r="R63" s="112"/>
      <c r="S63" s="112"/>
      <c r="T63" s="112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129"/>
      <c r="AL63" s="12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13"/>
      <c r="BD63" s="36"/>
      <c r="BE63" s="36"/>
      <c r="BF63" s="143"/>
      <c r="BG63" s="144"/>
      <c r="BH63" s="144"/>
      <c r="BI63" s="144"/>
      <c r="BJ63" s="143"/>
      <c r="BK63" s="144"/>
      <c r="BL63" s="144"/>
      <c r="BM63" s="144"/>
      <c r="BN63" s="143"/>
      <c r="BO63" s="144"/>
      <c r="BP63" s="144"/>
      <c r="BQ63" s="145"/>
      <c r="BR63" s="105"/>
    </row>
    <row r="64" spans="3:70" ht="15.6" customHeight="1" x14ac:dyDescent="0.4">
      <c r="C64" s="95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37"/>
      <c r="O64" s="138"/>
      <c r="P64" s="138"/>
      <c r="Q64" s="139"/>
      <c r="R64" s="112"/>
      <c r="S64" s="112"/>
      <c r="T64" s="112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129"/>
      <c r="AL64" s="129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13"/>
      <c r="BD64" s="36"/>
      <c r="BE64" s="36"/>
      <c r="BF64" s="143"/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5"/>
      <c r="BR64" s="105"/>
    </row>
    <row r="65" spans="3:70" ht="15.6" customHeight="1" x14ac:dyDescent="0.4">
      <c r="C65" s="95"/>
      <c r="D65" s="109"/>
      <c r="E65" s="110"/>
      <c r="F65" s="110"/>
      <c r="G65" s="110"/>
      <c r="H65" s="110"/>
      <c r="I65" s="110"/>
      <c r="J65" s="110"/>
      <c r="K65" s="110"/>
      <c r="L65" s="110"/>
      <c r="M65" s="111"/>
      <c r="N65" s="147"/>
      <c r="O65" s="148"/>
      <c r="P65" s="148"/>
      <c r="Q65" s="149"/>
      <c r="R65" s="112"/>
      <c r="S65" s="112"/>
      <c r="T65" s="112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2"/>
      <c r="AK65" s="129"/>
      <c r="AL65" s="129"/>
      <c r="AM65" s="79" t="str">
        <f>IF([3]回答表!X44="●",[3]回答表!J121,IF([3]回答表!AA44="●",[3]回答表!J133,""))</f>
        <v/>
      </c>
      <c r="AN65" s="80"/>
      <c r="AO65" s="80"/>
      <c r="AP65" s="80"/>
      <c r="AQ65" s="80"/>
      <c r="AR65" s="80"/>
      <c r="AS65" s="80"/>
      <c r="AT65" s="146"/>
      <c r="AU65" s="79" t="str">
        <f>IF([3]回答表!X44="●",[3]回答表!J122,IF([3]回答表!AA44="●",[3]回答表!J134,""))</f>
        <v/>
      </c>
      <c r="AV65" s="80"/>
      <c r="AW65" s="80"/>
      <c r="AX65" s="80"/>
      <c r="AY65" s="80"/>
      <c r="AZ65" s="80"/>
      <c r="BA65" s="80"/>
      <c r="BB65" s="146"/>
      <c r="BC65" s="113"/>
      <c r="BD65" s="36"/>
      <c r="BE65" s="36"/>
      <c r="BF65" s="143" t="str">
        <f>IF([3]回答表!X44="●",[3]回答表!V121,IF([3]回答表!AA44="●",[3]回答表!V133,""))</f>
        <v/>
      </c>
      <c r="BG65" s="144"/>
      <c r="BH65" s="144"/>
      <c r="BI65" s="144"/>
      <c r="BJ65" s="143" t="str">
        <f>IF([3]回答表!X44="●",[3]回答表!V122,IF([3]回答表!AA44="●",[3]回答表!V134,""))</f>
        <v/>
      </c>
      <c r="BK65" s="144"/>
      <c r="BL65" s="144"/>
      <c r="BM65" s="144"/>
      <c r="BN65" s="143" t="str">
        <f>IF([3]回答表!X44="●",[3]回答表!V123,IF([3]回答表!AA44="●",[3]回答表!V135,""))</f>
        <v/>
      </c>
      <c r="BO65" s="144"/>
      <c r="BP65" s="144"/>
      <c r="BQ65" s="145"/>
      <c r="BR65" s="105"/>
    </row>
    <row r="66" spans="3:70" ht="15.6" customHeight="1" x14ac:dyDescent="0.4">
      <c r="C66" s="9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51"/>
      <c r="P66" s="151"/>
      <c r="Q66" s="151"/>
      <c r="R66" s="152"/>
      <c r="S66" s="152"/>
      <c r="T66" s="152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  <c r="AK66" s="129"/>
      <c r="AL66" s="129"/>
      <c r="AM66" s="76"/>
      <c r="AN66" s="77"/>
      <c r="AO66" s="77"/>
      <c r="AP66" s="77"/>
      <c r="AQ66" s="77"/>
      <c r="AR66" s="77"/>
      <c r="AS66" s="77"/>
      <c r="AT66" s="78"/>
      <c r="AU66" s="76"/>
      <c r="AV66" s="77"/>
      <c r="AW66" s="77"/>
      <c r="AX66" s="77"/>
      <c r="AY66" s="77"/>
      <c r="AZ66" s="77"/>
      <c r="BA66" s="77"/>
      <c r="BB66" s="78"/>
      <c r="BC66" s="113"/>
      <c r="BD66" s="113"/>
      <c r="BE66" s="113"/>
      <c r="BF66" s="143"/>
      <c r="BG66" s="144"/>
      <c r="BH66" s="144"/>
      <c r="BI66" s="144"/>
      <c r="BJ66" s="143"/>
      <c r="BK66" s="144"/>
      <c r="BL66" s="144"/>
      <c r="BM66" s="144"/>
      <c r="BN66" s="143"/>
      <c r="BO66" s="144"/>
      <c r="BP66" s="144"/>
      <c r="BQ66" s="145"/>
      <c r="BR66" s="105"/>
    </row>
    <row r="67" spans="3:70" ht="15.6" customHeight="1" x14ac:dyDescent="0.4">
      <c r="C67" s="9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51"/>
      <c r="P67" s="151"/>
      <c r="Q67" s="151"/>
      <c r="R67" s="152"/>
      <c r="S67" s="152"/>
      <c r="T67" s="152"/>
      <c r="U67" s="140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2"/>
      <c r="AK67" s="129"/>
      <c r="AL67" s="129"/>
      <c r="AM67" s="82"/>
      <c r="AN67" s="83"/>
      <c r="AO67" s="83"/>
      <c r="AP67" s="83"/>
      <c r="AQ67" s="83"/>
      <c r="AR67" s="83"/>
      <c r="AS67" s="83"/>
      <c r="AT67" s="84"/>
      <c r="AU67" s="82"/>
      <c r="AV67" s="83"/>
      <c r="AW67" s="83"/>
      <c r="AX67" s="83"/>
      <c r="AY67" s="83"/>
      <c r="AZ67" s="83"/>
      <c r="BA67" s="83"/>
      <c r="BB67" s="84"/>
      <c r="BC67" s="113"/>
      <c r="BD67" s="36"/>
      <c r="BE67" s="36"/>
      <c r="BF67" s="143"/>
      <c r="BG67" s="144"/>
      <c r="BH67" s="144"/>
      <c r="BI67" s="144"/>
      <c r="BJ67" s="143"/>
      <c r="BK67" s="144"/>
      <c r="BL67" s="144"/>
      <c r="BM67" s="144"/>
      <c r="BN67" s="143"/>
      <c r="BO67" s="144"/>
      <c r="BP67" s="144"/>
      <c r="BQ67" s="145"/>
      <c r="BR67" s="105"/>
    </row>
    <row r="68" spans="3:70" ht="15.6" customHeight="1" x14ac:dyDescent="0.4">
      <c r="C68" s="95"/>
      <c r="D68" s="159" t="s">
        <v>26</v>
      </c>
      <c r="E68" s="160"/>
      <c r="F68" s="160"/>
      <c r="G68" s="160"/>
      <c r="H68" s="160"/>
      <c r="I68" s="160"/>
      <c r="J68" s="160"/>
      <c r="K68" s="160"/>
      <c r="L68" s="160"/>
      <c r="M68" s="161"/>
      <c r="N68" s="123" t="str">
        <f>IF([3]回答表!AA44="●","●","")</f>
        <v/>
      </c>
      <c r="O68" s="124"/>
      <c r="P68" s="124"/>
      <c r="Q68" s="125"/>
      <c r="R68" s="112"/>
      <c r="S68" s="112"/>
      <c r="T68" s="112"/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129"/>
      <c r="AL68" s="129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13"/>
      <c r="BD68" s="165"/>
      <c r="BE68" s="165"/>
      <c r="BF68" s="143"/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105"/>
    </row>
    <row r="69" spans="3:70" ht="15.6" customHeight="1" x14ac:dyDescent="0.4">
      <c r="C69" s="95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13"/>
      <c r="BD69" s="165"/>
      <c r="BE69" s="165"/>
      <c r="BF69" s="143" t="s">
        <v>23</v>
      </c>
      <c r="BG69" s="144"/>
      <c r="BH69" s="144"/>
      <c r="BI69" s="144"/>
      <c r="BJ69" s="143" t="s">
        <v>24</v>
      </c>
      <c r="BK69" s="144"/>
      <c r="BL69" s="144"/>
      <c r="BM69" s="144"/>
      <c r="BN69" s="143" t="s">
        <v>25</v>
      </c>
      <c r="BO69" s="144"/>
      <c r="BP69" s="144"/>
      <c r="BQ69" s="145"/>
      <c r="BR69" s="105"/>
    </row>
    <row r="70" spans="3:70" ht="15.6" customHeight="1" x14ac:dyDescent="0.4">
      <c r="C70" s="95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13"/>
      <c r="BD70" s="165"/>
      <c r="BE70" s="165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 x14ac:dyDescent="0.4">
      <c r="C71" s="95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47"/>
      <c r="O71" s="148"/>
      <c r="P71" s="148"/>
      <c r="Q71" s="149"/>
      <c r="R71" s="112"/>
      <c r="S71" s="112"/>
      <c r="T71" s="112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129"/>
      <c r="AL71" s="129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13"/>
      <c r="BD71" s="165"/>
      <c r="BE71" s="165"/>
      <c r="BF71" s="181"/>
      <c r="BG71" s="182"/>
      <c r="BH71" s="182"/>
      <c r="BI71" s="182"/>
      <c r="BJ71" s="181"/>
      <c r="BK71" s="182"/>
      <c r="BL71" s="182"/>
      <c r="BM71" s="182"/>
      <c r="BN71" s="181"/>
      <c r="BO71" s="182"/>
      <c r="BP71" s="182"/>
      <c r="BQ71" s="183"/>
      <c r="BR71" s="105"/>
    </row>
    <row r="72" spans="3:70" ht="15.6" customHeight="1" x14ac:dyDescent="0.5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81"/>
      <c r="O72" s="81"/>
      <c r="P72" s="81"/>
      <c r="Q72" s="81"/>
      <c r="R72" s="112"/>
      <c r="S72" s="112"/>
      <c r="T72" s="112"/>
      <c r="U72" s="112"/>
      <c r="V72" s="112"/>
      <c r="W72" s="112"/>
      <c r="X72" s="65"/>
      <c r="Y72" s="65"/>
      <c r="Z72" s="65"/>
      <c r="AA72" s="103"/>
      <c r="AB72" s="103"/>
      <c r="AC72" s="103"/>
      <c r="AD72" s="103"/>
      <c r="AE72" s="103"/>
      <c r="AF72" s="103"/>
      <c r="AG72" s="103"/>
      <c r="AH72" s="103"/>
      <c r="AI72" s="103"/>
      <c r="AJ72" s="65"/>
      <c r="AK72" s="65"/>
      <c r="AL72" s="6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5"/>
    </row>
    <row r="73" spans="3:70" ht="18.600000000000001" customHeight="1" x14ac:dyDescent="0.5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81"/>
      <c r="O73" s="81"/>
      <c r="P73" s="81"/>
      <c r="Q73" s="81"/>
      <c r="R73" s="112"/>
      <c r="S73" s="112"/>
      <c r="T73" s="112"/>
      <c r="U73" s="116" t="s">
        <v>31</v>
      </c>
      <c r="V73" s="112"/>
      <c r="W73" s="112"/>
      <c r="X73" s="112"/>
      <c r="Y73" s="112"/>
      <c r="Z73" s="112"/>
      <c r="AA73" s="103"/>
      <c r="AB73" s="117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16" t="s">
        <v>32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65"/>
      <c r="BR73" s="105"/>
    </row>
    <row r="74" spans="3:70" ht="15.6" customHeight="1" x14ac:dyDescent="0.4">
      <c r="C74" s="95"/>
      <c r="D74" s="99" t="s">
        <v>33</v>
      </c>
      <c r="E74" s="100"/>
      <c r="F74" s="100"/>
      <c r="G74" s="100"/>
      <c r="H74" s="100"/>
      <c r="I74" s="100"/>
      <c r="J74" s="100"/>
      <c r="K74" s="100"/>
      <c r="L74" s="100"/>
      <c r="M74" s="101"/>
      <c r="N74" s="123" t="str">
        <f>IF([3]回答表!AD44="●","●","")</f>
        <v/>
      </c>
      <c r="O74" s="124"/>
      <c r="P74" s="124"/>
      <c r="Q74" s="125"/>
      <c r="R74" s="112"/>
      <c r="S74" s="112"/>
      <c r="T74" s="112"/>
      <c r="U74" s="126" t="str">
        <f>IF([3]回答表!AD44="●",[3]回答表!B140,"")</f>
        <v/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8"/>
      <c r="AK74" s="175"/>
      <c r="AL74" s="175"/>
      <c r="AM74" s="126" t="str">
        <f>IF([3]回答表!AD44="●",[3]回答表!B146,"")</f>
        <v/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05"/>
    </row>
    <row r="75" spans="3:70" ht="15.6" customHeight="1" x14ac:dyDescent="0.4">
      <c r="C75" s="95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75"/>
      <c r="AL75" s="175"/>
      <c r="AM75" s="140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2"/>
      <c r="BR75" s="105"/>
    </row>
    <row r="76" spans="3:70" ht="15.6" customHeight="1" x14ac:dyDescent="0.4">
      <c r="C76" s="95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75"/>
      <c r="AL76" s="175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2"/>
      <c r="BR76" s="105"/>
    </row>
    <row r="77" spans="3:70" ht="15.6" customHeight="1" x14ac:dyDescent="0.4">
      <c r="C77" s="95"/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N77" s="147"/>
      <c r="O77" s="148"/>
      <c r="P77" s="148"/>
      <c r="Q77" s="149"/>
      <c r="R77" s="112"/>
      <c r="S77" s="112"/>
      <c r="T77" s="112"/>
      <c r="U77" s="172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4"/>
      <c r="AK77" s="175"/>
      <c r="AL77" s="175"/>
      <c r="AM77" s="172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4"/>
      <c r="BR77" s="105"/>
    </row>
    <row r="78" spans="3:70" ht="15.6" customHeight="1" x14ac:dyDescent="0.4">
      <c r="C78" s="176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8"/>
    </row>
    <row r="79" spans="3:70" ht="15.6" customHeight="1" x14ac:dyDescent="0.4"/>
    <row r="80" spans="3:70" ht="15.6" customHeight="1" x14ac:dyDescent="0.4"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4"/>
    </row>
    <row r="81" spans="3:70" ht="15.6" customHeight="1" x14ac:dyDescent="0.5">
      <c r="C81" s="95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65"/>
      <c r="Y81" s="65"/>
      <c r="Z81" s="65"/>
      <c r="AA81" s="36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299"/>
      <c r="AO81" s="113"/>
      <c r="AP81" s="300"/>
      <c r="AQ81" s="300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02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103"/>
      <c r="BO81" s="103"/>
      <c r="BP81" s="103"/>
      <c r="BQ81" s="299"/>
      <c r="BR81" s="105"/>
    </row>
    <row r="82" spans="3:70" ht="15.6" customHeight="1" x14ac:dyDescent="0.5">
      <c r="C82" s="95"/>
      <c r="D82" s="96" t="s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99" t="s">
        <v>38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2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103"/>
      <c r="BO82" s="103"/>
      <c r="BP82" s="103"/>
      <c r="BQ82" s="299"/>
      <c r="BR82" s="105"/>
    </row>
    <row r="83" spans="3:70" ht="15.6" customHeight="1" x14ac:dyDescent="0.5">
      <c r="C83" s="95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109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1"/>
      <c r="BC83" s="102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103"/>
      <c r="BO83" s="103"/>
      <c r="BP83" s="103"/>
      <c r="BQ83" s="299"/>
      <c r="BR83" s="105"/>
    </row>
    <row r="84" spans="3:70" ht="15.6" customHeight="1" x14ac:dyDescent="0.5">
      <c r="C84" s="95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65"/>
      <c r="Y84" s="65"/>
      <c r="Z84" s="65"/>
      <c r="AA84" s="36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299"/>
      <c r="AO84" s="113"/>
      <c r="AP84" s="300"/>
      <c r="AQ84" s="300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02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103"/>
      <c r="BO84" s="103"/>
      <c r="BP84" s="103"/>
      <c r="BQ84" s="299"/>
      <c r="BR84" s="105"/>
    </row>
    <row r="85" spans="3:70" ht="25.5" x14ac:dyDescent="0.5">
      <c r="C85" s="95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6" t="s">
        <v>39</v>
      </c>
      <c r="V85" s="118"/>
      <c r="W85" s="117"/>
      <c r="X85" s="119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17"/>
      <c r="AL85" s="117"/>
      <c r="AM85" s="116" t="s">
        <v>35</v>
      </c>
      <c r="AN85" s="112"/>
      <c r="AO85" s="112"/>
      <c r="AP85" s="112"/>
      <c r="AQ85" s="112"/>
      <c r="AR85" s="112"/>
      <c r="AS85" s="103"/>
      <c r="AT85" s="117"/>
      <c r="AU85" s="117"/>
      <c r="AV85" s="117"/>
      <c r="AW85" s="117"/>
      <c r="AX85" s="117"/>
      <c r="AY85" s="117"/>
      <c r="AZ85" s="117"/>
      <c r="BA85" s="117"/>
      <c r="BB85" s="117"/>
      <c r="BC85" s="121"/>
      <c r="BD85" s="103"/>
      <c r="BE85" s="103"/>
      <c r="BF85" s="122" t="s">
        <v>17</v>
      </c>
      <c r="BG85" s="179"/>
      <c r="BH85" s="179"/>
      <c r="BI85" s="179"/>
      <c r="BJ85" s="179"/>
      <c r="BK85" s="179"/>
      <c r="BL85" s="179"/>
      <c r="BM85" s="103"/>
      <c r="BN85" s="103"/>
      <c r="BO85" s="103"/>
      <c r="BP85" s="103"/>
      <c r="BQ85" s="299"/>
      <c r="BR85" s="105"/>
    </row>
    <row r="86" spans="3:70" ht="19.350000000000001" customHeight="1" x14ac:dyDescent="0.4">
      <c r="C86" s="95"/>
      <c r="D86" s="186" t="s">
        <v>18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23" t="str">
        <f>IF([3]回答表!F17="水道事業",IF([3]回答表!X45="●","●",""),"")</f>
        <v/>
      </c>
      <c r="O86" s="124"/>
      <c r="P86" s="124"/>
      <c r="Q86" s="125"/>
      <c r="R86" s="112"/>
      <c r="S86" s="112"/>
      <c r="T86" s="112"/>
      <c r="U86" s="187" t="s">
        <v>40</v>
      </c>
      <c r="V86" s="188"/>
      <c r="W86" s="188"/>
      <c r="X86" s="188"/>
      <c r="Y86" s="188"/>
      <c r="Z86" s="188"/>
      <c r="AA86" s="188"/>
      <c r="AB86" s="188"/>
      <c r="AC86" s="189" t="s">
        <v>41</v>
      </c>
      <c r="AD86" s="190"/>
      <c r="AE86" s="190"/>
      <c r="AF86" s="190"/>
      <c r="AG86" s="190"/>
      <c r="AH86" s="190"/>
      <c r="AI86" s="190"/>
      <c r="AJ86" s="191"/>
      <c r="AK86" s="129"/>
      <c r="AL86" s="129"/>
      <c r="AM86" s="192" t="str">
        <f>IF([3]回答表!F17="水道事業",IF([3]回答表!X45="●",[3]回答表!B158,IF([3]回答表!AA45="●",[3]回答表!B223,"")),"")</f>
        <v/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4"/>
      <c r="BD86" s="36"/>
      <c r="BE86" s="36"/>
      <c r="BF86" s="131" t="str">
        <f>IF([3]回答表!F17="水道事業",IF([3]回答表!X45="●",[3]回答表!B212,IF([3]回答表!AA45="●",[3]回答表!B278,"")),"")</f>
        <v/>
      </c>
      <c r="BG86" s="132"/>
      <c r="BH86" s="132"/>
      <c r="BI86" s="132"/>
      <c r="BJ86" s="131"/>
      <c r="BK86" s="132"/>
      <c r="BL86" s="132"/>
      <c r="BM86" s="132"/>
      <c r="BN86" s="131"/>
      <c r="BO86" s="132"/>
      <c r="BP86" s="132"/>
      <c r="BQ86" s="133"/>
      <c r="BR86" s="105"/>
    </row>
    <row r="87" spans="3:70" ht="19.350000000000001" customHeight="1" x14ac:dyDescent="0.4">
      <c r="C87" s="9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37"/>
      <c r="O87" s="138"/>
      <c r="P87" s="138"/>
      <c r="Q87" s="139"/>
      <c r="R87" s="112"/>
      <c r="S87" s="112"/>
      <c r="T87" s="112"/>
      <c r="U87" s="195"/>
      <c r="V87" s="196"/>
      <c r="W87" s="196"/>
      <c r="X87" s="196"/>
      <c r="Y87" s="196"/>
      <c r="Z87" s="196"/>
      <c r="AA87" s="196"/>
      <c r="AB87" s="196"/>
      <c r="AC87" s="197"/>
      <c r="AD87" s="198"/>
      <c r="AE87" s="198"/>
      <c r="AF87" s="198"/>
      <c r="AG87" s="198"/>
      <c r="AH87" s="198"/>
      <c r="AI87" s="198"/>
      <c r="AJ87" s="199"/>
      <c r="AK87" s="129"/>
      <c r="AL87" s="129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36"/>
      <c r="BE87" s="36"/>
      <c r="BF87" s="143"/>
      <c r="BG87" s="144"/>
      <c r="BH87" s="144"/>
      <c r="BI87" s="144"/>
      <c r="BJ87" s="143"/>
      <c r="BK87" s="144"/>
      <c r="BL87" s="144"/>
      <c r="BM87" s="144"/>
      <c r="BN87" s="143"/>
      <c r="BO87" s="144"/>
      <c r="BP87" s="144"/>
      <c r="BQ87" s="145"/>
      <c r="BR87" s="105"/>
    </row>
    <row r="88" spans="3:70" ht="15.6" customHeight="1" x14ac:dyDescent="0.4">
      <c r="C88" s="9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37"/>
      <c r="O88" s="138"/>
      <c r="P88" s="138"/>
      <c r="Q88" s="139"/>
      <c r="R88" s="112"/>
      <c r="S88" s="112"/>
      <c r="T88" s="112"/>
      <c r="U88" s="79" t="str">
        <f>IF([3]回答表!F17="水道事業",IF([3]回答表!X45="●",[3]回答表!J166,IF([3]回答表!AA45="●",[3]回答表!J231,"")),"")</f>
        <v/>
      </c>
      <c r="V88" s="80"/>
      <c r="W88" s="80"/>
      <c r="X88" s="80"/>
      <c r="Y88" s="80"/>
      <c r="Z88" s="80"/>
      <c r="AA88" s="80"/>
      <c r="AB88" s="146"/>
      <c r="AC88" s="79" t="str">
        <f>IF([3]回答表!F17="水道事業",IF([3]回答表!X45="●",[3]回答表!J173,IF([3]回答表!AA45="●",[3]回答表!J238,"")),"")</f>
        <v/>
      </c>
      <c r="AD88" s="80"/>
      <c r="AE88" s="80"/>
      <c r="AF88" s="80"/>
      <c r="AG88" s="80"/>
      <c r="AH88" s="80"/>
      <c r="AI88" s="80"/>
      <c r="AJ88" s="146"/>
      <c r="AK88" s="129"/>
      <c r="AL88" s="129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36"/>
      <c r="BE88" s="36"/>
      <c r="BF88" s="143"/>
      <c r="BG88" s="144"/>
      <c r="BH88" s="144"/>
      <c r="BI88" s="144"/>
      <c r="BJ88" s="143"/>
      <c r="BK88" s="144"/>
      <c r="BL88" s="144"/>
      <c r="BM88" s="144"/>
      <c r="BN88" s="143"/>
      <c r="BO88" s="144"/>
      <c r="BP88" s="144"/>
      <c r="BQ88" s="145"/>
      <c r="BR88" s="105"/>
    </row>
    <row r="89" spans="3:70" ht="15.6" customHeight="1" x14ac:dyDescent="0.4">
      <c r="C89" s="9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7"/>
      <c r="O89" s="148"/>
      <c r="P89" s="148"/>
      <c r="Q89" s="149"/>
      <c r="R89" s="112"/>
      <c r="S89" s="112"/>
      <c r="T89" s="112"/>
      <c r="U89" s="76"/>
      <c r="V89" s="77"/>
      <c r="W89" s="77"/>
      <c r="X89" s="77"/>
      <c r="Y89" s="77"/>
      <c r="Z89" s="77"/>
      <c r="AA89" s="77"/>
      <c r="AB89" s="78"/>
      <c r="AC89" s="76"/>
      <c r="AD89" s="77"/>
      <c r="AE89" s="77"/>
      <c r="AF89" s="77"/>
      <c r="AG89" s="77"/>
      <c r="AH89" s="77"/>
      <c r="AI89" s="77"/>
      <c r="AJ89" s="78"/>
      <c r="AK89" s="129"/>
      <c r="AL89" s="129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36"/>
      <c r="BE89" s="36"/>
      <c r="BF89" s="143" t="str">
        <f>IF([3]回答表!F17="水道事業",IF([3]回答表!X45="●",[3]回答表!E212,IF([3]回答表!AA45="●",[3]回答表!E278,"")),"")</f>
        <v/>
      </c>
      <c r="BG89" s="144"/>
      <c r="BH89" s="144"/>
      <c r="BI89" s="144"/>
      <c r="BJ89" s="143" t="str">
        <f>IF([3]回答表!F17="水道事業",IF([3]回答表!X45="●",[3]回答表!E213,IF([3]回答表!AA45="●",[3]回答表!E279,"")),"")</f>
        <v/>
      </c>
      <c r="BK89" s="144"/>
      <c r="BL89" s="144"/>
      <c r="BM89" s="144"/>
      <c r="BN89" s="143" t="str">
        <f>IF([3]回答表!F17="水道事業",IF([3]回答表!X45="●",[3]回答表!E214,IF([3]回答表!AA45="●",[3]回答表!E280,"")),"")</f>
        <v/>
      </c>
      <c r="BO89" s="144"/>
      <c r="BP89" s="144"/>
      <c r="BQ89" s="145"/>
      <c r="BR89" s="105"/>
    </row>
    <row r="90" spans="3:70" ht="15.6" customHeight="1" x14ac:dyDescent="0.4">
      <c r="C90" s="9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1"/>
      <c r="P90" s="151"/>
      <c r="Q90" s="151"/>
      <c r="R90" s="152"/>
      <c r="S90" s="152"/>
      <c r="T90" s="152"/>
      <c r="U90" s="82"/>
      <c r="V90" s="83"/>
      <c r="W90" s="83"/>
      <c r="X90" s="83"/>
      <c r="Y90" s="83"/>
      <c r="Z90" s="83"/>
      <c r="AA90" s="83"/>
      <c r="AB90" s="84"/>
      <c r="AC90" s="82"/>
      <c r="AD90" s="83"/>
      <c r="AE90" s="83"/>
      <c r="AF90" s="83"/>
      <c r="AG90" s="83"/>
      <c r="AH90" s="83"/>
      <c r="AI90" s="83"/>
      <c r="AJ90" s="84"/>
      <c r="AK90" s="129"/>
      <c r="AL90" s="129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2"/>
      <c r="BD90" s="113"/>
      <c r="BE90" s="113"/>
      <c r="BF90" s="143"/>
      <c r="BG90" s="144"/>
      <c r="BH90" s="144"/>
      <c r="BI90" s="144"/>
      <c r="BJ90" s="143"/>
      <c r="BK90" s="144"/>
      <c r="BL90" s="144"/>
      <c r="BM90" s="144"/>
      <c r="BN90" s="143"/>
      <c r="BO90" s="144"/>
      <c r="BP90" s="144"/>
      <c r="BQ90" s="145"/>
      <c r="BR90" s="105"/>
    </row>
    <row r="91" spans="3:70" ht="19.350000000000001" customHeight="1" x14ac:dyDescent="0.4">
      <c r="C91" s="9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1"/>
      <c r="P91" s="151"/>
      <c r="Q91" s="151"/>
      <c r="R91" s="152"/>
      <c r="S91" s="152"/>
      <c r="T91" s="152"/>
      <c r="U91" s="187" t="s">
        <v>42</v>
      </c>
      <c r="V91" s="188"/>
      <c r="W91" s="188"/>
      <c r="X91" s="188"/>
      <c r="Y91" s="188"/>
      <c r="Z91" s="188"/>
      <c r="AA91" s="188"/>
      <c r="AB91" s="188"/>
      <c r="AC91" s="187" t="s">
        <v>43</v>
      </c>
      <c r="AD91" s="188"/>
      <c r="AE91" s="188"/>
      <c r="AF91" s="188"/>
      <c r="AG91" s="188"/>
      <c r="AH91" s="188"/>
      <c r="AI91" s="188"/>
      <c r="AJ91" s="203"/>
      <c r="AK91" s="129"/>
      <c r="AL91" s="129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2"/>
      <c r="BD91" s="36"/>
      <c r="BE91" s="36"/>
      <c r="BF91" s="143"/>
      <c r="BG91" s="144"/>
      <c r="BH91" s="144"/>
      <c r="BI91" s="144"/>
      <c r="BJ91" s="143"/>
      <c r="BK91" s="144"/>
      <c r="BL91" s="144"/>
      <c r="BM91" s="144"/>
      <c r="BN91" s="143"/>
      <c r="BO91" s="144"/>
      <c r="BP91" s="144"/>
      <c r="BQ91" s="145"/>
      <c r="BR91" s="105"/>
    </row>
    <row r="92" spans="3:70" ht="19.350000000000001" customHeight="1" x14ac:dyDescent="0.4">
      <c r="C92" s="95"/>
      <c r="D92" s="204" t="s">
        <v>26</v>
      </c>
      <c r="E92" s="186"/>
      <c r="F92" s="186"/>
      <c r="G92" s="186"/>
      <c r="H92" s="186"/>
      <c r="I92" s="186"/>
      <c r="J92" s="186"/>
      <c r="K92" s="186"/>
      <c r="L92" s="186"/>
      <c r="M92" s="205"/>
      <c r="N92" s="123" t="str">
        <f>IF([3]回答表!F17="水道事業",IF([3]回答表!AA45="●","●",""),"")</f>
        <v/>
      </c>
      <c r="O92" s="124"/>
      <c r="P92" s="124"/>
      <c r="Q92" s="125"/>
      <c r="R92" s="112"/>
      <c r="S92" s="112"/>
      <c r="T92" s="112"/>
      <c r="U92" s="195"/>
      <c r="V92" s="196"/>
      <c r="W92" s="196"/>
      <c r="X92" s="196"/>
      <c r="Y92" s="196"/>
      <c r="Z92" s="196"/>
      <c r="AA92" s="196"/>
      <c r="AB92" s="196"/>
      <c r="AC92" s="195"/>
      <c r="AD92" s="196"/>
      <c r="AE92" s="196"/>
      <c r="AF92" s="196"/>
      <c r="AG92" s="196"/>
      <c r="AH92" s="196"/>
      <c r="AI92" s="196"/>
      <c r="AJ92" s="206"/>
      <c r="AK92" s="129"/>
      <c r="AL92" s="129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165"/>
      <c r="BE92" s="165"/>
      <c r="BF92" s="143"/>
      <c r="BG92" s="144"/>
      <c r="BH92" s="144"/>
      <c r="BI92" s="144"/>
      <c r="BJ92" s="143"/>
      <c r="BK92" s="144"/>
      <c r="BL92" s="144"/>
      <c r="BM92" s="144"/>
      <c r="BN92" s="143"/>
      <c r="BO92" s="144"/>
      <c r="BP92" s="144"/>
      <c r="BQ92" s="145"/>
      <c r="BR92" s="105"/>
    </row>
    <row r="93" spans="3:70" ht="15.6" customHeight="1" x14ac:dyDescent="0.4">
      <c r="C93" s="95"/>
      <c r="D93" s="186"/>
      <c r="E93" s="186"/>
      <c r="F93" s="186"/>
      <c r="G93" s="186"/>
      <c r="H93" s="186"/>
      <c r="I93" s="186"/>
      <c r="J93" s="186"/>
      <c r="K93" s="186"/>
      <c r="L93" s="186"/>
      <c r="M93" s="205"/>
      <c r="N93" s="137"/>
      <c r="O93" s="138"/>
      <c r="P93" s="138"/>
      <c r="Q93" s="139"/>
      <c r="R93" s="112"/>
      <c r="S93" s="112"/>
      <c r="T93" s="112"/>
      <c r="U93" s="79" t="str">
        <f>IF([3]回答表!F17="水道事業",IF([3]回答表!X45="●",[3]回答表!J176,IF([3]回答表!AA45="●",[3]回答表!J241,"")),"")</f>
        <v/>
      </c>
      <c r="V93" s="80"/>
      <c r="W93" s="80"/>
      <c r="X93" s="80"/>
      <c r="Y93" s="80"/>
      <c r="Z93" s="80"/>
      <c r="AA93" s="80"/>
      <c r="AB93" s="146"/>
      <c r="AC93" s="79" t="str">
        <f>IF([3]回答表!F17="水道事業",IF([3]回答表!X45="●",[3]回答表!J180,IF([3]回答表!AA45="●",[3]回答表!J245,"")),"")</f>
        <v/>
      </c>
      <c r="AD93" s="80"/>
      <c r="AE93" s="80"/>
      <c r="AF93" s="80"/>
      <c r="AG93" s="80"/>
      <c r="AH93" s="80"/>
      <c r="AI93" s="80"/>
      <c r="AJ93" s="146"/>
      <c r="AK93" s="129"/>
      <c r="AL93" s="129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2"/>
      <c r="BD93" s="165"/>
      <c r="BE93" s="165"/>
      <c r="BF93" s="143" t="s">
        <v>23</v>
      </c>
      <c r="BG93" s="144"/>
      <c r="BH93" s="144"/>
      <c r="BI93" s="144"/>
      <c r="BJ93" s="143" t="s">
        <v>24</v>
      </c>
      <c r="BK93" s="144"/>
      <c r="BL93" s="144"/>
      <c r="BM93" s="144"/>
      <c r="BN93" s="143" t="s">
        <v>25</v>
      </c>
      <c r="BO93" s="144"/>
      <c r="BP93" s="144"/>
      <c r="BQ93" s="145"/>
      <c r="BR93" s="105"/>
    </row>
    <row r="94" spans="3:70" ht="15.6" customHeight="1" x14ac:dyDescent="0.4">
      <c r="C94" s="95"/>
      <c r="D94" s="186"/>
      <c r="E94" s="186"/>
      <c r="F94" s="186"/>
      <c r="G94" s="186"/>
      <c r="H94" s="186"/>
      <c r="I94" s="186"/>
      <c r="J94" s="186"/>
      <c r="K94" s="186"/>
      <c r="L94" s="186"/>
      <c r="M94" s="205"/>
      <c r="N94" s="137"/>
      <c r="O94" s="138"/>
      <c r="P94" s="138"/>
      <c r="Q94" s="139"/>
      <c r="R94" s="112"/>
      <c r="S94" s="112"/>
      <c r="T94" s="112"/>
      <c r="U94" s="76"/>
      <c r="V94" s="77"/>
      <c r="W94" s="77"/>
      <c r="X94" s="77"/>
      <c r="Y94" s="77"/>
      <c r="Z94" s="77"/>
      <c r="AA94" s="77"/>
      <c r="AB94" s="78"/>
      <c r="AC94" s="76"/>
      <c r="AD94" s="77"/>
      <c r="AE94" s="77"/>
      <c r="AF94" s="77"/>
      <c r="AG94" s="77"/>
      <c r="AH94" s="77"/>
      <c r="AI94" s="77"/>
      <c r="AJ94" s="78"/>
      <c r="AK94" s="129"/>
      <c r="AL94" s="129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2"/>
      <c r="BD94" s="165"/>
      <c r="BE94" s="165"/>
      <c r="BF94" s="143"/>
      <c r="BG94" s="144"/>
      <c r="BH94" s="144"/>
      <c r="BI94" s="144"/>
      <c r="BJ94" s="143"/>
      <c r="BK94" s="144"/>
      <c r="BL94" s="144"/>
      <c r="BM94" s="144"/>
      <c r="BN94" s="143"/>
      <c r="BO94" s="144"/>
      <c r="BP94" s="144"/>
      <c r="BQ94" s="145"/>
      <c r="BR94" s="105"/>
    </row>
    <row r="95" spans="3:70" ht="15.6" customHeight="1" x14ac:dyDescent="0.4">
      <c r="C95" s="95"/>
      <c r="D95" s="186"/>
      <c r="E95" s="186"/>
      <c r="F95" s="186"/>
      <c r="G95" s="186"/>
      <c r="H95" s="186"/>
      <c r="I95" s="186"/>
      <c r="J95" s="186"/>
      <c r="K95" s="186"/>
      <c r="L95" s="186"/>
      <c r="M95" s="205"/>
      <c r="N95" s="147"/>
      <c r="O95" s="148"/>
      <c r="P95" s="148"/>
      <c r="Q95" s="149"/>
      <c r="R95" s="112"/>
      <c r="S95" s="112"/>
      <c r="T95" s="112"/>
      <c r="U95" s="82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4"/>
      <c r="AK95" s="129"/>
      <c r="AL95" s="129"/>
      <c r="AM95" s="207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9"/>
      <c r="BD95" s="165"/>
      <c r="BE95" s="165"/>
      <c r="BF95" s="181"/>
      <c r="BG95" s="182"/>
      <c r="BH95" s="182"/>
      <c r="BI95" s="182"/>
      <c r="BJ95" s="181"/>
      <c r="BK95" s="182"/>
      <c r="BL95" s="182"/>
      <c r="BM95" s="182"/>
      <c r="BN95" s="181"/>
      <c r="BO95" s="182"/>
      <c r="BP95" s="182"/>
      <c r="BQ95" s="183"/>
      <c r="BR95" s="105"/>
    </row>
    <row r="96" spans="3:70" ht="15.6" customHeight="1" x14ac:dyDescent="0.5">
      <c r="C96" s="9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81"/>
      <c r="O96" s="81"/>
      <c r="P96" s="81"/>
      <c r="Q96" s="81"/>
      <c r="R96" s="112"/>
      <c r="S96" s="112"/>
      <c r="T96" s="112"/>
      <c r="U96" s="112"/>
      <c r="V96" s="112"/>
      <c r="W96" s="112"/>
      <c r="X96" s="65"/>
      <c r="Y96" s="65"/>
      <c r="Z96" s="65"/>
      <c r="AA96" s="103"/>
      <c r="AB96" s="103"/>
      <c r="AC96" s="103"/>
      <c r="AD96" s="103"/>
      <c r="AE96" s="103"/>
      <c r="AF96" s="103"/>
      <c r="AG96" s="103"/>
      <c r="AH96" s="103"/>
      <c r="AI96" s="103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105"/>
    </row>
    <row r="97" spans="3:70" ht="18.600000000000001" customHeight="1" x14ac:dyDescent="0.5">
      <c r="C97" s="9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81"/>
      <c r="O97" s="81"/>
      <c r="P97" s="81"/>
      <c r="Q97" s="81"/>
      <c r="R97" s="112"/>
      <c r="S97" s="112"/>
      <c r="T97" s="112"/>
      <c r="U97" s="116" t="s">
        <v>31</v>
      </c>
      <c r="V97" s="112"/>
      <c r="W97" s="112"/>
      <c r="X97" s="112"/>
      <c r="Y97" s="112"/>
      <c r="Z97" s="112"/>
      <c r="AA97" s="103"/>
      <c r="AB97" s="117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16" t="s">
        <v>32</v>
      </c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65"/>
      <c r="BR97" s="105"/>
    </row>
    <row r="98" spans="3:70" ht="15.6" customHeight="1" x14ac:dyDescent="0.4">
      <c r="C98" s="95"/>
      <c r="D98" s="186" t="s">
        <v>33</v>
      </c>
      <c r="E98" s="186"/>
      <c r="F98" s="186"/>
      <c r="G98" s="186"/>
      <c r="H98" s="186"/>
      <c r="I98" s="186"/>
      <c r="J98" s="186"/>
      <c r="K98" s="186"/>
      <c r="L98" s="186"/>
      <c r="M98" s="205"/>
      <c r="N98" s="123" t="str">
        <f>IF([3]回答表!F17="水道事業",IF([3]回答表!AD45="●","●",""),"")</f>
        <v/>
      </c>
      <c r="O98" s="124"/>
      <c r="P98" s="124"/>
      <c r="Q98" s="125"/>
      <c r="R98" s="112"/>
      <c r="S98" s="112"/>
      <c r="T98" s="112"/>
      <c r="U98" s="126" t="str">
        <f>IF([3]回答表!F17="水道事業",IF([3]回答表!AD45="●",[3]回答表!B289,""),"")</f>
        <v/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8"/>
      <c r="AK98" s="175"/>
      <c r="AL98" s="175"/>
      <c r="AM98" s="126" t="str">
        <f>IF([3]回答表!F17="水道事業",IF([3]回答表!AD45="●",[3]回答表!B295,""),"")</f>
        <v/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5"/>
    </row>
    <row r="99" spans="3:70" ht="15.6" customHeight="1" x14ac:dyDescent="0.4">
      <c r="C99" s="95"/>
      <c r="D99" s="186"/>
      <c r="E99" s="186"/>
      <c r="F99" s="186"/>
      <c r="G99" s="186"/>
      <c r="H99" s="186"/>
      <c r="I99" s="186"/>
      <c r="J99" s="186"/>
      <c r="K99" s="186"/>
      <c r="L99" s="186"/>
      <c r="M99" s="205"/>
      <c r="N99" s="137"/>
      <c r="O99" s="138"/>
      <c r="P99" s="138"/>
      <c r="Q99" s="139"/>
      <c r="R99" s="112"/>
      <c r="S99" s="112"/>
      <c r="T99" s="112"/>
      <c r="U99" s="14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2"/>
      <c r="AK99" s="175"/>
      <c r="AL99" s="175"/>
      <c r="AM99" s="140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05"/>
    </row>
    <row r="100" spans="3:70" ht="15.6" customHeight="1" x14ac:dyDescent="0.4">
      <c r="C100" s="95"/>
      <c r="D100" s="186"/>
      <c r="E100" s="186"/>
      <c r="F100" s="186"/>
      <c r="G100" s="186"/>
      <c r="H100" s="186"/>
      <c r="I100" s="186"/>
      <c r="J100" s="186"/>
      <c r="K100" s="186"/>
      <c r="L100" s="186"/>
      <c r="M100" s="205"/>
      <c r="N100" s="137"/>
      <c r="O100" s="138"/>
      <c r="P100" s="138"/>
      <c r="Q100" s="139"/>
      <c r="R100" s="112"/>
      <c r="S100" s="112"/>
      <c r="T100" s="112"/>
      <c r="U100" s="14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2"/>
      <c r="AK100" s="175"/>
      <c r="AL100" s="175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05"/>
    </row>
    <row r="101" spans="3:70" ht="15.6" customHeight="1" x14ac:dyDescent="0.4">
      <c r="C101" s="95"/>
      <c r="D101" s="186"/>
      <c r="E101" s="186"/>
      <c r="F101" s="186"/>
      <c r="G101" s="186"/>
      <c r="H101" s="186"/>
      <c r="I101" s="186"/>
      <c r="J101" s="186"/>
      <c r="K101" s="186"/>
      <c r="L101" s="186"/>
      <c r="M101" s="205"/>
      <c r="N101" s="147"/>
      <c r="O101" s="148"/>
      <c r="P101" s="148"/>
      <c r="Q101" s="149"/>
      <c r="R101" s="112"/>
      <c r="S101" s="112"/>
      <c r="T101" s="112"/>
      <c r="U101" s="172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4"/>
      <c r="AK101" s="175"/>
      <c r="AL101" s="175"/>
      <c r="AM101" s="172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4"/>
      <c r="BR101" s="105"/>
    </row>
    <row r="102" spans="3:70" ht="15.6" customHeight="1" x14ac:dyDescent="0.4">
      <c r="C102" s="176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8"/>
    </row>
    <row r="103" spans="3:70" ht="15.6" customHeight="1" x14ac:dyDescent="0.4"/>
    <row r="104" spans="3:70" ht="15.6" customHeight="1" x14ac:dyDescent="0.4"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4"/>
    </row>
    <row r="105" spans="3:70" ht="15.6" customHeight="1" x14ac:dyDescent="0.5">
      <c r="C105" s="9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65"/>
      <c r="Y105" s="65"/>
      <c r="Z105" s="65"/>
      <c r="AA105" s="36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299"/>
      <c r="AO105" s="113"/>
      <c r="AP105" s="300"/>
      <c r="AQ105" s="300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02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03"/>
      <c r="BO105" s="103"/>
      <c r="BP105" s="103"/>
      <c r="BQ105" s="299"/>
      <c r="BR105" s="105"/>
    </row>
    <row r="106" spans="3:70" ht="15.6" customHeight="1" x14ac:dyDescent="0.5">
      <c r="C106" s="95"/>
      <c r="D106" s="96" t="s">
        <v>14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 t="s">
        <v>44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2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103"/>
      <c r="BO106" s="103"/>
      <c r="BP106" s="103"/>
      <c r="BQ106" s="299"/>
      <c r="BR106" s="105"/>
    </row>
    <row r="107" spans="3:70" ht="15.6" customHeight="1" x14ac:dyDescent="0.5">
      <c r="C107" s="95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0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2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103"/>
      <c r="BO107" s="103"/>
      <c r="BP107" s="103"/>
      <c r="BQ107" s="299"/>
      <c r="BR107" s="105"/>
    </row>
    <row r="108" spans="3:70" ht="15.6" customHeight="1" x14ac:dyDescent="0.5">
      <c r="C108" s="9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65"/>
      <c r="Y108" s="65"/>
      <c r="Z108" s="65"/>
      <c r="AA108" s="36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299"/>
      <c r="AO108" s="113"/>
      <c r="AP108" s="300"/>
      <c r="AQ108" s="300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02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103"/>
      <c r="BO108" s="103"/>
      <c r="BP108" s="103"/>
      <c r="BQ108" s="299"/>
      <c r="BR108" s="105"/>
    </row>
    <row r="109" spans="3:70" ht="25.5" x14ac:dyDescent="0.5">
      <c r="C109" s="95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6" t="s">
        <v>39</v>
      </c>
      <c r="V109" s="118"/>
      <c r="W109" s="117"/>
      <c r="X109" s="119"/>
      <c r="Y109" s="11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17"/>
      <c r="AL109" s="117"/>
      <c r="AM109" s="116" t="s">
        <v>35</v>
      </c>
      <c r="AN109" s="112"/>
      <c r="AO109" s="112"/>
      <c r="AP109" s="112"/>
      <c r="AQ109" s="112"/>
      <c r="AR109" s="112"/>
      <c r="AS109" s="103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21"/>
      <c r="BD109" s="103"/>
      <c r="BE109" s="103"/>
      <c r="BF109" s="122" t="s">
        <v>17</v>
      </c>
      <c r="BG109" s="179"/>
      <c r="BH109" s="179"/>
      <c r="BI109" s="179"/>
      <c r="BJ109" s="179"/>
      <c r="BK109" s="179"/>
      <c r="BL109" s="179"/>
      <c r="BM109" s="103"/>
      <c r="BN109" s="103"/>
      <c r="BO109" s="103"/>
      <c r="BP109" s="103"/>
      <c r="BQ109" s="299"/>
      <c r="BR109" s="105"/>
    </row>
    <row r="110" spans="3:70" ht="19.350000000000001" customHeight="1" x14ac:dyDescent="0.4">
      <c r="C110" s="9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12"/>
      <c r="S110" s="112"/>
      <c r="T110" s="112"/>
      <c r="U110" s="187" t="s">
        <v>45</v>
      </c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203"/>
      <c r="AK110" s="129"/>
      <c r="AL110" s="129"/>
      <c r="AM110" s="192" t="str">
        <f>IF([3]回答表!F17="簡易水道事業",IF([3]回答表!X45="●",[3]回答表!B158,IF([3]回答表!AA45="●",[3]回答表!B223,"")),"")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4"/>
      <c r="BC110" s="113"/>
      <c r="BD110" s="36"/>
      <c r="BE110" s="36"/>
      <c r="BF110" s="131" t="str">
        <f>IF([3]回答表!F17="簡易水道事業",IF([3]回答表!X45="●",[3]回答表!B212,IF([3]回答表!AA45="●",[3]回答表!B278,"")),"")</f>
        <v/>
      </c>
      <c r="BG110" s="132"/>
      <c r="BH110" s="132"/>
      <c r="BI110" s="132"/>
      <c r="BJ110" s="131"/>
      <c r="BK110" s="132"/>
      <c r="BL110" s="132"/>
      <c r="BM110" s="132"/>
      <c r="BN110" s="131"/>
      <c r="BO110" s="132"/>
      <c r="BP110" s="132"/>
      <c r="BQ110" s="133"/>
      <c r="BR110" s="105"/>
    </row>
    <row r="111" spans="3:70" ht="19.350000000000001" customHeight="1" x14ac:dyDescent="0.4">
      <c r="C111" s="9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112"/>
      <c r="S111" s="112"/>
      <c r="T111" s="112"/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2"/>
      <c r="AK111" s="129"/>
      <c r="AL111" s="129"/>
      <c r="AM111" s="200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113"/>
      <c r="BD111" s="36"/>
      <c r="BE111" s="36"/>
      <c r="BF111" s="143"/>
      <c r="BG111" s="144"/>
      <c r="BH111" s="144"/>
      <c r="BI111" s="144"/>
      <c r="BJ111" s="143"/>
      <c r="BK111" s="144"/>
      <c r="BL111" s="144"/>
      <c r="BM111" s="144"/>
      <c r="BN111" s="143"/>
      <c r="BO111" s="144"/>
      <c r="BP111" s="144"/>
      <c r="BQ111" s="145"/>
      <c r="BR111" s="105"/>
    </row>
    <row r="112" spans="3:70" ht="15.6" customHeight="1" x14ac:dyDescent="0.4">
      <c r="C112" s="95"/>
      <c r="D112" s="99" t="s">
        <v>18</v>
      </c>
      <c r="E112" s="100"/>
      <c r="F112" s="100"/>
      <c r="G112" s="100"/>
      <c r="H112" s="100"/>
      <c r="I112" s="100"/>
      <c r="J112" s="100"/>
      <c r="K112" s="100"/>
      <c r="L112" s="100"/>
      <c r="M112" s="101"/>
      <c r="N112" s="123" t="str">
        <f>IF([3]回答表!F17="簡易水道事業",IF([3]回答表!X45="●","●",""),"")</f>
        <v/>
      </c>
      <c r="O112" s="124"/>
      <c r="P112" s="124"/>
      <c r="Q112" s="125"/>
      <c r="R112" s="112"/>
      <c r="S112" s="112"/>
      <c r="T112" s="112"/>
      <c r="U112" s="79" t="str">
        <f>IF([3]回答表!F17="簡易水道事業",IF([3]回答表!X45="●",[3]回答表!Y185,IF([3]回答表!AA45="●",[3]回答表!Y251,"")),"")</f>
        <v/>
      </c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46"/>
      <c r="AK112" s="129"/>
      <c r="AL112" s="129"/>
      <c r="AM112" s="200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13"/>
      <c r="BD112" s="36"/>
      <c r="BE112" s="36"/>
      <c r="BF112" s="143"/>
      <c r="BG112" s="144"/>
      <c r="BH112" s="144"/>
      <c r="BI112" s="144"/>
      <c r="BJ112" s="143"/>
      <c r="BK112" s="144"/>
      <c r="BL112" s="144"/>
      <c r="BM112" s="144"/>
      <c r="BN112" s="143"/>
      <c r="BO112" s="144"/>
      <c r="BP112" s="144"/>
      <c r="BQ112" s="145"/>
      <c r="BR112" s="105"/>
    </row>
    <row r="113" spans="3:70" ht="15.6" customHeight="1" x14ac:dyDescent="0.4">
      <c r="C113" s="95"/>
      <c r="D113" s="134"/>
      <c r="E113" s="135"/>
      <c r="F113" s="135"/>
      <c r="G113" s="135"/>
      <c r="H113" s="135"/>
      <c r="I113" s="135"/>
      <c r="J113" s="135"/>
      <c r="K113" s="135"/>
      <c r="L113" s="135"/>
      <c r="M113" s="136"/>
      <c r="N113" s="137"/>
      <c r="O113" s="138"/>
      <c r="P113" s="138"/>
      <c r="Q113" s="139"/>
      <c r="R113" s="112"/>
      <c r="S113" s="112"/>
      <c r="T113" s="112"/>
      <c r="U113" s="76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  <c r="AK113" s="129"/>
      <c r="AL113" s="129"/>
      <c r="AM113" s="200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  <c r="BC113" s="113"/>
      <c r="BD113" s="36"/>
      <c r="BE113" s="36"/>
      <c r="BF113" s="143" t="str">
        <f>IF([3]回答表!F17="簡易水道事業",IF([3]回答表!X45="●",[3]回答表!E212,IF([3]回答表!AA45="●",[3]回答表!E278,"")),"")</f>
        <v/>
      </c>
      <c r="BG113" s="144"/>
      <c r="BH113" s="144"/>
      <c r="BI113" s="144"/>
      <c r="BJ113" s="143" t="str">
        <f>IF([3]回答表!F17="簡易水道事業",IF([3]回答表!X45="●",[3]回答表!E213,IF([3]回答表!AA45="●",[3]回答表!E279,"")),"")</f>
        <v/>
      </c>
      <c r="BK113" s="144"/>
      <c r="BL113" s="144"/>
      <c r="BM113" s="144"/>
      <c r="BN113" s="143" t="str">
        <f>IF([3]回答表!F17="簡易水道事業",IF([3]回答表!X45="●",[3]回答表!E214,IF([3]回答表!AA45="●",[3]回答表!E280,"")),"")</f>
        <v/>
      </c>
      <c r="BO113" s="144"/>
      <c r="BP113" s="144"/>
      <c r="BQ113" s="145"/>
      <c r="BR113" s="105"/>
    </row>
    <row r="114" spans="3:70" ht="15.6" customHeight="1" x14ac:dyDescent="0.4">
      <c r="C114" s="95"/>
      <c r="D114" s="134"/>
      <c r="E114" s="135"/>
      <c r="F114" s="135"/>
      <c r="G114" s="135"/>
      <c r="H114" s="135"/>
      <c r="I114" s="135"/>
      <c r="J114" s="135"/>
      <c r="K114" s="135"/>
      <c r="L114" s="135"/>
      <c r="M114" s="136"/>
      <c r="N114" s="137"/>
      <c r="O114" s="138"/>
      <c r="P114" s="138"/>
      <c r="Q114" s="139"/>
      <c r="R114" s="152"/>
      <c r="S114" s="152"/>
      <c r="T114" s="152"/>
      <c r="U114" s="82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4"/>
      <c r="AK114" s="129"/>
      <c r="AL114" s="129"/>
      <c r="AM114" s="200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BC114" s="113"/>
      <c r="BD114" s="113"/>
      <c r="BE114" s="113"/>
      <c r="BF114" s="143"/>
      <c r="BG114" s="144"/>
      <c r="BH114" s="144"/>
      <c r="BI114" s="144"/>
      <c r="BJ114" s="143"/>
      <c r="BK114" s="144"/>
      <c r="BL114" s="144"/>
      <c r="BM114" s="144"/>
      <c r="BN114" s="143"/>
      <c r="BO114" s="144"/>
      <c r="BP114" s="144"/>
      <c r="BQ114" s="145"/>
      <c r="BR114" s="105"/>
    </row>
    <row r="115" spans="3:70" ht="19.350000000000001" customHeight="1" x14ac:dyDescent="0.4">
      <c r="C115" s="95"/>
      <c r="D115" s="109"/>
      <c r="E115" s="110"/>
      <c r="F115" s="110"/>
      <c r="G115" s="110"/>
      <c r="H115" s="110"/>
      <c r="I115" s="110"/>
      <c r="J115" s="110"/>
      <c r="K115" s="110"/>
      <c r="L115" s="110"/>
      <c r="M115" s="111"/>
      <c r="N115" s="147"/>
      <c r="O115" s="148"/>
      <c r="P115" s="148"/>
      <c r="Q115" s="149"/>
      <c r="R115" s="152"/>
      <c r="S115" s="152"/>
      <c r="T115" s="152"/>
      <c r="U115" s="187" t="s">
        <v>46</v>
      </c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203"/>
      <c r="AK115" s="129"/>
      <c r="AL115" s="129"/>
      <c r="AM115" s="200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  <c r="BC115" s="113"/>
      <c r="BD115" s="36"/>
      <c r="BE115" s="36"/>
      <c r="BF115" s="143"/>
      <c r="BG115" s="144"/>
      <c r="BH115" s="144"/>
      <c r="BI115" s="144"/>
      <c r="BJ115" s="143"/>
      <c r="BK115" s="144"/>
      <c r="BL115" s="144"/>
      <c r="BM115" s="144"/>
      <c r="BN115" s="143"/>
      <c r="BO115" s="144"/>
      <c r="BP115" s="144"/>
      <c r="BQ115" s="145"/>
      <c r="BR115" s="105"/>
    </row>
    <row r="116" spans="3:70" ht="19.350000000000001" customHeight="1" x14ac:dyDescent="0.4">
      <c r="C116" s="95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2"/>
      <c r="AK116" s="129"/>
      <c r="AL116" s="129"/>
      <c r="AM116" s="200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  <c r="BC116" s="113"/>
      <c r="BD116" s="165"/>
      <c r="BE116" s="165"/>
      <c r="BF116" s="143"/>
      <c r="BG116" s="144"/>
      <c r="BH116" s="144"/>
      <c r="BI116" s="144"/>
      <c r="BJ116" s="143"/>
      <c r="BK116" s="144"/>
      <c r="BL116" s="144"/>
      <c r="BM116" s="144"/>
      <c r="BN116" s="143"/>
      <c r="BO116" s="144"/>
      <c r="BP116" s="144"/>
      <c r="BQ116" s="145"/>
      <c r="BR116" s="105"/>
    </row>
    <row r="117" spans="3:70" ht="15.6" customHeight="1" x14ac:dyDescent="0.4">
      <c r="C117" s="9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112"/>
      <c r="S117" s="112"/>
      <c r="T117" s="112"/>
      <c r="U117" s="79" t="str">
        <f>IF([3]回答表!F17="簡易水道事業",IF([3]回答表!X45="●",[3]回答表!Y186,IF([3]回答表!AA45="●",[3]回答表!Y252,"")),"")</f>
        <v/>
      </c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46"/>
      <c r="AK117" s="129"/>
      <c r="AL117" s="129"/>
      <c r="AM117" s="200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  <c r="BC117" s="113"/>
      <c r="BD117" s="165"/>
      <c r="BE117" s="165"/>
      <c r="BF117" s="143" t="s">
        <v>23</v>
      </c>
      <c r="BG117" s="144"/>
      <c r="BH117" s="144"/>
      <c r="BI117" s="144"/>
      <c r="BJ117" s="143" t="s">
        <v>24</v>
      </c>
      <c r="BK117" s="144"/>
      <c r="BL117" s="144"/>
      <c r="BM117" s="144"/>
      <c r="BN117" s="143" t="s">
        <v>25</v>
      </c>
      <c r="BO117" s="144"/>
      <c r="BP117" s="144"/>
      <c r="BQ117" s="145"/>
      <c r="BR117" s="105"/>
    </row>
    <row r="118" spans="3:70" ht="15.6" customHeight="1" x14ac:dyDescent="0.4">
      <c r="C118" s="9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12"/>
      <c r="S118" s="112"/>
      <c r="T118" s="112"/>
      <c r="U118" s="76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129"/>
      <c r="AL118" s="129"/>
      <c r="AM118" s="207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9"/>
      <c r="BC118" s="113"/>
      <c r="BD118" s="165"/>
      <c r="BE118" s="165"/>
      <c r="BF118" s="143"/>
      <c r="BG118" s="144"/>
      <c r="BH118" s="144"/>
      <c r="BI118" s="144"/>
      <c r="BJ118" s="143"/>
      <c r="BK118" s="144"/>
      <c r="BL118" s="144"/>
      <c r="BM118" s="144"/>
      <c r="BN118" s="143"/>
      <c r="BO118" s="144"/>
      <c r="BP118" s="144"/>
      <c r="BQ118" s="145"/>
      <c r="BR118" s="105"/>
    </row>
    <row r="119" spans="3:70" ht="15.6" customHeight="1" x14ac:dyDescent="0.4">
      <c r="C119" s="95"/>
      <c r="D119" s="159" t="s">
        <v>26</v>
      </c>
      <c r="E119" s="160"/>
      <c r="F119" s="160"/>
      <c r="G119" s="160"/>
      <c r="H119" s="160"/>
      <c r="I119" s="160"/>
      <c r="J119" s="160"/>
      <c r="K119" s="160"/>
      <c r="L119" s="160"/>
      <c r="M119" s="161"/>
      <c r="N119" s="123" t="str">
        <f>IF([3]回答表!F17="簡易水道事業",IF([3]回答表!AA45="●","●",""),"")</f>
        <v/>
      </c>
      <c r="O119" s="124"/>
      <c r="P119" s="124"/>
      <c r="Q119" s="125"/>
      <c r="R119" s="112"/>
      <c r="S119" s="112"/>
      <c r="T119" s="112"/>
      <c r="U119" s="82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129"/>
      <c r="AL119" s="129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113"/>
      <c r="BD119" s="165"/>
      <c r="BE119" s="165"/>
      <c r="BF119" s="181"/>
      <c r="BG119" s="182"/>
      <c r="BH119" s="182"/>
      <c r="BI119" s="182"/>
      <c r="BJ119" s="181"/>
      <c r="BK119" s="182"/>
      <c r="BL119" s="182"/>
      <c r="BM119" s="182"/>
      <c r="BN119" s="181"/>
      <c r="BO119" s="182"/>
      <c r="BP119" s="182"/>
      <c r="BQ119" s="183"/>
      <c r="BR119" s="105"/>
    </row>
    <row r="120" spans="3:70" ht="15.6" customHeight="1" x14ac:dyDescent="0.4">
      <c r="C120" s="95"/>
      <c r="D120" s="166"/>
      <c r="E120" s="167"/>
      <c r="F120" s="167"/>
      <c r="G120" s="167"/>
      <c r="H120" s="167"/>
      <c r="I120" s="167"/>
      <c r="J120" s="167"/>
      <c r="K120" s="167"/>
      <c r="L120" s="167"/>
      <c r="M120" s="168"/>
      <c r="N120" s="137"/>
      <c r="O120" s="138"/>
      <c r="P120" s="138"/>
      <c r="Q120" s="139"/>
      <c r="R120" s="112"/>
      <c r="S120" s="112"/>
      <c r="T120" s="112"/>
      <c r="U120" s="187" t="s">
        <v>47</v>
      </c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203"/>
      <c r="AK120" s="65"/>
      <c r="AL120" s="65"/>
      <c r="AM120" s="213" t="s">
        <v>48</v>
      </c>
      <c r="AN120" s="214"/>
      <c r="AO120" s="214"/>
      <c r="AP120" s="214"/>
      <c r="AQ120" s="214"/>
      <c r="AR120" s="215"/>
      <c r="AS120" s="213" t="s">
        <v>49</v>
      </c>
      <c r="AT120" s="214"/>
      <c r="AU120" s="214"/>
      <c r="AV120" s="214"/>
      <c r="AW120" s="214"/>
      <c r="AX120" s="215"/>
      <c r="AY120" s="216" t="s">
        <v>50</v>
      </c>
      <c r="AZ120" s="217"/>
      <c r="BA120" s="217"/>
      <c r="BB120" s="217"/>
      <c r="BC120" s="217"/>
      <c r="BD120" s="218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105"/>
    </row>
    <row r="121" spans="3:70" ht="15.6" customHeight="1" x14ac:dyDescent="0.4">
      <c r="C121" s="95"/>
      <c r="D121" s="166"/>
      <c r="E121" s="167"/>
      <c r="F121" s="167"/>
      <c r="G121" s="167"/>
      <c r="H121" s="167"/>
      <c r="I121" s="167"/>
      <c r="J121" s="167"/>
      <c r="K121" s="167"/>
      <c r="L121" s="167"/>
      <c r="M121" s="168"/>
      <c r="N121" s="137"/>
      <c r="O121" s="138"/>
      <c r="P121" s="138"/>
      <c r="Q121" s="139"/>
      <c r="R121" s="112"/>
      <c r="S121" s="112"/>
      <c r="T121" s="112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2"/>
      <c r="AK121" s="65"/>
      <c r="AL121" s="65"/>
      <c r="AM121" s="219"/>
      <c r="AN121" s="220"/>
      <c r="AO121" s="220"/>
      <c r="AP121" s="220"/>
      <c r="AQ121" s="220"/>
      <c r="AR121" s="221"/>
      <c r="AS121" s="219"/>
      <c r="AT121" s="220"/>
      <c r="AU121" s="220"/>
      <c r="AV121" s="220"/>
      <c r="AW121" s="220"/>
      <c r="AX121" s="221"/>
      <c r="AY121" s="222"/>
      <c r="AZ121" s="223"/>
      <c r="BA121" s="223"/>
      <c r="BB121" s="223"/>
      <c r="BC121" s="223"/>
      <c r="BD121" s="224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105"/>
    </row>
    <row r="122" spans="3:70" ht="15.6" customHeight="1" x14ac:dyDescent="0.4">
      <c r="C122" s="95"/>
      <c r="D122" s="169"/>
      <c r="E122" s="170"/>
      <c r="F122" s="170"/>
      <c r="G122" s="170"/>
      <c r="H122" s="170"/>
      <c r="I122" s="170"/>
      <c r="J122" s="170"/>
      <c r="K122" s="170"/>
      <c r="L122" s="170"/>
      <c r="M122" s="171"/>
      <c r="N122" s="147"/>
      <c r="O122" s="148"/>
      <c r="P122" s="148"/>
      <c r="Q122" s="149"/>
      <c r="R122" s="112"/>
      <c r="S122" s="112"/>
      <c r="T122" s="112"/>
      <c r="U122" s="79" t="str">
        <f>IF([3]回答表!F17="簡易水道事業",IF([3]回答表!X45="●",[3]回答表!Y187,IF([3]回答表!AA45="●",[3]回答表!Y253,"")),"")</f>
        <v/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146"/>
      <c r="AK122" s="65"/>
      <c r="AL122" s="65"/>
      <c r="AM122" s="225" t="str">
        <f>IF([3]回答表!F17="簡易水道事業",IF([3]回答表!X45="●",[3]回答表!Y189,IF([3]回答表!AA45="●",[3]回答表!Y255,"")),"")</f>
        <v/>
      </c>
      <c r="AN122" s="225"/>
      <c r="AO122" s="225"/>
      <c r="AP122" s="225"/>
      <c r="AQ122" s="225"/>
      <c r="AR122" s="225"/>
      <c r="AS122" s="225" t="str">
        <f>IF([3]回答表!F17="簡易水道事業",IF([3]回答表!X45="●",[3]回答表!Y190,IF([3]回答表!AA45="●",[3]回答表!Y256,"")),"")</f>
        <v/>
      </c>
      <c r="AT122" s="225"/>
      <c r="AU122" s="225"/>
      <c r="AV122" s="225"/>
      <c r="AW122" s="225"/>
      <c r="AX122" s="225"/>
      <c r="AY122" s="225" t="str">
        <f>IF([3]回答表!F17="簡易水道事業",IF([3]回答表!X45="●",[3]回答表!Y191,IF([3]回答表!AA45="●",[3]回答表!Y257,"")),"")</f>
        <v/>
      </c>
      <c r="AZ122" s="225"/>
      <c r="BA122" s="225"/>
      <c r="BB122" s="225"/>
      <c r="BC122" s="225"/>
      <c r="BD122" s="22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105"/>
    </row>
    <row r="123" spans="3:70" ht="15.6" customHeight="1" x14ac:dyDescent="0.4">
      <c r="C123" s="9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2"/>
      <c r="S123" s="112"/>
      <c r="T123" s="112"/>
      <c r="U123" s="76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8"/>
      <c r="AK123" s="65"/>
      <c r="AL123" s="6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105"/>
    </row>
    <row r="124" spans="3:70" ht="15.6" customHeight="1" x14ac:dyDescent="0.4">
      <c r="C124" s="9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81"/>
      <c r="O124" s="81"/>
      <c r="P124" s="81"/>
      <c r="Q124" s="81"/>
      <c r="R124" s="112"/>
      <c r="S124" s="112"/>
      <c r="T124" s="226"/>
      <c r="U124" s="82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  <c r="AK124" s="65"/>
      <c r="AL124" s="10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105"/>
    </row>
    <row r="125" spans="3:70" ht="15.6" customHeight="1" x14ac:dyDescent="0.4">
      <c r="C125" s="9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102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05"/>
    </row>
    <row r="126" spans="3:70" ht="18.600000000000001" customHeight="1" x14ac:dyDescent="0.5">
      <c r="C126" s="95"/>
      <c r="D126" s="227"/>
      <c r="E126" s="150"/>
      <c r="F126" s="150"/>
      <c r="G126" s="150"/>
      <c r="H126" s="150"/>
      <c r="I126" s="150"/>
      <c r="J126" s="150"/>
      <c r="K126" s="150"/>
      <c r="L126" s="150"/>
      <c r="M126" s="150"/>
      <c r="N126" s="81"/>
      <c r="O126" s="81"/>
      <c r="P126" s="81"/>
      <c r="Q126" s="81"/>
      <c r="R126" s="112"/>
      <c r="S126" s="112"/>
      <c r="T126" s="112"/>
      <c r="U126" s="116" t="s">
        <v>31</v>
      </c>
      <c r="V126" s="112"/>
      <c r="W126" s="112"/>
      <c r="X126" s="112"/>
      <c r="Y126" s="112"/>
      <c r="Z126" s="112"/>
      <c r="AA126" s="103"/>
      <c r="AB126" s="117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16" t="s">
        <v>32</v>
      </c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65"/>
      <c r="BR126" s="105"/>
    </row>
    <row r="127" spans="3:70" ht="15.6" customHeight="1" x14ac:dyDescent="0.4">
      <c r="C127" s="95"/>
      <c r="D127" s="186" t="s">
        <v>33</v>
      </c>
      <c r="E127" s="186"/>
      <c r="F127" s="186"/>
      <c r="G127" s="186"/>
      <c r="H127" s="186"/>
      <c r="I127" s="186"/>
      <c r="J127" s="186"/>
      <c r="K127" s="186"/>
      <c r="L127" s="186"/>
      <c r="M127" s="205"/>
      <c r="N127" s="123" t="str">
        <f>IF([3]回答表!F17="簡易水道事業",IF([3]回答表!AD45="●","●",""),"")</f>
        <v/>
      </c>
      <c r="O127" s="124"/>
      <c r="P127" s="124"/>
      <c r="Q127" s="125"/>
      <c r="R127" s="112"/>
      <c r="S127" s="112"/>
      <c r="T127" s="112"/>
      <c r="U127" s="126" t="str">
        <f>IF([3]回答表!F17="簡易水道事業",IF([3]回答表!AD45="●",[3]回答表!B289,""),"")</f>
        <v/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/>
      <c r="AK127" s="175"/>
      <c r="AL127" s="175"/>
      <c r="AM127" s="126" t="str">
        <f>IF([3]回答表!F17="簡易水道事業",IF([3]回答表!AD45="●",[3]回答表!B295,""),"")</f>
        <v/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05"/>
    </row>
    <row r="128" spans="3:70" ht="15.6" customHeight="1" x14ac:dyDescent="0.4">
      <c r="C128" s="95"/>
      <c r="D128" s="186"/>
      <c r="E128" s="186"/>
      <c r="F128" s="186"/>
      <c r="G128" s="186"/>
      <c r="H128" s="186"/>
      <c r="I128" s="186"/>
      <c r="J128" s="186"/>
      <c r="K128" s="186"/>
      <c r="L128" s="186"/>
      <c r="M128" s="205"/>
      <c r="N128" s="137"/>
      <c r="O128" s="138"/>
      <c r="P128" s="138"/>
      <c r="Q128" s="139"/>
      <c r="R128" s="112"/>
      <c r="S128" s="112"/>
      <c r="T128" s="112"/>
      <c r="U128" s="14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75"/>
      <c r="AL128" s="175"/>
      <c r="AM128" s="140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2"/>
      <c r="BR128" s="105"/>
    </row>
    <row r="129" spans="3:92" ht="15.6" customHeight="1" x14ac:dyDescent="0.4">
      <c r="C129" s="95"/>
      <c r="D129" s="186"/>
      <c r="E129" s="186"/>
      <c r="F129" s="186"/>
      <c r="G129" s="186"/>
      <c r="H129" s="186"/>
      <c r="I129" s="186"/>
      <c r="J129" s="186"/>
      <c r="K129" s="186"/>
      <c r="L129" s="186"/>
      <c r="M129" s="205"/>
      <c r="N129" s="137"/>
      <c r="O129" s="138"/>
      <c r="P129" s="138"/>
      <c r="Q129" s="139"/>
      <c r="R129" s="112"/>
      <c r="S129" s="112"/>
      <c r="T129" s="112"/>
      <c r="U129" s="14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75"/>
      <c r="AL129" s="175"/>
      <c r="AM129" s="140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2"/>
      <c r="BR129" s="105"/>
    </row>
    <row r="130" spans="3:92" ht="15.6" customHeight="1" x14ac:dyDescent="0.4">
      <c r="C130" s="95"/>
      <c r="D130" s="186"/>
      <c r="E130" s="186"/>
      <c r="F130" s="186"/>
      <c r="G130" s="186"/>
      <c r="H130" s="186"/>
      <c r="I130" s="186"/>
      <c r="J130" s="186"/>
      <c r="K130" s="186"/>
      <c r="L130" s="186"/>
      <c r="M130" s="205"/>
      <c r="N130" s="147"/>
      <c r="O130" s="148"/>
      <c r="P130" s="148"/>
      <c r="Q130" s="149"/>
      <c r="R130" s="112"/>
      <c r="S130" s="112"/>
      <c r="T130" s="112"/>
      <c r="U130" s="172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4"/>
      <c r="AK130" s="175"/>
      <c r="AL130" s="175"/>
      <c r="AM130" s="172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4"/>
      <c r="BR130" s="105"/>
    </row>
    <row r="131" spans="3:92" ht="15.6" customHeight="1" x14ac:dyDescent="0.4"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8"/>
    </row>
    <row r="132" spans="3:92" ht="15.6" customHeight="1" x14ac:dyDescent="0.4"/>
    <row r="133" spans="3:92" ht="15.6" customHeight="1" x14ac:dyDescent="0.4"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4"/>
    </row>
    <row r="134" spans="3:92" ht="15.6" customHeight="1" x14ac:dyDescent="0.5">
      <c r="C134" s="95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65"/>
      <c r="Y134" s="65"/>
      <c r="Z134" s="65"/>
      <c r="AA134" s="36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299"/>
      <c r="AO134" s="113"/>
      <c r="AP134" s="300"/>
      <c r="AQ134" s="300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02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103"/>
      <c r="BO134" s="103"/>
      <c r="BP134" s="103"/>
      <c r="BQ134" s="299"/>
      <c r="BR134" s="105"/>
    </row>
    <row r="135" spans="3:92" ht="15.6" customHeight="1" x14ac:dyDescent="0.5">
      <c r="C135" s="95"/>
      <c r="D135" s="96" t="s">
        <v>14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 t="s">
        <v>51</v>
      </c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2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103"/>
      <c r="BO135" s="103"/>
      <c r="BP135" s="103"/>
      <c r="BQ135" s="299"/>
      <c r="BR135" s="105"/>
    </row>
    <row r="136" spans="3:92" ht="15.6" customHeight="1" x14ac:dyDescent="0.5">
      <c r="C136" s="95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  <c r="R136" s="109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1"/>
      <c r="BC136" s="102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103"/>
      <c r="BO136" s="103"/>
      <c r="BP136" s="103"/>
      <c r="BQ136" s="299"/>
      <c r="BR136" s="105"/>
    </row>
    <row r="137" spans="3:92" ht="15.6" customHeight="1" x14ac:dyDescent="0.5">
      <c r="C137" s="95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5"/>
      <c r="Y137" s="65"/>
      <c r="Z137" s="65"/>
      <c r="AA137" s="36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299"/>
      <c r="AO137" s="113"/>
      <c r="AP137" s="300"/>
      <c r="AQ137" s="300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02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103"/>
      <c r="BO137" s="103"/>
      <c r="BP137" s="103"/>
      <c r="BQ137" s="299"/>
      <c r="BR137" s="105"/>
    </row>
    <row r="138" spans="3:92" ht="25.5" x14ac:dyDescent="0.5">
      <c r="C138" s="95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6" t="s">
        <v>39</v>
      </c>
      <c r="V138" s="118"/>
      <c r="W138" s="117"/>
      <c r="X138" s="119"/>
      <c r="Y138" s="119"/>
      <c r="Z138" s="120"/>
      <c r="AA138" s="120"/>
      <c r="AB138" s="120"/>
      <c r="AC138" s="121"/>
      <c r="AD138" s="121"/>
      <c r="AE138" s="121"/>
      <c r="AF138" s="121"/>
      <c r="AG138" s="121"/>
      <c r="AH138" s="121"/>
      <c r="AI138" s="121"/>
      <c r="AJ138" s="121"/>
      <c r="AK138" s="117"/>
      <c r="AL138" s="117"/>
      <c r="AM138" s="116" t="s">
        <v>35</v>
      </c>
      <c r="AN138" s="112"/>
      <c r="AO138" s="112"/>
      <c r="AP138" s="112"/>
      <c r="AQ138" s="112"/>
      <c r="AR138" s="112"/>
      <c r="AS138" s="103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21"/>
      <c r="BD138" s="103"/>
      <c r="BE138" s="103"/>
      <c r="BF138" s="122" t="s">
        <v>17</v>
      </c>
      <c r="BG138" s="179"/>
      <c r="BH138" s="179"/>
      <c r="BI138" s="179"/>
      <c r="BJ138" s="179"/>
      <c r="BK138" s="179"/>
      <c r="BL138" s="179"/>
      <c r="BM138" s="103"/>
      <c r="BN138" s="103"/>
      <c r="BO138" s="103"/>
      <c r="BP138" s="103"/>
      <c r="BQ138" s="299"/>
      <c r="BR138" s="105"/>
    </row>
    <row r="139" spans="3:92" ht="19.350000000000001" customHeight="1" x14ac:dyDescent="0.4">
      <c r="C139" s="95"/>
      <c r="D139" s="186" t="s">
        <v>18</v>
      </c>
      <c r="E139" s="186"/>
      <c r="F139" s="186"/>
      <c r="G139" s="186"/>
      <c r="H139" s="186"/>
      <c r="I139" s="186"/>
      <c r="J139" s="186"/>
      <c r="K139" s="186"/>
      <c r="L139" s="186"/>
      <c r="M139" s="186"/>
      <c r="N139" s="123" t="str">
        <f>IF([3]回答表!F17="下水道事業",IF([3]回答表!X45="●","●",""),"")</f>
        <v/>
      </c>
      <c r="O139" s="124"/>
      <c r="P139" s="124"/>
      <c r="Q139" s="125"/>
      <c r="R139" s="112"/>
      <c r="S139" s="112"/>
      <c r="T139" s="112"/>
      <c r="U139" s="189" t="s">
        <v>52</v>
      </c>
      <c r="V139" s="190"/>
      <c r="W139" s="190"/>
      <c r="X139" s="190"/>
      <c r="Y139" s="190"/>
      <c r="Z139" s="190"/>
      <c r="AA139" s="190"/>
      <c r="AB139" s="190"/>
      <c r="AC139" s="95"/>
      <c r="AD139" s="65"/>
      <c r="AE139" s="65"/>
      <c r="AF139" s="65"/>
      <c r="AG139" s="65"/>
      <c r="AH139" s="65"/>
      <c r="AI139" s="65"/>
      <c r="AJ139" s="65"/>
      <c r="AK139" s="129"/>
      <c r="AL139" s="65"/>
      <c r="AM139" s="192" t="str">
        <f>IF([3]回答表!F17="下水道事業",IF([3]回答表!X45="●",[3]回答表!B158,IF([3]回答表!AA45="●",[3]回答表!B223,"")),"")</f>
        <v/>
      </c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4"/>
      <c r="BD139" s="36"/>
      <c r="BE139" s="36"/>
      <c r="BF139" s="131" t="str">
        <f>IF([3]回答表!F17="下水道事業",IF([3]回答表!X45="●",[3]回答表!B212,IF([3]回答表!AA45="●",[3]回答表!B278,"")),"")</f>
        <v/>
      </c>
      <c r="BG139" s="132"/>
      <c r="BH139" s="132"/>
      <c r="BI139" s="132"/>
      <c r="BJ139" s="131"/>
      <c r="BK139" s="132"/>
      <c r="BL139" s="132"/>
      <c r="BM139" s="132"/>
      <c r="BN139" s="131"/>
      <c r="BO139" s="132"/>
      <c r="BP139" s="132"/>
      <c r="BQ139" s="133"/>
      <c r="BR139" s="105"/>
    </row>
    <row r="140" spans="3:92" ht="19.350000000000001" customHeight="1" x14ac:dyDescent="0.4">
      <c r="C140" s="9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37"/>
      <c r="O140" s="138"/>
      <c r="P140" s="138"/>
      <c r="Q140" s="139"/>
      <c r="R140" s="112"/>
      <c r="S140" s="112"/>
      <c r="T140" s="112"/>
      <c r="U140" s="197"/>
      <c r="V140" s="198"/>
      <c r="W140" s="198"/>
      <c r="X140" s="198"/>
      <c r="Y140" s="198"/>
      <c r="Z140" s="198"/>
      <c r="AA140" s="198"/>
      <c r="AB140" s="198"/>
      <c r="AC140" s="95"/>
      <c r="AD140" s="65"/>
      <c r="AE140" s="65"/>
      <c r="AF140" s="65"/>
      <c r="AG140" s="65"/>
      <c r="AH140" s="65"/>
      <c r="AI140" s="65"/>
      <c r="AJ140" s="65"/>
      <c r="AK140" s="129"/>
      <c r="AL140" s="65"/>
      <c r="AM140" s="200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2"/>
      <c r="BD140" s="36"/>
      <c r="BE140" s="36"/>
      <c r="BF140" s="143"/>
      <c r="BG140" s="144"/>
      <c r="BH140" s="144"/>
      <c r="BI140" s="144"/>
      <c r="BJ140" s="143"/>
      <c r="BK140" s="144"/>
      <c r="BL140" s="144"/>
      <c r="BM140" s="144"/>
      <c r="BN140" s="143"/>
      <c r="BO140" s="144"/>
      <c r="BP140" s="144"/>
      <c r="BQ140" s="145"/>
      <c r="BR140" s="105"/>
    </row>
    <row r="141" spans="3:92" ht="15.6" customHeight="1" x14ac:dyDescent="0.4">
      <c r="C141" s="9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37"/>
      <c r="O141" s="138"/>
      <c r="P141" s="138"/>
      <c r="Q141" s="139"/>
      <c r="R141" s="112"/>
      <c r="S141" s="112"/>
      <c r="T141" s="112"/>
      <c r="U141" s="79" t="str">
        <f>IF([3]回答表!F17="下水道事業",IF([3]回答表!X45="●",[3]回答表!Y193,IF([3]回答表!AA45="●",[3]回答表!Y259,"")),"")</f>
        <v/>
      </c>
      <c r="V141" s="80"/>
      <c r="W141" s="80"/>
      <c r="X141" s="80"/>
      <c r="Y141" s="80"/>
      <c r="Z141" s="80"/>
      <c r="AA141" s="80"/>
      <c r="AB141" s="146"/>
      <c r="AC141" s="65"/>
      <c r="AD141" s="65"/>
      <c r="AE141" s="65"/>
      <c r="AF141" s="65"/>
      <c r="AG141" s="65"/>
      <c r="AH141" s="65"/>
      <c r="AI141" s="65"/>
      <c r="AJ141" s="65"/>
      <c r="AK141" s="129"/>
      <c r="AL141" s="65"/>
      <c r="AM141" s="200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2"/>
      <c r="BD141" s="36"/>
      <c r="BE141" s="36"/>
      <c r="BF141" s="143"/>
      <c r="BG141" s="144"/>
      <c r="BH141" s="144"/>
      <c r="BI141" s="144"/>
      <c r="BJ141" s="143"/>
      <c r="BK141" s="144"/>
      <c r="BL141" s="144"/>
      <c r="BM141" s="144"/>
      <c r="BN141" s="143"/>
      <c r="BO141" s="144"/>
      <c r="BP141" s="144"/>
      <c r="BQ141" s="145"/>
      <c r="BR141" s="105"/>
    </row>
    <row r="142" spans="3:92" ht="15.6" customHeight="1" x14ac:dyDescent="0.5">
      <c r="C142" s="95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47"/>
      <c r="O142" s="148"/>
      <c r="P142" s="148"/>
      <c r="Q142" s="149"/>
      <c r="R142" s="112"/>
      <c r="S142" s="112"/>
      <c r="T142" s="112"/>
      <c r="U142" s="76"/>
      <c r="V142" s="77"/>
      <c r="W142" s="77"/>
      <c r="X142" s="77"/>
      <c r="Y142" s="77"/>
      <c r="Z142" s="77"/>
      <c r="AA142" s="77"/>
      <c r="AB142" s="78"/>
      <c r="AC142" s="36"/>
      <c r="AD142" s="36"/>
      <c r="AE142" s="36"/>
      <c r="AF142" s="36"/>
      <c r="AG142" s="36"/>
      <c r="AH142" s="36"/>
      <c r="AI142" s="36"/>
      <c r="AJ142" s="103"/>
      <c r="AK142" s="129"/>
      <c r="AL142" s="65"/>
      <c r="AM142" s="200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2"/>
      <c r="BD142" s="36"/>
      <c r="BE142" s="36"/>
      <c r="BF142" s="143" t="str">
        <f>IF([3]回答表!F17="下水道事業",IF([3]回答表!X45="●",[3]回答表!E212,IF([3]回答表!AA45="●",[3]回答表!E278,"")),"")</f>
        <v/>
      </c>
      <c r="BG142" s="144"/>
      <c r="BH142" s="144"/>
      <c r="BI142" s="144"/>
      <c r="BJ142" s="143" t="str">
        <f>IF([3]回答表!F17="下水道事業",IF([3]回答表!X45="●",[3]回答表!E213,IF([3]回答表!AA45="●",[3]回答表!E279,"")),"")</f>
        <v/>
      </c>
      <c r="BK142" s="144"/>
      <c r="BL142" s="144"/>
      <c r="BM142" s="144"/>
      <c r="BN142" s="143" t="str">
        <f>IF([3]回答表!F17="下水道事業",IF([3]回答表!X45="●",[3]回答表!E214,IF([3]回答表!AA45="●",[3]回答表!E280,"")),"")</f>
        <v/>
      </c>
      <c r="BO142" s="144"/>
      <c r="BP142" s="144"/>
      <c r="BQ142" s="145"/>
      <c r="BR142" s="105"/>
      <c r="BX142" s="192" t="str">
        <f>IF([3]回答表!AQ20="下水道事業",IF([3]回答表!BI48="○",[3]回答表!AM161,IF([3]回答表!BL48="○",[3]回答表!AM226,"")),"")</f>
        <v/>
      </c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4"/>
    </row>
    <row r="143" spans="3:92" ht="15.6" customHeight="1" x14ac:dyDescent="0.5">
      <c r="C143" s="9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151"/>
      <c r="P143" s="151"/>
      <c r="Q143" s="151"/>
      <c r="R143" s="152"/>
      <c r="S143" s="152"/>
      <c r="T143" s="152"/>
      <c r="U143" s="82"/>
      <c r="V143" s="83"/>
      <c r="W143" s="83"/>
      <c r="X143" s="83"/>
      <c r="Y143" s="83"/>
      <c r="Z143" s="83"/>
      <c r="AA143" s="83"/>
      <c r="AB143" s="84"/>
      <c r="AC143" s="36"/>
      <c r="AD143" s="36"/>
      <c r="AE143" s="36"/>
      <c r="AF143" s="36"/>
      <c r="AG143" s="36"/>
      <c r="AH143" s="36"/>
      <c r="AI143" s="36"/>
      <c r="AJ143" s="103"/>
      <c r="AK143" s="129"/>
      <c r="AL143" s="36"/>
      <c r="AM143" s="200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2"/>
      <c r="BD143" s="113"/>
      <c r="BE143" s="113"/>
      <c r="BF143" s="143"/>
      <c r="BG143" s="144"/>
      <c r="BH143" s="144"/>
      <c r="BI143" s="144"/>
      <c r="BJ143" s="143"/>
      <c r="BK143" s="144"/>
      <c r="BL143" s="144"/>
      <c r="BM143" s="144"/>
      <c r="BN143" s="143"/>
      <c r="BO143" s="144"/>
      <c r="BP143" s="144"/>
      <c r="BQ143" s="145"/>
      <c r="BR143" s="105"/>
      <c r="BX143" s="200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2"/>
    </row>
    <row r="144" spans="3:92" ht="18" customHeight="1" x14ac:dyDescent="0.4">
      <c r="C144" s="9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36"/>
      <c r="Q144" s="36"/>
      <c r="R144" s="112"/>
      <c r="S144" s="112"/>
      <c r="T144" s="112"/>
      <c r="U144" s="65"/>
      <c r="V144" s="65"/>
      <c r="W144" s="65"/>
      <c r="X144" s="65"/>
      <c r="Y144" s="65"/>
      <c r="Z144" s="65"/>
      <c r="AA144" s="65"/>
      <c r="AB144" s="65"/>
      <c r="AC144" s="65"/>
      <c r="AD144" s="102"/>
      <c r="AE144" s="36"/>
      <c r="AF144" s="36"/>
      <c r="AG144" s="36"/>
      <c r="AH144" s="36"/>
      <c r="AI144" s="36"/>
      <c r="AJ144" s="36"/>
      <c r="AK144" s="36"/>
      <c r="AL144" s="36"/>
      <c r="AM144" s="200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2"/>
      <c r="BD144" s="65"/>
      <c r="BE144" s="65"/>
      <c r="BF144" s="143"/>
      <c r="BG144" s="144"/>
      <c r="BH144" s="144"/>
      <c r="BI144" s="144"/>
      <c r="BJ144" s="143"/>
      <c r="BK144" s="144"/>
      <c r="BL144" s="144"/>
      <c r="BM144" s="144"/>
      <c r="BN144" s="143"/>
      <c r="BO144" s="144"/>
      <c r="BP144" s="144"/>
      <c r="BQ144" s="145"/>
      <c r="BR144" s="105"/>
      <c r="BT144" s="65"/>
      <c r="BU144" s="65"/>
      <c r="BV144" s="65"/>
      <c r="BW144" s="65"/>
      <c r="BX144" s="200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2"/>
    </row>
    <row r="145" spans="3:92" ht="19.350000000000001" customHeight="1" x14ac:dyDescent="0.4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151"/>
      <c r="P145" s="151"/>
      <c r="Q145" s="151"/>
      <c r="R145" s="152"/>
      <c r="S145" s="152"/>
      <c r="T145" s="152"/>
      <c r="U145" s="189" t="s">
        <v>53</v>
      </c>
      <c r="V145" s="190"/>
      <c r="W145" s="190"/>
      <c r="X145" s="190"/>
      <c r="Y145" s="190"/>
      <c r="Z145" s="190"/>
      <c r="AA145" s="190"/>
      <c r="AB145" s="190"/>
      <c r="AC145" s="189" t="s">
        <v>54</v>
      </c>
      <c r="AD145" s="190"/>
      <c r="AE145" s="190"/>
      <c r="AF145" s="190"/>
      <c r="AG145" s="190"/>
      <c r="AH145" s="190"/>
      <c r="AI145" s="190"/>
      <c r="AJ145" s="191"/>
      <c r="AK145" s="129"/>
      <c r="AL145" s="36"/>
      <c r="AM145" s="200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2"/>
      <c r="BD145" s="36"/>
      <c r="BE145" s="36"/>
      <c r="BF145" s="143"/>
      <c r="BG145" s="144"/>
      <c r="BH145" s="144"/>
      <c r="BI145" s="144"/>
      <c r="BJ145" s="143"/>
      <c r="BK145" s="144"/>
      <c r="BL145" s="144"/>
      <c r="BM145" s="144"/>
      <c r="BN145" s="143"/>
      <c r="BO145" s="144"/>
      <c r="BP145" s="144"/>
      <c r="BQ145" s="145"/>
      <c r="BR145" s="105"/>
      <c r="BX145" s="200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</row>
    <row r="146" spans="3:92" ht="19.350000000000001" customHeight="1" x14ac:dyDescent="0.4">
      <c r="C146" s="9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36"/>
      <c r="Q146" s="36"/>
      <c r="R146" s="36"/>
      <c r="S146" s="112"/>
      <c r="T146" s="112"/>
      <c r="U146" s="197"/>
      <c r="V146" s="198"/>
      <c r="W146" s="198"/>
      <c r="X146" s="198"/>
      <c r="Y146" s="198"/>
      <c r="Z146" s="198"/>
      <c r="AA146" s="198"/>
      <c r="AB146" s="198"/>
      <c r="AC146" s="228"/>
      <c r="AD146" s="229"/>
      <c r="AE146" s="229"/>
      <c r="AF146" s="229"/>
      <c r="AG146" s="229"/>
      <c r="AH146" s="229"/>
      <c r="AI146" s="229"/>
      <c r="AJ146" s="230"/>
      <c r="AK146" s="129"/>
      <c r="AL146" s="36"/>
      <c r="AM146" s="200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2"/>
      <c r="BD146" s="165"/>
      <c r="BE146" s="165"/>
      <c r="BF146" s="143"/>
      <c r="BG146" s="144"/>
      <c r="BH146" s="144"/>
      <c r="BI146" s="144"/>
      <c r="BJ146" s="143"/>
      <c r="BK146" s="144"/>
      <c r="BL146" s="144"/>
      <c r="BM146" s="144"/>
      <c r="BN146" s="143"/>
      <c r="BO146" s="144"/>
      <c r="BP146" s="144"/>
      <c r="BQ146" s="145"/>
      <c r="BR146" s="105"/>
      <c r="BX146" s="200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2"/>
    </row>
    <row r="147" spans="3:92" ht="15.6" customHeight="1" x14ac:dyDescent="0.4">
      <c r="C147" s="9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36"/>
      <c r="Q147" s="36"/>
      <c r="R147" s="36"/>
      <c r="S147" s="112"/>
      <c r="T147" s="112"/>
      <c r="U147" s="79" t="str">
        <f>IF([3]回答表!F17="下水道事業",IF([3]回答表!X45="●",[3]回答表!Y195,IF([3]回答表!AA45="●",[3]回答表!Y261,"")),"")</f>
        <v/>
      </c>
      <c r="V147" s="80"/>
      <c r="W147" s="80"/>
      <c r="X147" s="80"/>
      <c r="Y147" s="80"/>
      <c r="Z147" s="80"/>
      <c r="AA147" s="80"/>
      <c r="AB147" s="146"/>
      <c r="AC147" s="79" t="str">
        <f>IF([3]回答表!F17="下水道事業",IF([3]回答表!X45="●",[3]回答表!Y196,IF([3]回答表!AA45="●",[3]回答表!Y262,"")),"")</f>
        <v/>
      </c>
      <c r="AD147" s="80"/>
      <c r="AE147" s="80"/>
      <c r="AF147" s="80"/>
      <c r="AG147" s="80"/>
      <c r="AH147" s="80"/>
      <c r="AI147" s="80"/>
      <c r="AJ147" s="146"/>
      <c r="AK147" s="129"/>
      <c r="AL147" s="36"/>
      <c r="AM147" s="200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2"/>
      <c r="BD147" s="165"/>
      <c r="BE147" s="165"/>
      <c r="BF147" s="143" t="s">
        <v>23</v>
      </c>
      <c r="BG147" s="144"/>
      <c r="BH147" s="144"/>
      <c r="BI147" s="144"/>
      <c r="BJ147" s="143" t="s">
        <v>24</v>
      </c>
      <c r="BK147" s="144"/>
      <c r="BL147" s="144"/>
      <c r="BM147" s="144"/>
      <c r="BN147" s="143" t="s">
        <v>25</v>
      </c>
      <c r="BO147" s="144"/>
      <c r="BP147" s="144"/>
      <c r="BQ147" s="145"/>
      <c r="BR147" s="105"/>
      <c r="BX147" s="200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2"/>
    </row>
    <row r="148" spans="3:92" ht="15.6" customHeight="1" x14ac:dyDescent="0.4">
      <c r="C148" s="9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36"/>
      <c r="Q148" s="36"/>
      <c r="R148" s="36"/>
      <c r="S148" s="112"/>
      <c r="T148" s="112"/>
      <c r="U148" s="76"/>
      <c r="V148" s="77"/>
      <c r="W148" s="77"/>
      <c r="X148" s="77"/>
      <c r="Y148" s="77"/>
      <c r="Z148" s="77"/>
      <c r="AA148" s="77"/>
      <c r="AB148" s="78"/>
      <c r="AC148" s="76"/>
      <c r="AD148" s="77"/>
      <c r="AE148" s="77"/>
      <c r="AF148" s="77"/>
      <c r="AG148" s="77"/>
      <c r="AH148" s="77"/>
      <c r="AI148" s="77"/>
      <c r="AJ148" s="78"/>
      <c r="AK148" s="129"/>
      <c r="AL148" s="36"/>
      <c r="AM148" s="207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9"/>
      <c r="BD148" s="165"/>
      <c r="BE148" s="165"/>
      <c r="BF148" s="143"/>
      <c r="BG148" s="144"/>
      <c r="BH148" s="144"/>
      <c r="BI148" s="144"/>
      <c r="BJ148" s="143"/>
      <c r="BK148" s="144"/>
      <c r="BL148" s="144"/>
      <c r="BM148" s="144"/>
      <c r="BN148" s="143"/>
      <c r="BO148" s="144"/>
      <c r="BP148" s="144"/>
      <c r="BQ148" s="145"/>
      <c r="BR148" s="105"/>
      <c r="BX148" s="200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2"/>
    </row>
    <row r="149" spans="3:92" ht="15.6" customHeight="1" x14ac:dyDescent="0.4">
      <c r="C149" s="9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36"/>
      <c r="Q149" s="36"/>
      <c r="R149" s="36"/>
      <c r="S149" s="112"/>
      <c r="T149" s="112"/>
      <c r="U149" s="82"/>
      <c r="V149" s="83"/>
      <c r="W149" s="83"/>
      <c r="X149" s="83"/>
      <c r="Y149" s="83"/>
      <c r="Z149" s="83"/>
      <c r="AA149" s="83"/>
      <c r="AB149" s="84"/>
      <c r="AC149" s="82"/>
      <c r="AD149" s="83"/>
      <c r="AE149" s="83"/>
      <c r="AF149" s="83"/>
      <c r="AG149" s="83"/>
      <c r="AH149" s="83"/>
      <c r="AI149" s="83"/>
      <c r="AJ149" s="84"/>
      <c r="AK149" s="129"/>
      <c r="AL149" s="36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13"/>
      <c r="BD149" s="165"/>
      <c r="BE149" s="165"/>
      <c r="BF149" s="181"/>
      <c r="BG149" s="182"/>
      <c r="BH149" s="182"/>
      <c r="BI149" s="182"/>
      <c r="BJ149" s="181"/>
      <c r="BK149" s="182"/>
      <c r="BL149" s="182"/>
      <c r="BM149" s="182"/>
      <c r="BN149" s="181"/>
      <c r="BO149" s="182"/>
      <c r="BP149" s="182"/>
      <c r="BQ149" s="183"/>
      <c r="BR149" s="105"/>
      <c r="BX149" s="200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2"/>
    </row>
    <row r="150" spans="3:92" ht="18" customHeight="1" x14ac:dyDescent="0.5">
      <c r="C150" s="9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36"/>
      <c r="Q150" s="36"/>
      <c r="R150" s="112"/>
      <c r="S150" s="112"/>
      <c r="T150" s="112"/>
      <c r="U150" s="65"/>
      <c r="V150" s="65"/>
      <c r="W150" s="65"/>
      <c r="X150" s="65"/>
      <c r="Y150" s="65"/>
      <c r="Z150" s="65"/>
      <c r="AA150" s="65"/>
      <c r="AB150" s="65"/>
      <c r="AC150" s="65"/>
      <c r="AD150" s="102"/>
      <c r="AE150" s="36"/>
      <c r="AF150" s="36"/>
      <c r="AG150" s="36"/>
      <c r="AH150" s="36"/>
      <c r="AI150" s="36"/>
      <c r="AJ150" s="36"/>
      <c r="AK150" s="36"/>
      <c r="AL150" s="36"/>
      <c r="AM150" s="36"/>
      <c r="AN150" s="103"/>
      <c r="AO150" s="103"/>
      <c r="AP150" s="103"/>
      <c r="AQ150" s="299"/>
      <c r="AR150" s="65"/>
      <c r="AS150" s="177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105"/>
      <c r="BT150" s="65"/>
      <c r="BU150" s="65"/>
      <c r="BV150" s="65"/>
      <c r="BW150" s="65"/>
      <c r="BX150" s="200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2"/>
    </row>
    <row r="151" spans="3:92" ht="18.95" customHeight="1" x14ac:dyDescent="0.4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151"/>
      <c r="P151" s="151"/>
      <c r="Q151" s="151"/>
      <c r="R151" s="112"/>
      <c r="S151" s="112"/>
      <c r="T151" s="112"/>
      <c r="U151" s="213" t="s">
        <v>55</v>
      </c>
      <c r="V151" s="214"/>
      <c r="W151" s="214"/>
      <c r="X151" s="214"/>
      <c r="Y151" s="214"/>
      <c r="Z151" s="214"/>
      <c r="AA151" s="214"/>
      <c r="AB151" s="214"/>
      <c r="AC151" s="213" t="s">
        <v>56</v>
      </c>
      <c r="AD151" s="214"/>
      <c r="AE151" s="214"/>
      <c r="AF151" s="214"/>
      <c r="AG151" s="214"/>
      <c r="AH151" s="214"/>
      <c r="AI151" s="214"/>
      <c r="AJ151" s="215"/>
      <c r="AK151" s="213" t="s">
        <v>57</v>
      </c>
      <c r="AL151" s="214"/>
      <c r="AM151" s="214"/>
      <c r="AN151" s="214"/>
      <c r="AO151" s="214"/>
      <c r="AP151" s="214"/>
      <c r="AQ151" s="214"/>
      <c r="AR151" s="214"/>
      <c r="AS151" s="213" t="s">
        <v>58</v>
      </c>
      <c r="AT151" s="214"/>
      <c r="AU151" s="214"/>
      <c r="AV151" s="214"/>
      <c r="AW151" s="214"/>
      <c r="AX151" s="214"/>
      <c r="AY151" s="214"/>
      <c r="AZ151" s="215"/>
      <c r="BA151" s="213" t="s">
        <v>59</v>
      </c>
      <c r="BB151" s="214"/>
      <c r="BC151" s="214"/>
      <c r="BD151" s="214"/>
      <c r="BE151" s="214"/>
      <c r="BF151" s="214"/>
      <c r="BG151" s="214"/>
      <c r="BH151" s="215"/>
      <c r="BI151" s="65"/>
      <c r="BJ151" s="65"/>
      <c r="BK151" s="65"/>
      <c r="BL151" s="65"/>
      <c r="BM151" s="65"/>
      <c r="BN151" s="65"/>
      <c r="BO151" s="65"/>
      <c r="BP151" s="65"/>
      <c r="BQ151" s="65"/>
      <c r="BR151" s="105"/>
      <c r="BT151" s="65"/>
      <c r="BU151" s="65"/>
      <c r="BV151" s="65"/>
      <c r="BW151" s="65"/>
      <c r="BX151" s="207"/>
      <c r="BY151" s="208"/>
      <c r="BZ151" s="208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/>
      <c r="CM151" s="208"/>
      <c r="CN151" s="209"/>
    </row>
    <row r="152" spans="3:92" ht="15.6" customHeight="1" x14ac:dyDescent="0.4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36"/>
      <c r="Q152" s="36"/>
      <c r="R152" s="112"/>
      <c r="S152" s="112"/>
      <c r="T152" s="112"/>
      <c r="U152" s="231"/>
      <c r="V152" s="232"/>
      <c r="W152" s="232"/>
      <c r="X152" s="232"/>
      <c r="Y152" s="232"/>
      <c r="Z152" s="232"/>
      <c r="AA152" s="232"/>
      <c r="AB152" s="232"/>
      <c r="AC152" s="231"/>
      <c r="AD152" s="232"/>
      <c r="AE152" s="232"/>
      <c r="AF152" s="232"/>
      <c r="AG152" s="232"/>
      <c r="AH152" s="232"/>
      <c r="AI152" s="232"/>
      <c r="AJ152" s="233"/>
      <c r="AK152" s="231"/>
      <c r="AL152" s="232"/>
      <c r="AM152" s="232"/>
      <c r="AN152" s="232"/>
      <c r="AO152" s="232"/>
      <c r="AP152" s="232"/>
      <c r="AQ152" s="232"/>
      <c r="AR152" s="232"/>
      <c r="AS152" s="231"/>
      <c r="AT152" s="232"/>
      <c r="AU152" s="232"/>
      <c r="AV152" s="232"/>
      <c r="AW152" s="232"/>
      <c r="AX152" s="232"/>
      <c r="AY152" s="232"/>
      <c r="AZ152" s="233"/>
      <c r="BA152" s="231"/>
      <c r="BB152" s="232"/>
      <c r="BC152" s="232"/>
      <c r="BD152" s="232"/>
      <c r="BE152" s="232"/>
      <c r="BF152" s="232"/>
      <c r="BG152" s="232"/>
      <c r="BH152" s="233"/>
      <c r="BI152" s="65"/>
      <c r="BJ152" s="65"/>
      <c r="BK152" s="65"/>
      <c r="BL152" s="65"/>
      <c r="BM152" s="65"/>
      <c r="BN152" s="65"/>
      <c r="BO152" s="65"/>
      <c r="BP152" s="65"/>
      <c r="BQ152" s="65"/>
      <c r="BR152" s="10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105"/>
    </row>
    <row r="153" spans="3:92" ht="15.6" customHeight="1" x14ac:dyDescent="0.4">
      <c r="C153" s="9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36"/>
      <c r="Q153" s="36"/>
      <c r="R153" s="112"/>
      <c r="S153" s="112"/>
      <c r="T153" s="112"/>
      <c r="U153" s="79" t="str">
        <f>IF([3]回答表!F17="下水道事業",IF([3]回答表!X45="●",[3]回答表!Y198,IF([3]回答表!AA45="●",[3]回答表!Y264,"")),"")</f>
        <v/>
      </c>
      <c r="V153" s="80"/>
      <c r="W153" s="80"/>
      <c r="X153" s="80"/>
      <c r="Y153" s="80"/>
      <c r="Z153" s="80"/>
      <c r="AA153" s="80"/>
      <c r="AB153" s="146"/>
      <c r="AC153" s="79" t="str">
        <f>IF([3]回答表!F17="下水道事業",IF([3]回答表!X45="●",[3]回答表!Y199,IF([3]回答表!AA45="●",[3]回答表!Y265,"")),"")</f>
        <v/>
      </c>
      <c r="AD153" s="80"/>
      <c r="AE153" s="80"/>
      <c r="AF153" s="80"/>
      <c r="AG153" s="80"/>
      <c r="AH153" s="80"/>
      <c r="AI153" s="80"/>
      <c r="AJ153" s="146"/>
      <c r="AK153" s="79" t="str">
        <f>IF([3]回答表!F17="下水道事業",IF([3]回答表!X45="●",[3]回答表!Y200,IF([3]回答表!AA45="●",[3]回答表!Y266,"")),"")</f>
        <v/>
      </c>
      <c r="AL153" s="80"/>
      <c r="AM153" s="80"/>
      <c r="AN153" s="80"/>
      <c r="AO153" s="80"/>
      <c r="AP153" s="80"/>
      <c r="AQ153" s="80"/>
      <c r="AR153" s="146"/>
      <c r="AS153" s="79" t="str">
        <f>IF([3]回答表!F17="下水道事業",IF([3]回答表!X45="●",[3]回答表!Y201,IF([3]回答表!AA45="●",[3]回答表!Y267,"")),"")</f>
        <v/>
      </c>
      <c r="AT153" s="80"/>
      <c r="AU153" s="80"/>
      <c r="AV153" s="80"/>
      <c r="AW153" s="80"/>
      <c r="AX153" s="80"/>
      <c r="AY153" s="80"/>
      <c r="AZ153" s="146"/>
      <c r="BA153" s="79" t="str">
        <f>IF([3]回答表!F17="下水道事業",IF([3]回答表!X45="●",[3]回答表!Y202,IF([3]回答表!AA45="●",[3]回答表!Y268,"")),"")</f>
        <v/>
      </c>
      <c r="BB153" s="80"/>
      <c r="BC153" s="80"/>
      <c r="BD153" s="80"/>
      <c r="BE153" s="80"/>
      <c r="BF153" s="80"/>
      <c r="BG153" s="80"/>
      <c r="BH153" s="146"/>
      <c r="BI153" s="65"/>
      <c r="BJ153" s="65"/>
      <c r="BK153" s="65"/>
      <c r="BL153" s="65"/>
      <c r="BM153" s="65"/>
      <c r="BN153" s="65"/>
      <c r="BO153" s="65"/>
      <c r="BP153" s="65"/>
      <c r="BQ153" s="65"/>
      <c r="BR153" s="10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105"/>
    </row>
    <row r="154" spans="3:92" ht="15.6" customHeight="1" x14ac:dyDescent="0.4">
      <c r="C154" s="9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36"/>
      <c r="Q154" s="36"/>
      <c r="R154" s="112"/>
      <c r="S154" s="112"/>
      <c r="T154" s="112"/>
      <c r="U154" s="76"/>
      <c r="V154" s="77"/>
      <c r="W154" s="77"/>
      <c r="X154" s="77"/>
      <c r="Y154" s="77"/>
      <c r="Z154" s="77"/>
      <c r="AA154" s="77"/>
      <c r="AB154" s="78"/>
      <c r="AC154" s="76"/>
      <c r="AD154" s="77"/>
      <c r="AE154" s="77"/>
      <c r="AF154" s="77"/>
      <c r="AG154" s="77"/>
      <c r="AH154" s="77"/>
      <c r="AI154" s="77"/>
      <c r="AJ154" s="78"/>
      <c r="AK154" s="76"/>
      <c r="AL154" s="77"/>
      <c r="AM154" s="77"/>
      <c r="AN154" s="77"/>
      <c r="AO154" s="77"/>
      <c r="AP154" s="77"/>
      <c r="AQ154" s="77"/>
      <c r="AR154" s="78"/>
      <c r="AS154" s="76"/>
      <c r="AT154" s="77"/>
      <c r="AU154" s="77"/>
      <c r="AV154" s="77"/>
      <c r="AW154" s="77"/>
      <c r="AX154" s="77"/>
      <c r="AY154" s="77"/>
      <c r="AZ154" s="78"/>
      <c r="BA154" s="76"/>
      <c r="BB154" s="77"/>
      <c r="BC154" s="77"/>
      <c r="BD154" s="77"/>
      <c r="BE154" s="77"/>
      <c r="BF154" s="77"/>
      <c r="BG154" s="77"/>
      <c r="BH154" s="78"/>
      <c r="BI154" s="65"/>
      <c r="BJ154" s="65"/>
      <c r="BK154" s="65"/>
      <c r="BL154" s="65"/>
      <c r="BM154" s="65"/>
      <c r="BN154" s="65"/>
      <c r="BO154" s="65"/>
      <c r="BP154" s="65"/>
      <c r="BQ154" s="65"/>
      <c r="BR154" s="10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105"/>
    </row>
    <row r="155" spans="3:92" ht="15.6" customHeight="1" x14ac:dyDescent="0.4">
      <c r="C155" s="9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36"/>
      <c r="Q155" s="36"/>
      <c r="R155" s="112"/>
      <c r="S155" s="112"/>
      <c r="T155" s="112"/>
      <c r="U155" s="82"/>
      <c r="V155" s="83"/>
      <c r="W155" s="83"/>
      <c r="X155" s="83"/>
      <c r="Y155" s="83"/>
      <c r="Z155" s="83"/>
      <c r="AA155" s="83"/>
      <c r="AB155" s="84"/>
      <c r="AC155" s="82"/>
      <c r="AD155" s="83"/>
      <c r="AE155" s="83"/>
      <c r="AF155" s="83"/>
      <c r="AG155" s="83"/>
      <c r="AH155" s="83"/>
      <c r="AI155" s="83"/>
      <c r="AJ155" s="84"/>
      <c r="AK155" s="82"/>
      <c r="AL155" s="83"/>
      <c r="AM155" s="83"/>
      <c r="AN155" s="83"/>
      <c r="AO155" s="83"/>
      <c r="AP155" s="83"/>
      <c r="AQ155" s="83"/>
      <c r="AR155" s="84"/>
      <c r="AS155" s="82"/>
      <c r="AT155" s="83"/>
      <c r="AU155" s="83"/>
      <c r="AV155" s="83"/>
      <c r="AW155" s="83"/>
      <c r="AX155" s="83"/>
      <c r="AY155" s="83"/>
      <c r="AZ155" s="84"/>
      <c r="BA155" s="82"/>
      <c r="BB155" s="83"/>
      <c r="BC155" s="83"/>
      <c r="BD155" s="83"/>
      <c r="BE155" s="83"/>
      <c r="BF155" s="83"/>
      <c r="BG155" s="83"/>
      <c r="BH155" s="84"/>
      <c r="BI155" s="65"/>
      <c r="BJ155" s="65"/>
      <c r="BK155" s="65"/>
      <c r="BL155" s="65"/>
      <c r="BM155" s="65"/>
      <c r="BN155" s="65"/>
      <c r="BO155" s="65"/>
      <c r="BP155" s="65"/>
      <c r="BQ155" s="65"/>
      <c r="BR155" s="10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105"/>
    </row>
    <row r="156" spans="3:92" ht="29.45" customHeight="1" x14ac:dyDescent="0.5">
      <c r="C156" s="9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36"/>
      <c r="Q156" s="36"/>
      <c r="R156" s="112"/>
      <c r="S156" s="112"/>
      <c r="T156" s="112"/>
      <c r="U156" s="65"/>
      <c r="V156" s="65"/>
      <c r="W156" s="65"/>
      <c r="X156" s="65"/>
      <c r="Y156" s="65"/>
      <c r="Z156" s="65"/>
      <c r="AA156" s="65"/>
      <c r="AB156" s="65"/>
      <c r="AC156" s="65"/>
      <c r="AD156" s="102"/>
      <c r="AE156" s="36"/>
      <c r="AF156" s="36"/>
      <c r="AG156" s="36"/>
      <c r="AH156" s="36"/>
      <c r="AI156" s="36"/>
      <c r="AJ156" s="36"/>
      <c r="AK156" s="36"/>
      <c r="AL156" s="36"/>
      <c r="AM156" s="36"/>
      <c r="AN156" s="103"/>
      <c r="AO156" s="103"/>
      <c r="AP156" s="103"/>
      <c r="AQ156" s="299"/>
      <c r="AR156" s="65"/>
      <c r="AS156" s="90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10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</row>
    <row r="157" spans="3:92" ht="15.6" customHeight="1" x14ac:dyDescent="0.5">
      <c r="C157" s="95"/>
      <c r="D157" s="36"/>
      <c r="E157" s="36"/>
      <c r="F157" s="36"/>
      <c r="G157" s="36"/>
      <c r="H157" s="36"/>
      <c r="I157" s="36"/>
      <c r="J157" s="36"/>
      <c r="K157" s="36"/>
      <c r="L157" s="103"/>
      <c r="M157" s="103"/>
      <c r="N157" s="103"/>
      <c r="O157" s="299"/>
      <c r="P157" s="81"/>
      <c r="Q157" s="81"/>
      <c r="R157" s="112"/>
      <c r="S157" s="112"/>
      <c r="T157" s="112"/>
      <c r="U157" s="234" t="s">
        <v>60</v>
      </c>
      <c r="V157" s="235"/>
      <c r="W157" s="235"/>
      <c r="X157" s="235"/>
      <c r="Y157" s="235"/>
      <c r="Z157" s="235"/>
      <c r="AA157" s="235"/>
      <c r="AB157" s="235"/>
      <c r="AC157" s="234" t="s">
        <v>61</v>
      </c>
      <c r="AD157" s="235"/>
      <c r="AE157" s="235"/>
      <c r="AF157" s="235"/>
      <c r="AG157" s="235"/>
      <c r="AH157" s="235"/>
      <c r="AI157" s="235"/>
      <c r="AJ157" s="235"/>
      <c r="AK157" s="234" t="s">
        <v>62</v>
      </c>
      <c r="AL157" s="235"/>
      <c r="AM157" s="235"/>
      <c r="AN157" s="235"/>
      <c r="AO157" s="235"/>
      <c r="AP157" s="235"/>
      <c r="AQ157" s="235"/>
      <c r="AR157" s="236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102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103"/>
      <c r="BO157" s="103"/>
      <c r="BP157" s="103"/>
      <c r="BQ157" s="299"/>
      <c r="BR157" s="105"/>
    </row>
    <row r="158" spans="3:92" ht="15.6" customHeight="1" x14ac:dyDescent="0.5">
      <c r="C158" s="95"/>
      <c r="D158" s="204" t="s">
        <v>26</v>
      </c>
      <c r="E158" s="186"/>
      <c r="F158" s="186"/>
      <c r="G158" s="186"/>
      <c r="H158" s="186"/>
      <c r="I158" s="186"/>
      <c r="J158" s="186"/>
      <c r="K158" s="186"/>
      <c r="L158" s="186"/>
      <c r="M158" s="205"/>
      <c r="N158" s="123" t="str">
        <f>IF([3]回答表!F17="下水道事業",IF([3]回答表!AA45="●","●",""),"")</f>
        <v/>
      </c>
      <c r="O158" s="124"/>
      <c r="P158" s="124"/>
      <c r="Q158" s="125"/>
      <c r="R158" s="112"/>
      <c r="S158" s="112"/>
      <c r="T158" s="112"/>
      <c r="U158" s="237"/>
      <c r="V158" s="238"/>
      <c r="W158" s="238"/>
      <c r="X158" s="238"/>
      <c r="Y158" s="238"/>
      <c r="Z158" s="238"/>
      <c r="AA158" s="238"/>
      <c r="AB158" s="238"/>
      <c r="AC158" s="237"/>
      <c r="AD158" s="238"/>
      <c r="AE158" s="238"/>
      <c r="AF158" s="238"/>
      <c r="AG158" s="238"/>
      <c r="AH158" s="238"/>
      <c r="AI158" s="238"/>
      <c r="AJ158" s="238"/>
      <c r="AK158" s="239"/>
      <c r="AL158" s="240"/>
      <c r="AM158" s="240"/>
      <c r="AN158" s="240"/>
      <c r="AO158" s="240"/>
      <c r="AP158" s="240"/>
      <c r="AQ158" s="240"/>
      <c r="AR158" s="241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102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103"/>
      <c r="BO158" s="103"/>
      <c r="BP158" s="103"/>
      <c r="BQ158" s="299"/>
      <c r="BR158" s="105"/>
    </row>
    <row r="159" spans="3:92" ht="15.6" customHeight="1" x14ac:dyDescent="0.5">
      <c r="C159" s="95"/>
      <c r="D159" s="186"/>
      <c r="E159" s="186"/>
      <c r="F159" s="186"/>
      <c r="G159" s="186"/>
      <c r="H159" s="186"/>
      <c r="I159" s="186"/>
      <c r="J159" s="186"/>
      <c r="K159" s="186"/>
      <c r="L159" s="186"/>
      <c r="M159" s="205"/>
      <c r="N159" s="137"/>
      <c r="O159" s="138"/>
      <c r="P159" s="138"/>
      <c r="Q159" s="139"/>
      <c r="R159" s="112"/>
      <c r="S159" s="112"/>
      <c r="T159" s="112"/>
      <c r="U159" s="79" t="str">
        <f>IF([3]回答表!F17="下水道事業",IF([3]回答表!X45="●",[3]回答表!Y207,IF([3]回答表!AA45="●",[3]回答表!Y273,"")),"")</f>
        <v/>
      </c>
      <c r="V159" s="80"/>
      <c r="W159" s="80"/>
      <c r="X159" s="80"/>
      <c r="Y159" s="80"/>
      <c r="Z159" s="80"/>
      <c r="AA159" s="80"/>
      <c r="AB159" s="146"/>
      <c r="AC159" s="79" t="str">
        <f>IF([3]回答表!F17="下水道事業",IF([3]回答表!X45="●",[3]回答表!Y208,IF([3]回答表!AA45="●",[3]回答表!Y274,"")),"")</f>
        <v/>
      </c>
      <c r="AD159" s="80"/>
      <c r="AE159" s="80"/>
      <c r="AF159" s="80"/>
      <c r="AG159" s="80"/>
      <c r="AH159" s="80"/>
      <c r="AI159" s="80"/>
      <c r="AJ159" s="146"/>
      <c r="AK159" s="79" t="str">
        <f>IF([3]回答表!F17="下水道事業",IF([3]回答表!X45="●",[3]回答表!Y209,IF([3]回答表!AA45="●",[3]回答表!Y275,"")),"")</f>
        <v/>
      </c>
      <c r="AL159" s="80"/>
      <c r="AM159" s="80"/>
      <c r="AN159" s="80"/>
      <c r="AO159" s="80"/>
      <c r="AP159" s="80"/>
      <c r="AQ159" s="80"/>
      <c r="AR159" s="146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102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103"/>
      <c r="BO159" s="103"/>
      <c r="BP159" s="103"/>
      <c r="BQ159" s="299"/>
      <c r="BR159" s="105"/>
    </row>
    <row r="160" spans="3:92" ht="15.6" customHeight="1" x14ac:dyDescent="0.5">
      <c r="C160" s="95"/>
      <c r="D160" s="186"/>
      <c r="E160" s="186"/>
      <c r="F160" s="186"/>
      <c r="G160" s="186"/>
      <c r="H160" s="186"/>
      <c r="I160" s="186"/>
      <c r="J160" s="186"/>
      <c r="K160" s="186"/>
      <c r="L160" s="186"/>
      <c r="M160" s="205"/>
      <c r="N160" s="137"/>
      <c r="O160" s="138"/>
      <c r="P160" s="138"/>
      <c r="Q160" s="139"/>
      <c r="R160" s="112"/>
      <c r="S160" s="112"/>
      <c r="T160" s="112"/>
      <c r="U160" s="76"/>
      <c r="V160" s="77"/>
      <c r="W160" s="77"/>
      <c r="X160" s="77"/>
      <c r="Y160" s="77"/>
      <c r="Z160" s="77"/>
      <c r="AA160" s="77"/>
      <c r="AB160" s="78"/>
      <c r="AC160" s="76"/>
      <c r="AD160" s="77"/>
      <c r="AE160" s="77"/>
      <c r="AF160" s="77"/>
      <c r="AG160" s="77"/>
      <c r="AH160" s="77"/>
      <c r="AI160" s="77"/>
      <c r="AJ160" s="78"/>
      <c r="AK160" s="76"/>
      <c r="AL160" s="77"/>
      <c r="AM160" s="77"/>
      <c r="AN160" s="77"/>
      <c r="AO160" s="77"/>
      <c r="AP160" s="77"/>
      <c r="AQ160" s="77"/>
      <c r="AR160" s="78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103"/>
      <c r="BO160" s="103"/>
      <c r="BP160" s="103"/>
      <c r="BQ160" s="299"/>
      <c r="BR160" s="105"/>
    </row>
    <row r="161" spans="3:70" ht="15.6" customHeight="1" x14ac:dyDescent="0.5">
      <c r="C161" s="95"/>
      <c r="D161" s="186"/>
      <c r="E161" s="186"/>
      <c r="F161" s="186"/>
      <c r="G161" s="186"/>
      <c r="H161" s="186"/>
      <c r="I161" s="186"/>
      <c r="J161" s="186"/>
      <c r="K161" s="186"/>
      <c r="L161" s="186"/>
      <c r="M161" s="205"/>
      <c r="N161" s="147"/>
      <c r="O161" s="148"/>
      <c r="P161" s="148"/>
      <c r="Q161" s="149"/>
      <c r="R161" s="112"/>
      <c r="S161" s="112"/>
      <c r="T161" s="112"/>
      <c r="U161" s="82"/>
      <c r="V161" s="83"/>
      <c r="W161" s="83"/>
      <c r="X161" s="83"/>
      <c r="Y161" s="83"/>
      <c r="Z161" s="83"/>
      <c r="AA161" s="83"/>
      <c r="AB161" s="84"/>
      <c r="AC161" s="82"/>
      <c r="AD161" s="83"/>
      <c r="AE161" s="83"/>
      <c r="AF161" s="83"/>
      <c r="AG161" s="83"/>
      <c r="AH161" s="83"/>
      <c r="AI161" s="83"/>
      <c r="AJ161" s="84"/>
      <c r="AK161" s="82"/>
      <c r="AL161" s="83"/>
      <c r="AM161" s="83"/>
      <c r="AN161" s="83"/>
      <c r="AO161" s="83"/>
      <c r="AP161" s="83"/>
      <c r="AQ161" s="83"/>
      <c r="AR161" s="84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299"/>
      <c r="BR161" s="105"/>
    </row>
    <row r="162" spans="3:70" ht="15.6" customHeight="1" x14ac:dyDescent="0.5">
      <c r="C162" s="95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65"/>
      <c r="V162" s="65"/>
      <c r="W162" s="65"/>
      <c r="X162" s="65"/>
      <c r="Y162" s="65"/>
      <c r="Z162" s="102"/>
      <c r="AA162" s="36"/>
      <c r="AB162" s="36"/>
      <c r="AC162" s="36"/>
      <c r="AD162" s="36"/>
      <c r="AE162" s="36"/>
      <c r="AF162" s="36"/>
      <c r="AG162" s="36"/>
      <c r="AH162" s="36"/>
      <c r="AI162" s="36"/>
      <c r="AJ162" s="300"/>
      <c r="AK162" s="65"/>
      <c r="AL162" s="113"/>
      <c r="AM162" s="113"/>
      <c r="AN162" s="299"/>
      <c r="AO162" s="113"/>
      <c r="AP162" s="300"/>
      <c r="AQ162" s="300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299"/>
      <c r="BR162" s="105"/>
    </row>
    <row r="163" spans="3:70" ht="33.6" customHeight="1" x14ac:dyDescent="0.5">
      <c r="C163" s="9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81"/>
      <c r="O163" s="81"/>
      <c r="P163" s="81"/>
      <c r="Q163" s="81"/>
      <c r="R163" s="112"/>
      <c r="S163" s="112"/>
      <c r="T163" s="112"/>
      <c r="U163" s="116" t="s">
        <v>31</v>
      </c>
      <c r="V163" s="112"/>
      <c r="W163" s="112"/>
      <c r="X163" s="112"/>
      <c r="Y163" s="112"/>
      <c r="Z163" s="112"/>
      <c r="AA163" s="103"/>
      <c r="AB163" s="117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16" t="s">
        <v>32</v>
      </c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65"/>
      <c r="BR163" s="105"/>
    </row>
    <row r="164" spans="3:70" ht="15.6" customHeight="1" x14ac:dyDescent="0.4">
      <c r="C164" s="95"/>
      <c r="D164" s="186" t="s">
        <v>33</v>
      </c>
      <c r="E164" s="186"/>
      <c r="F164" s="186"/>
      <c r="G164" s="186"/>
      <c r="H164" s="186"/>
      <c r="I164" s="186"/>
      <c r="J164" s="186"/>
      <c r="K164" s="186"/>
      <c r="L164" s="186"/>
      <c r="M164" s="205"/>
      <c r="N164" s="123" t="str">
        <f>IF([3]回答表!F17="下水道事業",IF([3]回答表!AD45="●","●",""),"")</f>
        <v/>
      </c>
      <c r="O164" s="124"/>
      <c r="P164" s="124"/>
      <c r="Q164" s="125"/>
      <c r="R164" s="112"/>
      <c r="S164" s="112"/>
      <c r="T164" s="112"/>
      <c r="U164" s="126" t="str">
        <f>IF([3]回答表!F17="下水道事業",IF([3]回答表!AD45="●",[3]回答表!B289,""),"")</f>
        <v/>
      </c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/>
      <c r="AK164" s="175"/>
      <c r="AL164" s="175"/>
      <c r="AM164" s="126" t="str">
        <f>IF([3]回答表!F17="下水道事業",IF([3]回答表!AD45="●",[3]回答表!B295,""),"")</f>
        <v/>
      </c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8"/>
      <c r="BR164" s="105"/>
    </row>
    <row r="165" spans="3:70" ht="15.6" customHeight="1" x14ac:dyDescent="0.4">
      <c r="C165" s="95"/>
      <c r="D165" s="186"/>
      <c r="E165" s="186"/>
      <c r="F165" s="186"/>
      <c r="G165" s="186"/>
      <c r="H165" s="186"/>
      <c r="I165" s="186"/>
      <c r="J165" s="186"/>
      <c r="K165" s="186"/>
      <c r="L165" s="186"/>
      <c r="M165" s="205"/>
      <c r="N165" s="137"/>
      <c r="O165" s="138"/>
      <c r="P165" s="138"/>
      <c r="Q165" s="139"/>
      <c r="R165" s="112"/>
      <c r="S165" s="112"/>
      <c r="T165" s="112"/>
      <c r="U165" s="140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2"/>
      <c r="AK165" s="175"/>
      <c r="AL165" s="175"/>
      <c r="AM165" s="140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2"/>
      <c r="BR165" s="105"/>
    </row>
    <row r="166" spans="3:70" ht="15.6" customHeight="1" x14ac:dyDescent="0.4">
      <c r="C166" s="95"/>
      <c r="D166" s="186"/>
      <c r="E166" s="186"/>
      <c r="F166" s="186"/>
      <c r="G166" s="186"/>
      <c r="H166" s="186"/>
      <c r="I166" s="186"/>
      <c r="J166" s="186"/>
      <c r="K166" s="186"/>
      <c r="L166" s="186"/>
      <c r="M166" s="205"/>
      <c r="N166" s="137"/>
      <c r="O166" s="138"/>
      <c r="P166" s="138"/>
      <c r="Q166" s="139"/>
      <c r="R166" s="112"/>
      <c r="S166" s="112"/>
      <c r="T166" s="112"/>
      <c r="U166" s="140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2"/>
      <c r="AK166" s="175"/>
      <c r="AL166" s="175"/>
      <c r="AM166" s="140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2"/>
      <c r="BR166" s="105"/>
    </row>
    <row r="167" spans="3:70" ht="15.6" customHeight="1" x14ac:dyDescent="0.4">
      <c r="C167" s="95"/>
      <c r="D167" s="186"/>
      <c r="E167" s="186"/>
      <c r="F167" s="186"/>
      <c r="G167" s="186"/>
      <c r="H167" s="186"/>
      <c r="I167" s="186"/>
      <c r="J167" s="186"/>
      <c r="K167" s="186"/>
      <c r="L167" s="186"/>
      <c r="M167" s="205"/>
      <c r="N167" s="147"/>
      <c r="O167" s="148"/>
      <c r="P167" s="148"/>
      <c r="Q167" s="149"/>
      <c r="R167" s="112"/>
      <c r="S167" s="112"/>
      <c r="T167" s="112"/>
      <c r="U167" s="172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4"/>
      <c r="AK167" s="175"/>
      <c r="AL167" s="175"/>
      <c r="AM167" s="172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4"/>
      <c r="BR167" s="105"/>
    </row>
    <row r="168" spans="3:70" ht="15.6" customHeight="1" x14ac:dyDescent="0.4"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8"/>
    </row>
    <row r="169" spans="3:70" ht="15.6" customHeight="1" x14ac:dyDescent="0.4"/>
    <row r="170" spans="3:70" ht="15.6" customHeight="1" x14ac:dyDescent="0.4"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4"/>
    </row>
    <row r="171" spans="3:70" ht="15.6" customHeight="1" x14ac:dyDescent="0.5">
      <c r="C171" s="95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65"/>
      <c r="Y171" s="65"/>
      <c r="Z171" s="65"/>
      <c r="AA171" s="36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299"/>
      <c r="AO171" s="113"/>
      <c r="AP171" s="300"/>
      <c r="AQ171" s="300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02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103"/>
      <c r="BO171" s="103"/>
      <c r="BP171" s="103"/>
      <c r="BQ171" s="299"/>
      <c r="BR171" s="105"/>
    </row>
    <row r="172" spans="3:70" ht="15.6" customHeight="1" x14ac:dyDescent="0.5">
      <c r="C172" s="95"/>
      <c r="D172" s="96" t="s">
        <v>14</v>
      </c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 t="s">
        <v>63</v>
      </c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2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103"/>
      <c r="BO172" s="103"/>
      <c r="BP172" s="103"/>
      <c r="BQ172" s="299"/>
      <c r="BR172" s="105"/>
    </row>
    <row r="173" spans="3:70" ht="15.6" customHeight="1" x14ac:dyDescent="0.5">
      <c r="C173" s="95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8"/>
      <c r="R173" s="109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1"/>
      <c r="BC173" s="102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103"/>
      <c r="BO173" s="103"/>
      <c r="BP173" s="103"/>
      <c r="BQ173" s="299"/>
      <c r="BR173" s="105"/>
    </row>
    <row r="174" spans="3:70" ht="15.6" customHeight="1" x14ac:dyDescent="0.5">
      <c r="C174" s="95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65"/>
      <c r="Y174" s="65"/>
      <c r="Z174" s="65"/>
      <c r="AA174" s="36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299"/>
      <c r="AO174" s="113"/>
      <c r="AP174" s="300"/>
      <c r="AQ174" s="300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103"/>
      <c r="BO174" s="103"/>
      <c r="BP174" s="103"/>
      <c r="BQ174" s="299"/>
      <c r="BR174" s="105"/>
    </row>
    <row r="175" spans="3:70" ht="25.5" x14ac:dyDescent="0.5">
      <c r="C175" s="95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6" t="s">
        <v>35</v>
      </c>
      <c r="V175" s="112"/>
      <c r="W175" s="112"/>
      <c r="X175" s="112"/>
      <c r="Y175" s="112"/>
      <c r="Z175" s="112"/>
      <c r="AA175" s="103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22" t="s">
        <v>17</v>
      </c>
      <c r="AN175" s="179"/>
      <c r="AO175" s="179"/>
      <c r="AP175" s="179"/>
      <c r="AQ175" s="179"/>
      <c r="AR175" s="179"/>
      <c r="AS175" s="179"/>
      <c r="AT175" s="103"/>
      <c r="AU175" s="103"/>
      <c r="AV175" s="103"/>
      <c r="AW175" s="103"/>
      <c r="AX175" s="299"/>
      <c r="AY175" s="121"/>
      <c r="AZ175" s="121"/>
      <c r="BA175" s="121"/>
      <c r="BB175" s="121"/>
      <c r="BC175" s="121"/>
      <c r="BD175" s="103"/>
      <c r="BE175" s="103"/>
      <c r="BF175" s="122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299"/>
      <c r="BR175" s="105"/>
    </row>
    <row r="176" spans="3:70" ht="19.350000000000001" customHeight="1" x14ac:dyDescent="0.5">
      <c r="C176" s="95"/>
      <c r="D176" s="186" t="s">
        <v>18</v>
      </c>
      <c r="E176" s="186"/>
      <c r="F176" s="186"/>
      <c r="G176" s="186"/>
      <c r="H176" s="186"/>
      <c r="I176" s="186"/>
      <c r="J176" s="186"/>
      <c r="K176" s="186"/>
      <c r="L176" s="186"/>
      <c r="M176" s="186"/>
      <c r="N176" s="123" t="str">
        <f>IF([3]回答表!BD17="●",IF([3]回答表!X45="●","●",""),"")</f>
        <v/>
      </c>
      <c r="O176" s="124"/>
      <c r="P176" s="124"/>
      <c r="Q176" s="125"/>
      <c r="R176" s="112"/>
      <c r="S176" s="112"/>
      <c r="T176" s="112"/>
      <c r="U176" s="126" t="str">
        <f>IF([3]回答表!BD17="●",IF([3]回答表!X45="●",[3]回答表!B158,IF([3]回答表!AA45="●",[3]回答表!B223,"")),"")</f>
        <v/>
      </c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29"/>
      <c r="AL176" s="129"/>
      <c r="AM176" s="131" t="str">
        <f>IF([3]回答表!BD17="●",IF([3]回答表!X45="●",[3]回答表!B212,IF([3]回答表!AA45="●",[3]回答表!B278,"")),"")</f>
        <v/>
      </c>
      <c r="AN176" s="132"/>
      <c r="AO176" s="132"/>
      <c r="AP176" s="132"/>
      <c r="AQ176" s="131"/>
      <c r="AR176" s="132"/>
      <c r="AS176" s="132"/>
      <c r="AT176" s="132"/>
      <c r="AU176" s="131"/>
      <c r="AV176" s="132"/>
      <c r="AW176" s="132"/>
      <c r="AX176" s="133"/>
      <c r="AY176" s="121"/>
      <c r="AZ176" s="121"/>
      <c r="BA176" s="121"/>
      <c r="BB176" s="121"/>
      <c r="BC176" s="121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105"/>
    </row>
    <row r="177" spans="3:70" ht="19.350000000000001" customHeight="1" x14ac:dyDescent="0.5">
      <c r="C177" s="9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37"/>
      <c r="O177" s="138"/>
      <c r="P177" s="138"/>
      <c r="Q177" s="139"/>
      <c r="R177" s="112"/>
      <c r="S177" s="112"/>
      <c r="T177" s="112"/>
      <c r="U177" s="140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2"/>
      <c r="AK177" s="129"/>
      <c r="AL177" s="129"/>
      <c r="AM177" s="143"/>
      <c r="AN177" s="144"/>
      <c r="AO177" s="144"/>
      <c r="AP177" s="144"/>
      <c r="AQ177" s="143"/>
      <c r="AR177" s="144"/>
      <c r="AS177" s="144"/>
      <c r="AT177" s="144"/>
      <c r="AU177" s="143"/>
      <c r="AV177" s="144"/>
      <c r="AW177" s="144"/>
      <c r="AX177" s="145"/>
      <c r="AY177" s="121"/>
      <c r="AZ177" s="121"/>
      <c r="BA177" s="121"/>
      <c r="BB177" s="121"/>
      <c r="BC177" s="121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105"/>
    </row>
    <row r="178" spans="3:70" ht="15.6" customHeight="1" x14ac:dyDescent="0.5">
      <c r="C178" s="9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37"/>
      <c r="O178" s="138"/>
      <c r="P178" s="138"/>
      <c r="Q178" s="139"/>
      <c r="R178" s="112"/>
      <c r="S178" s="112"/>
      <c r="T178" s="112"/>
      <c r="U178" s="140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2"/>
      <c r="AK178" s="129"/>
      <c r="AL178" s="129"/>
      <c r="AM178" s="143"/>
      <c r="AN178" s="144"/>
      <c r="AO178" s="144"/>
      <c r="AP178" s="144"/>
      <c r="AQ178" s="143"/>
      <c r="AR178" s="144"/>
      <c r="AS178" s="144"/>
      <c r="AT178" s="144"/>
      <c r="AU178" s="143"/>
      <c r="AV178" s="144"/>
      <c r="AW178" s="144"/>
      <c r="AX178" s="145"/>
      <c r="AY178" s="121"/>
      <c r="AZ178" s="121"/>
      <c r="BA178" s="121"/>
      <c r="BB178" s="121"/>
      <c r="BC178" s="121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105"/>
    </row>
    <row r="179" spans="3:70" ht="15.6" customHeight="1" x14ac:dyDescent="0.5">
      <c r="C179" s="9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47"/>
      <c r="O179" s="148"/>
      <c r="P179" s="148"/>
      <c r="Q179" s="149"/>
      <c r="R179" s="112"/>
      <c r="S179" s="112"/>
      <c r="T179" s="112"/>
      <c r="U179" s="140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2"/>
      <c r="AK179" s="129"/>
      <c r="AL179" s="129"/>
      <c r="AM179" s="143" t="str">
        <f>IF([3]回答表!BD17="●",IF([3]回答表!X45="●",[3]回答表!E212,IF([3]回答表!AA45="●",[3]回答表!E278,"")),"")</f>
        <v/>
      </c>
      <c r="AN179" s="144"/>
      <c r="AO179" s="144"/>
      <c r="AP179" s="144"/>
      <c r="AQ179" s="143" t="str">
        <f>IF([3]回答表!BD17="●",IF([3]回答表!X45="●",[3]回答表!E213,IF([3]回答表!AA45="●",[3]回答表!E279,"")),"")</f>
        <v/>
      </c>
      <c r="AR179" s="144"/>
      <c r="AS179" s="144"/>
      <c r="AT179" s="144"/>
      <c r="AU179" s="143" t="str">
        <f>IF([3]回答表!BD17="●",IF([3]回答表!X45="●",[3]回答表!E214,IF([3]回答表!AA45="●",[3]回答表!E280,"")),"")</f>
        <v/>
      </c>
      <c r="AV179" s="144"/>
      <c r="AW179" s="144"/>
      <c r="AX179" s="145"/>
      <c r="AY179" s="121"/>
      <c r="AZ179" s="121"/>
      <c r="BA179" s="121"/>
      <c r="BB179" s="121"/>
      <c r="BC179" s="121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105"/>
    </row>
    <row r="180" spans="3:70" ht="15.6" customHeight="1" x14ac:dyDescent="0.5">
      <c r="C180" s="9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1"/>
      <c r="O180" s="151"/>
      <c r="P180" s="151"/>
      <c r="Q180" s="151"/>
      <c r="R180" s="152"/>
      <c r="S180" s="152"/>
      <c r="T180" s="152"/>
      <c r="U180" s="140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2"/>
      <c r="AK180" s="129"/>
      <c r="AL180" s="129"/>
      <c r="AM180" s="143"/>
      <c r="AN180" s="144"/>
      <c r="AO180" s="144"/>
      <c r="AP180" s="144"/>
      <c r="AQ180" s="143"/>
      <c r="AR180" s="144"/>
      <c r="AS180" s="144"/>
      <c r="AT180" s="144"/>
      <c r="AU180" s="143"/>
      <c r="AV180" s="144"/>
      <c r="AW180" s="144"/>
      <c r="AX180" s="145"/>
      <c r="AY180" s="121"/>
      <c r="AZ180" s="121"/>
      <c r="BA180" s="121"/>
      <c r="BB180" s="121"/>
      <c r="BC180" s="121"/>
      <c r="BD180" s="113"/>
      <c r="BE180" s="11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105"/>
    </row>
    <row r="181" spans="3:70" ht="19.350000000000001" customHeight="1" x14ac:dyDescent="0.5">
      <c r="C181" s="9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P181" s="151"/>
      <c r="Q181" s="151"/>
      <c r="R181" s="152"/>
      <c r="S181" s="152"/>
      <c r="T181" s="152"/>
      <c r="U181" s="140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2"/>
      <c r="AK181" s="129"/>
      <c r="AL181" s="129"/>
      <c r="AM181" s="143"/>
      <c r="AN181" s="144"/>
      <c r="AO181" s="144"/>
      <c r="AP181" s="144"/>
      <c r="AQ181" s="143"/>
      <c r="AR181" s="144"/>
      <c r="AS181" s="144"/>
      <c r="AT181" s="144"/>
      <c r="AU181" s="143"/>
      <c r="AV181" s="144"/>
      <c r="AW181" s="144"/>
      <c r="AX181" s="145"/>
      <c r="AY181" s="121"/>
      <c r="AZ181" s="121"/>
      <c r="BA181" s="121"/>
      <c r="BB181" s="121"/>
      <c r="BC181" s="121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105"/>
    </row>
    <row r="182" spans="3:70" ht="19.350000000000001" customHeight="1" x14ac:dyDescent="0.5">
      <c r="C182" s="95"/>
      <c r="D182" s="204" t="s">
        <v>26</v>
      </c>
      <c r="E182" s="186"/>
      <c r="F182" s="186"/>
      <c r="G182" s="186"/>
      <c r="H182" s="186"/>
      <c r="I182" s="186"/>
      <c r="J182" s="186"/>
      <c r="K182" s="186"/>
      <c r="L182" s="186"/>
      <c r="M182" s="205"/>
      <c r="N182" s="123" t="str">
        <f>IF([3]回答表!BD17="●",IF([3]回答表!AA45="●","●",""),"")</f>
        <v/>
      </c>
      <c r="O182" s="124"/>
      <c r="P182" s="124"/>
      <c r="Q182" s="125"/>
      <c r="R182" s="112"/>
      <c r="S182" s="112"/>
      <c r="T182" s="112"/>
      <c r="U182" s="140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2"/>
      <c r="AK182" s="129"/>
      <c r="AL182" s="129"/>
      <c r="AM182" s="143"/>
      <c r="AN182" s="144"/>
      <c r="AO182" s="144"/>
      <c r="AP182" s="144"/>
      <c r="AQ182" s="143"/>
      <c r="AR182" s="144"/>
      <c r="AS182" s="144"/>
      <c r="AT182" s="144"/>
      <c r="AU182" s="143"/>
      <c r="AV182" s="144"/>
      <c r="AW182" s="144"/>
      <c r="AX182" s="145"/>
      <c r="AY182" s="121"/>
      <c r="AZ182" s="121"/>
      <c r="BA182" s="121"/>
      <c r="BB182" s="121"/>
      <c r="BC182" s="121"/>
      <c r="BD182" s="165"/>
      <c r="BE182" s="165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105"/>
    </row>
    <row r="183" spans="3:70" ht="15.6" customHeight="1" x14ac:dyDescent="0.5">
      <c r="C183" s="95"/>
      <c r="D183" s="186"/>
      <c r="E183" s="186"/>
      <c r="F183" s="186"/>
      <c r="G183" s="186"/>
      <c r="H183" s="186"/>
      <c r="I183" s="186"/>
      <c r="J183" s="186"/>
      <c r="K183" s="186"/>
      <c r="L183" s="186"/>
      <c r="M183" s="205"/>
      <c r="N183" s="137"/>
      <c r="O183" s="138"/>
      <c r="P183" s="138"/>
      <c r="Q183" s="139"/>
      <c r="R183" s="112"/>
      <c r="S183" s="112"/>
      <c r="T183" s="112"/>
      <c r="U183" s="140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2"/>
      <c r="AK183" s="129"/>
      <c r="AL183" s="129"/>
      <c r="AM183" s="143" t="s">
        <v>23</v>
      </c>
      <c r="AN183" s="144"/>
      <c r="AO183" s="144"/>
      <c r="AP183" s="144"/>
      <c r="AQ183" s="143" t="s">
        <v>24</v>
      </c>
      <c r="AR183" s="144"/>
      <c r="AS183" s="144"/>
      <c r="AT183" s="144"/>
      <c r="AU183" s="143" t="s">
        <v>25</v>
      </c>
      <c r="AV183" s="144"/>
      <c r="AW183" s="144"/>
      <c r="AX183" s="145"/>
      <c r="AY183" s="121"/>
      <c r="AZ183" s="121"/>
      <c r="BA183" s="121"/>
      <c r="BB183" s="121"/>
      <c r="BC183" s="121"/>
      <c r="BD183" s="165"/>
      <c r="BE183" s="165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105"/>
    </row>
    <row r="184" spans="3:70" ht="15.6" customHeight="1" x14ac:dyDescent="0.5">
      <c r="C184" s="95"/>
      <c r="D184" s="186"/>
      <c r="E184" s="186"/>
      <c r="F184" s="186"/>
      <c r="G184" s="186"/>
      <c r="H184" s="186"/>
      <c r="I184" s="186"/>
      <c r="J184" s="186"/>
      <c r="K184" s="186"/>
      <c r="L184" s="186"/>
      <c r="M184" s="205"/>
      <c r="N184" s="137"/>
      <c r="O184" s="138"/>
      <c r="P184" s="138"/>
      <c r="Q184" s="139"/>
      <c r="R184" s="112"/>
      <c r="S184" s="112"/>
      <c r="T184" s="112"/>
      <c r="U184" s="140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2"/>
      <c r="AK184" s="129"/>
      <c r="AL184" s="129"/>
      <c r="AM184" s="143"/>
      <c r="AN184" s="144"/>
      <c r="AO184" s="144"/>
      <c r="AP184" s="144"/>
      <c r="AQ184" s="143"/>
      <c r="AR184" s="144"/>
      <c r="AS184" s="144"/>
      <c r="AT184" s="144"/>
      <c r="AU184" s="143"/>
      <c r="AV184" s="144"/>
      <c r="AW184" s="144"/>
      <c r="AX184" s="145"/>
      <c r="AY184" s="121"/>
      <c r="AZ184" s="121"/>
      <c r="BA184" s="121"/>
      <c r="BB184" s="121"/>
      <c r="BC184" s="121"/>
      <c r="BD184" s="165"/>
      <c r="BE184" s="165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105"/>
    </row>
    <row r="185" spans="3:70" ht="15.6" customHeight="1" x14ac:dyDescent="0.5">
      <c r="C185" s="95"/>
      <c r="D185" s="186"/>
      <c r="E185" s="186"/>
      <c r="F185" s="186"/>
      <c r="G185" s="186"/>
      <c r="H185" s="186"/>
      <c r="I185" s="186"/>
      <c r="J185" s="186"/>
      <c r="K185" s="186"/>
      <c r="L185" s="186"/>
      <c r="M185" s="205"/>
      <c r="N185" s="147"/>
      <c r="O185" s="148"/>
      <c r="P185" s="148"/>
      <c r="Q185" s="149"/>
      <c r="R185" s="112"/>
      <c r="S185" s="112"/>
      <c r="T185" s="112"/>
      <c r="U185" s="172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4"/>
      <c r="AK185" s="129"/>
      <c r="AL185" s="129"/>
      <c r="AM185" s="181"/>
      <c r="AN185" s="182"/>
      <c r="AO185" s="182"/>
      <c r="AP185" s="182"/>
      <c r="AQ185" s="181"/>
      <c r="AR185" s="182"/>
      <c r="AS185" s="182"/>
      <c r="AT185" s="182"/>
      <c r="AU185" s="181"/>
      <c r="AV185" s="182"/>
      <c r="AW185" s="182"/>
      <c r="AX185" s="183"/>
      <c r="AY185" s="121"/>
      <c r="AZ185" s="121"/>
      <c r="BA185" s="121"/>
      <c r="BB185" s="121"/>
      <c r="BC185" s="121"/>
      <c r="BD185" s="165"/>
      <c r="BE185" s="165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105"/>
    </row>
    <row r="186" spans="3:70" ht="15.6" customHeight="1" x14ac:dyDescent="0.5">
      <c r="C186" s="9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81"/>
      <c r="O186" s="81"/>
      <c r="P186" s="81"/>
      <c r="Q186" s="81"/>
      <c r="R186" s="112"/>
      <c r="S186" s="112"/>
      <c r="T186" s="112"/>
      <c r="U186" s="112"/>
      <c r="V186" s="112"/>
      <c r="W186" s="112"/>
      <c r="X186" s="65"/>
      <c r="Y186" s="65"/>
      <c r="Z186" s="65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105"/>
    </row>
    <row r="187" spans="3:70" ht="18.600000000000001" customHeight="1" x14ac:dyDescent="0.5">
      <c r="C187" s="9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81"/>
      <c r="O187" s="81"/>
      <c r="P187" s="81"/>
      <c r="Q187" s="81"/>
      <c r="R187" s="112"/>
      <c r="S187" s="112"/>
      <c r="T187" s="112"/>
      <c r="U187" s="116" t="s">
        <v>31</v>
      </c>
      <c r="V187" s="112"/>
      <c r="W187" s="112"/>
      <c r="X187" s="112"/>
      <c r="Y187" s="112"/>
      <c r="Z187" s="112"/>
      <c r="AA187" s="103"/>
      <c r="AB187" s="117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16" t="s">
        <v>32</v>
      </c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65"/>
      <c r="BR187" s="105"/>
    </row>
    <row r="188" spans="3:70" ht="15.6" customHeight="1" x14ac:dyDescent="0.4">
      <c r="C188" s="95"/>
      <c r="D188" s="186" t="s">
        <v>33</v>
      </c>
      <c r="E188" s="186"/>
      <c r="F188" s="186"/>
      <c r="G188" s="186"/>
      <c r="H188" s="186"/>
      <c r="I188" s="186"/>
      <c r="J188" s="186"/>
      <c r="K188" s="186"/>
      <c r="L188" s="186"/>
      <c r="M188" s="205"/>
      <c r="N188" s="123" t="str">
        <f>IF([3]回答表!BD17="●",IF([3]回答表!AD45="●","●",""),"")</f>
        <v/>
      </c>
      <c r="O188" s="124"/>
      <c r="P188" s="124"/>
      <c r="Q188" s="125"/>
      <c r="R188" s="112"/>
      <c r="S188" s="112"/>
      <c r="T188" s="112"/>
      <c r="U188" s="126" t="str">
        <f>IF([3]回答表!BD17="●",IF([3]回答表!AD45="●",[3]回答表!B289,""),"")</f>
        <v/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/>
      <c r="AK188" s="175"/>
      <c r="AL188" s="175"/>
      <c r="AM188" s="126" t="str">
        <f>IF([3]回答表!BD17="●",IF([3]回答表!AD45="●",[3]回答表!B295,""),"")</f>
        <v/>
      </c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8"/>
      <c r="BR188" s="105"/>
    </row>
    <row r="189" spans="3:70" ht="15.6" customHeight="1" x14ac:dyDescent="0.4">
      <c r="C189" s="95"/>
      <c r="D189" s="186"/>
      <c r="E189" s="186"/>
      <c r="F189" s="186"/>
      <c r="G189" s="186"/>
      <c r="H189" s="186"/>
      <c r="I189" s="186"/>
      <c r="J189" s="186"/>
      <c r="K189" s="186"/>
      <c r="L189" s="186"/>
      <c r="M189" s="205"/>
      <c r="N189" s="137"/>
      <c r="O189" s="138"/>
      <c r="P189" s="138"/>
      <c r="Q189" s="139"/>
      <c r="R189" s="112"/>
      <c r="S189" s="112"/>
      <c r="T189" s="112"/>
      <c r="U189" s="140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2"/>
      <c r="AK189" s="175"/>
      <c r="AL189" s="175"/>
      <c r="AM189" s="140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2"/>
      <c r="BR189" s="105"/>
    </row>
    <row r="190" spans="3:70" ht="15.6" customHeight="1" x14ac:dyDescent="0.4">
      <c r="C190" s="95"/>
      <c r="D190" s="186"/>
      <c r="E190" s="186"/>
      <c r="F190" s="186"/>
      <c r="G190" s="186"/>
      <c r="H190" s="186"/>
      <c r="I190" s="186"/>
      <c r="J190" s="186"/>
      <c r="K190" s="186"/>
      <c r="L190" s="186"/>
      <c r="M190" s="205"/>
      <c r="N190" s="137"/>
      <c r="O190" s="138"/>
      <c r="P190" s="138"/>
      <c r="Q190" s="139"/>
      <c r="R190" s="112"/>
      <c r="S190" s="112"/>
      <c r="T190" s="112"/>
      <c r="U190" s="140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2"/>
      <c r="AK190" s="175"/>
      <c r="AL190" s="175"/>
      <c r="AM190" s="140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2"/>
      <c r="BR190" s="105"/>
    </row>
    <row r="191" spans="3:70" ht="15.6" customHeight="1" x14ac:dyDescent="0.4">
      <c r="C191" s="95"/>
      <c r="D191" s="186"/>
      <c r="E191" s="186"/>
      <c r="F191" s="186"/>
      <c r="G191" s="186"/>
      <c r="H191" s="186"/>
      <c r="I191" s="186"/>
      <c r="J191" s="186"/>
      <c r="K191" s="186"/>
      <c r="L191" s="186"/>
      <c r="M191" s="205"/>
      <c r="N191" s="147"/>
      <c r="O191" s="148"/>
      <c r="P191" s="148"/>
      <c r="Q191" s="149"/>
      <c r="R191" s="112"/>
      <c r="S191" s="112"/>
      <c r="T191" s="112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175"/>
      <c r="AL191" s="175"/>
      <c r="AM191" s="172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4"/>
      <c r="BR191" s="105"/>
    </row>
    <row r="192" spans="3:70" ht="15.6" customHeight="1" x14ac:dyDescent="0.4">
      <c r="C192" s="176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8"/>
    </row>
    <row r="193" spans="3:70" ht="15.6" customHeight="1" x14ac:dyDescent="0.4"/>
    <row r="194" spans="3:70" ht="15.6" customHeight="1" x14ac:dyDescent="0.4"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92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4"/>
    </row>
    <row r="195" spans="3:70" ht="15.6" customHeight="1" x14ac:dyDescent="0.5">
      <c r="C195" s="95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65"/>
      <c r="Y195" s="65"/>
      <c r="Z195" s="65"/>
      <c r="AA195" s="36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299"/>
      <c r="AO195" s="113"/>
      <c r="AP195" s="300"/>
      <c r="AQ195" s="300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02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103"/>
      <c r="BO195" s="103"/>
      <c r="BP195" s="103"/>
      <c r="BQ195" s="299"/>
      <c r="BR195" s="105"/>
    </row>
    <row r="196" spans="3:70" ht="15.6" customHeight="1" x14ac:dyDescent="0.5">
      <c r="C196" s="95"/>
      <c r="D196" s="96" t="s">
        <v>14</v>
      </c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 t="s">
        <v>64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299"/>
      <c r="BR196" s="105"/>
    </row>
    <row r="197" spans="3:70" ht="15.6" customHeight="1" x14ac:dyDescent="0.5">
      <c r="C197" s="95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8"/>
      <c r="R197" s="109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1"/>
      <c r="BC197" s="102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103"/>
      <c r="BO197" s="103"/>
      <c r="BP197" s="103"/>
      <c r="BQ197" s="299"/>
      <c r="BR197" s="105"/>
    </row>
    <row r="198" spans="3:70" ht="15.6" customHeight="1" x14ac:dyDescent="0.5">
      <c r="C198" s="95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65"/>
      <c r="Y198" s="65"/>
      <c r="Z198" s="65"/>
      <c r="AA198" s="36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299"/>
      <c r="AO198" s="113"/>
      <c r="AP198" s="300"/>
      <c r="AQ198" s="300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02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103"/>
      <c r="BO198" s="103"/>
      <c r="BP198" s="103"/>
      <c r="BQ198" s="299"/>
      <c r="BR198" s="105"/>
    </row>
    <row r="199" spans="3:70" ht="25.5" x14ac:dyDescent="0.5">
      <c r="C199" s="95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6" t="s">
        <v>35</v>
      </c>
      <c r="V199" s="112"/>
      <c r="W199" s="112"/>
      <c r="X199" s="112"/>
      <c r="Y199" s="112"/>
      <c r="Z199" s="112"/>
      <c r="AA199" s="103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6" t="s">
        <v>65</v>
      </c>
      <c r="AN199" s="118"/>
      <c r="AO199" s="117"/>
      <c r="AP199" s="119"/>
      <c r="AQ199" s="119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103"/>
      <c r="BE199" s="103"/>
      <c r="BF199" s="122" t="s">
        <v>17</v>
      </c>
      <c r="BG199" s="179"/>
      <c r="BH199" s="179"/>
      <c r="BI199" s="179"/>
      <c r="BJ199" s="179"/>
      <c r="BK199" s="179"/>
      <c r="BL199" s="179"/>
      <c r="BM199" s="103"/>
      <c r="BN199" s="103"/>
      <c r="BO199" s="103"/>
      <c r="BP199" s="103"/>
      <c r="BQ199" s="118"/>
      <c r="BR199" s="105"/>
    </row>
    <row r="200" spans="3:70" ht="15.6" customHeight="1" x14ac:dyDescent="0.4">
      <c r="C200" s="95"/>
      <c r="D200" s="186" t="s">
        <v>18</v>
      </c>
      <c r="E200" s="186"/>
      <c r="F200" s="186"/>
      <c r="G200" s="186"/>
      <c r="H200" s="186"/>
      <c r="I200" s="186"/>
      <c r="J200" s="186"/>
      <c r="K200" s="186"/>
      <c r="L200" s="186"/>
      <c r="M200" s="186"/>
      <c r="N200" s="123" t="str">
        <f>IF([3]回答表!X46="●","●","")</f>
        <v/>
      </c>
      <c r="O200" s="124"/>
      <c r="P200" s="124"/>
      <c r="Q200" s="125"/>
      <c r="R200" s="112"/>
      <c r="S200" s="112"/>
      <c r="T200" s="112"/>
      <c r="U200" s="126" t="str">
        <f>IF([3]回答表!X46="●",[3]回答表!B307,IF([3]回答表!AA46="●",[3]回答表!B324,""))</f>
        <v/>
      </c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/>
      <c r="AK200" s="129"/>
      <c r="AL200" s="129"/>
      <c r="AM200" s="242" t="s">
        <v>66</v>
      </c>
      <c r="AN200" s="243"/>
      <c r="AO200" s="243"/>
      <c r="AP200" s="243"/>
      <c r="AQ200" s="243"/>
      <c r="AR200" s="243"/>
      <c r="AS200" s="243"/>
      <c r="AT200" s="244"/>
      <c r="AU200" s="242" t="s">
        <v>67</v>
      </c>
      <c r="AV200" s="243"/>
      <c r="AW200" s="243"/>
      <c r="AX200" s="243"/>
      <c r="AY200" s="243"/>
      <c r="AZ200" s="243"/>
      <c r="BA200" s="243"/>
      <c r="BB200" s="244"/>
      <c r="BC200" s="113"/>
      <c r="BD200" s="36"/>
      <c r="BE200" s="36"/>
      <c r="BF200" s="131" t="str">
        <f>IF([3]回答表!X46="●",[3]回答表!U313,IF([3]回答表!AA46="●",[3]回答表!U330,""))</f>
        <v/>
      </c>
      <c r="BG200" s="132"/>
      <c r="BH200" s="132"/>
      <c r="BI200" s="132"/>
      <c r="BJ200" s="131"/>
      <c r="BK200" s="132"/>
      <c r="BL200" s="132"/>
      <c r="BM200" s="132"/>
      <c r="BN200" s="131"/>
      <c r="BO200" s="132"/>
      <c r="BP200" s="132"/>
      <c r="BQ200" s="133"/>
      <c r="BR200" s="105"/>
    </row>
    <row r="201" spans="3:70" ht="15.6" customHeight="1" x14ac:dyDescent="0.4">
      <c r="C201" s="95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37"/>
      <c r="O201" s="138"/>
      <c r="P201" s="138"/>
      <c r="Q201" s="139"/>
      <c r="R201" s="112"/>
      <c r="S201" s="112"/>
      <c r="T201" s="112"/>
      <c r="U201" s="140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2"/>
      <c r="AK201" s="129"/>
      <c r="AL201" s="129"/>
      <c r="AM201" s="245"/>
      <c r="AN201" s="246"/>
      <c r="AO201" s="246"/>
      <c r="AP201" s="246"/>
      <c r="AQ201" s="246"/>
      <c r="AR201" s="246"/>
      <c r="AS201" s="246"/>
      <c r="AT201" s="247"/>
      <c r="AU201" s="245"/>
      <c r="AV201" s="246"/>
      <c r="AW201" s="246"/>
      <c r="AX201" s="246"/>
      <c r="AY201" s="246"/>
      <c r="AZ201" s="246"/>
      <c r="BA201" s="246"/>
      <c r="BB201" s="247"/>
      <c r="BC201" s="113"/>
      <c r="BD201" s="36"/>
      <c r="BE201" s="36"/>
      <c r="BF201" s="143"/>
      <c r="BG201" s="144"/>
      <c r="BH201" s="144"/>
      <c r="BI201" s="144"/>
      <c r="BJ201" s="143"/>
      <c r="BK201" s="144"/>
      <c r="BL201" s="144"/>
      <c r="BM201" s="144"/>
      <c r="BN201" s="143"/>
      <c r="BO201" s="144"/>
      <c r="BP201" s="144"/>
      <c r="BQ201" s="145"/>
      <c r="BR201" s="105"/>
    </row>
    <row r="202" spans="3:70" ht="15.6" customHeight="1" x14ac:dyDescent="0.4">
      <c r="C202" s="95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37"/>
      <c r="O202" s="138"/>
      <c r="P202" s="138"/>
      <c r="Q202" s="139"/>
      <c r="R202" s="112"/>
      <c r="S202" s="112"/>
      <c r="T202" s="112"/>
      <c r="U202" s="140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2"/>
      <c r="AK202" s="129"/>
      <c r="AL202" s="129"/>
      <c r="AM202" s="248"/>
      <c r="AN202" s="249"/>
      <c r="AO202" s="249"/>
      <c r="AP202" s="249"/>
      <c r="AQ202" s="249"/>
      <c r="AR202" s="249"/>
      <c r="AS202" s="249"/>
      <c r="AT202" s="250"/>
      <c r="AU202" s="248"/>
      <c r="AV202" s="249"/>
      <c r="AW202" s="249"/>
      <c r="AX202" s="249"/>
      <c r="AY202" s="249"/>
      <c r="AZ202" s="249"/>
      <c r="BA202" s="249"/>
      <c r="BB202" s="250"/>
      <c r="BC202" s="113"/>
      <c r="BD202" s="36"/>
      <c r="BE202" s="36"/>
      <c r="BF202" s="143"/>
      <c r="BG202" s="144"/>
      <c r="BH202" s="144"/>
      <c r="BI202" s="144"/>
      <c r="BJ202" s="143"/>
      <c r="BK202" s="144"/>
      <c r="BL202" s="144"/>
      <c r="BM202" s="144"/>
      <c r="BN202" s="143"/>
      <c r="BO202" s="144"/>
      <c r="BP202" s="144"/>
      <c r="BQ202" s="145"/>
      <c r="BR202" s="105"/>
    </row>
    <row r="203" spans="3:70" ht="15.6" customHeight="1" x14ac:dyDescent="0.4">
      <c r="C203" s="95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47"/>
      <c r="O203" s="148"/>
      <c r="P203" s="148"/>
      <c r="Q203" s="149"/>
      <c r="R203" s="112"/>
      <c r="S203" s="112"/>
      <c r="T203" s="112"/>
      <c r="U203" s="140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2"/>
      <c r="AK203" s="129"/>
      <c r="AL203" s="129"/>
      <c r="AM203" s="79" t="str">
        <f>IF([3]回答表!X46="●",[3]回答表!G313,IF([3]回答表!AA46="●",[3]回答表!G330,""))</f>
        <v/>
      </c>
      <c r="AN203" s="80"/>
      <c r="AO203" s="80"/>
      <c r="AP203" s="80"/>
      <c r="AQ203" s="80"/>
      <c r="AR203" s="80"/>
      <c r="AS203" s="80"/>
      <c r="AT203" s="146"/>
      <c r="AU203" s="79" t="str">
        <f>IF([3]回答表!X46="●",[3]回答表!G314,IF([3]回答表!AA46="●",[3]回答表!G331,""))</f>
        <v/>
      </c>
      <c r="AV203" s="80"/>
      <c r="AW203" s="80"/>
      <c r="AX203" s="80"/>
      <c r="AY203" s="80"/>
      <c r="AZ203" s="80"/>
      <c r="BA203" s="80"/>
      <c r="BB203" s="146"/>
      <c r="BC203" s="113"/>
      <c r="BD203" s="36"/>
      <c r="BE203" s="36"/>
      <c r="BF203" s="143" t="str">
        <f>IF([3]回答表!X46="●",[3]回答表!X313,IF([3]回答表!AA46="●",[3]回答表!X330,""))</f>
        <v/>
      </c>
      <c r="BG203" s="144"/>
      <c r="BH203" s="144"/>
      <c r="BI203" s="144"/>
      <c r="BJ203" s="143" t="str">
        <f>IF([3]回答表!X46="●",[3]回答表!X314,IF([3]回答表!AA46="●",[3]回答表!X331,""))</f>
        <v/>
      </c>
      <c r="BK203" s="144"/>
      <c r="BL203" s="144"/>
      <c r="BM203" s="145"/>
      <c r="BN203" s="143" t="str">
        <f>IF([3]回答表!X46="●",[3]回答表!X315,IF([3]回答表!AA46="●",[3]回答表!X332,""))</f>
        <v/>
      </c>
      <c r="BO203" s="144"/>
      <c r="BP203" s="144"/>
      <c r="BQ203" s="145"/>
      <c r="BR203" s="105"/>
    </row>
    <row r="204" spans="3:70" ht="15.6" customHeight="1" x14ac:dyDescent="0.4">
      <c r="C204" s="9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2"/>
      <c r="O204" s="152"/>
      <c r="P204" s="152"/>
      <c r="Q204" s="152"/>
      <c r="R204" s="152"/>
      <c r="S204" s="152"/>
      <c r="T204" s="152"/>
      <c r="U204" s="140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  <c r="AK204" s="129"/>
      <c r="AL204" s="129"/>
      <c r="AM204" s="76"/>
      <c r="AN204" s="77"/>
      <c r="AO204" s="77"/>
      <c r="AP204" s="77"/>
      <c r="AQ204" s="77"/>
      <c r="AR204" s="77"/>
      <c r="AS204" s="77"/>
      <c r="AT204" s="78"/>
      <c r="AU204" s="76"/>
      <c r="AV204" s="77"/>
      <c r="AW204" s="77"/>
      <c r="AX204" s="77"/>
      <c r="AY204" s="77"/>
      <c r="AZ204" s="77"/>
      <c r="BA204" s="77"/>
      <c r="BB204" s="78"/>
      <c r="BC204" s="113"/>
      <c r="BD204" s="113"/>
      <c r="BE204" s="113"/>
      <c r="BF204" s="143"/>
      <c r="BG204" s="144"/>
      <c r="BH204" s="144"/>
      <c r="BI204" s="144"/>
      <c r="BJ204" s="143"/>
      <c r="BK204" s="144"/>
      <c r="BL204" s="144"/>
      <c r="BM204" s="145"/>
      <c r="BN204" s="143"/>
      <c r="BO204" s="144"/>
      <c r="BP204" s="144"/>
      <c r="BQ204" s="145"/>
      <c r="BR204" s="105"/>
    </row>
    <row r="205" spans="3:70" ht="15.6" customHeight="1" x14ac:dyDescent="0.4">
      <c r="C205" s="9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2"/>
      <c r="O205" s="152"/>
      <c r="P205" s="152"/>
      <c r="Q205" s="152"/>
      <c r="R205" s="152"/>
      <c r="S205" s="152"/>
      <c r="T205" s="152"/>
      <c r="U205" s="140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2"/>
      <c r="AK205" s="129"/>
      <c r="AL205" s="129"/>
      <c r="AM205" s="82"/>
      <c r="AN205" s="83"/>
      <c r="AO205" s="83"/>
      <c r="AP205" s="83"/>
      <c r="AQ205" s="83"/>
      <c r="AR205" s="83"/>
      <c r="AS205" s="83"/>
      <c r="AT205" s="84"/>
      <c r="AU205" s="82"/>
      <c r="AV205" s="83"/>
      <c r="AW205" s="83"/>
      <c r="AX205" s="83"/>
      <c r="AY205" s="83"/>
      <c r="AZ205" s="83"/>
      <c r="BA205" s="83"/>
      <c r="BB205" s="84"/>
      <c r="BC205" s="113"/>
      <c r="BD205" s="36"/>
      <c r="BE205" s="36"/>
      <c r="BF205" s="143"/>
      <c r="BG205" s="144"/>
      <c r="BH205" s="144"/>
      <c r="BI205" s="144"/>
      <c r="BJ205" s="143"/>
      <c r="BK205" s="144"/>
      <c r="BL205" s="144"/>
      <c r="BM205" s="145"/>
      <c r="BN205" s="143"/>
      <c r="BO205" s="144"/>
      <c r="BP205" s="144"/>
      <c r="BQ205" s="145"/>
      <c r="BR205" s="105"/>
    </row>
    <row r="206" spans="3:70" ht="15.6" customHeight="1" x14ac:dyDescent="0.4">
      <c r="C206" s="95"/>
      <c r="D206" s="204" t="s">
        <v>26</v>
      </c>
      <c r="E206" s="186"/>
      <c r="F206" s="186"/>
      <c r="G206" s="186"/>
      <c r="H206" s="186"/>
      <c r="I206" s="186"/>
      <c r="J206" s="186"/>
      <c r="K206" s="186"/>
      <c r="L206" s="186"/>
      <c r="M206" s="205"/>
      <c r="N206" s="123" t="str">
        <f>IF([3]回答表!AA46="●","●","")</f>
        <v/>
      </c>
      <c r="O206" s="124"/>
      <c r="P206" s="124"/>
      <c r="Q206" s="125"/>
      <c r="R206" s="112"/>
      <c r="S206" s="112"/>
      <c r="T206" s="112"/>
      <c r="U206" s="140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2"/>
      <c r="AK206" s="129"/>
      <c r="AL206" s="129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13"/>
      <c r="BD206" s="165"/>
      <c r="BE206" s="165"/>
      <c r="BF206" s="143"/>
      <c r="BG206" s="144"/>
      <c r="BH206" s="144"/>
      <c r="BI206" s="144"/>
      <c r="BJ206" s="143"/>
      <c r="BK206" s="144"/>
      <c r="BL206" s="144"/>
      <c r="BM206" s="145"/>
      <c r="BN206" s="143"/>
      <c r="BO206" s="144"/>
      <c r="BP206" s="144"/>
      <c r="BQ206" s="145"/>
      <c r="BR206" s="105"/>
    </row>
    <row r="207" spans="3:70" ht="15.6" customHeight="1" x14ac:dyDescent="0.4">
      <c r="C207" s="95"/>
      <c r="D207" s="186"/>
      <c r="E207" s="186"/>
      <c r="F207" s="186"/>
      <c r="G207" s="186"/>
      <c r="H207" s="186"/>
      <c r="I207" s="186"/>
      <c r="J207" s="186"/>
      <c r="K207" s="186"/>
      <c r="L207" s="186"/>
      <c r="M207" s="205"/>
      <c r="N207" s="137"/>
      <c r="O207" s="138"/>
      <c r="P207" s="138"/>
      <c r="Q207" s="139"/>
      <c r="R207" s="112"/>
      <c r="S207" s="112"/>
      <c r="T207" s="112"/>
      <c r="U207" s="140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2"/>
      <c r="AK207" s="129"/>
      <c r="AL207" s="129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113"/>
      <c r="BD207" s="165"/>
      <c r="BE207" s="165"/>
      <c r="BF207" s="143" t="s">
        <v>23</v>
      </c>
      <c r="BG207" s="144"/>
      <c r="BH207" s="144"/>
      <c r="BI207" s="144"/>
      <c r="BJ207" s="143" t="s">
        <v>24</v>
      </c>
      <c r="BK207" s="144"/>
      <c r="BL207" s="144"/>
      <c r="BM207" s="144"/>
      <c r="BN207" s="143" t="s">
        <v>25</v>
      </c>
      <c r="BO207" s="144"/>
      <c r="BP207" s="144"/>
      <c r="BQ207" s="145"/>
      <c r="BR207" s="105"/>
    </row>
    <row r="208" spans="3:70" ht="15.6" customHeight="1" x14ac:dyDescent="0.4">
      <c r="C208" s="95"/>
      <c r="D208" s="186"/>
      <c r="E208" s="186"/>
      <c r="F208" s="186"/>
      <c r="G208" s="186"/>
      <c r="H208" s="186"/>
      <c r="I208" s="186"/>
      <c r="J208" s="186"/>
      <c r="K208" s="186"/>
      <c r="L208" s="186"/>
      <c r="M208" s="205"/>
      <c r="N208" s="137"/>
      <c r="O208" s="138"/>
      <c r="P208" s="138"/>
      <c r="Q208" s="139"/>
      <c r="R208" s="112"/>
      <c r="S208" s="112"/>
      <c r="T208" s="112"/>
      <c r="U208" s="140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2"/>
      <c r="AK208" s="129"/>
      <c r="AL208" s="129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113"/>
      <c r="BD208" s="165"/>
      <c r="BE208" s="165"/>
      <c r="BF208" s="143"/>
      <c r="BG208" s="144"/>
      <c r="BH208" s="144"/>
      <c r="BI208" s="144"/>
      <c r="BJ208" s="143"/>
      <c r="BK208" s="144"/>
      <c r="BL208" s="144"/>
      <c r="BM208" s="144"/>
      <c r="BN208" s="143"/>
      <c r="BO208" s="144"/>
      <c r="BP208" s="144"/>
      <c r="BQ208" s="145"/>
      <c r="BR208" s="105"/>
    </row>
    <row r="209" spans="3:70" ht="15.6" customHeight="1" x14ac:dyDescent="0.4">
      <c r="C209" s="95"/>
      <c r="D209" s="186"/>
      <c r="E209" s="186"/>
      <c r="F209" s="186"/>
      <c r="G209" s="186"/>
      <c r="H209" s="186"/>
      <c r="I209" s="186"/>
      <c r="J209" s="186"/>
      <c r="K209" s="186"/>
      <c r="L209" s="186"/>
      <c r="M209" s="205"/>
      <c r="N209" s="147"/>
      <c r="O209" s="148"/>
      <c r="P209" s="148"/>
      <c r="Q209" s="149"/>
      <c r="R209" s="112"/>
      <c r="S209" s="112"/>
      <c r="T209" s="112"/>
      <c r="U209" s="172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4"/>
      <c r="AK209" s="129"/>
      <c r="AL209" s="129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113"/>
      <c r="BD209" s="165"/>
      <c r="BE209" s="165"/>
      <c r="BF209" s="181"/>
      <c r="BG209" s="182"/>
      <c r="BH209" s="182"/>
      <c r="BI209" s="182"/>
      <c r="BJ209" s="181"/>
      <c r="BK209" s="182"/>
      <c r="BL209" s="182"/>
      <c r="BM209" s="182"/>
      <c r="BN209" s="181"/>
      <c r="BO209" s="182"/>
      <c r="BP209" s="182"/>
      <c r="BQ209" s="183"/>
      <c r="BR209" s="105"/>
    </row>
    <row r="210" spans="3:70" ht="15.6" customHeight="1" x14ac:dyDescent="0.5">
      <c r="C210" s="9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65"/>
      <c r="Y210" s="65"/>
      <c r="Z210" s="65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65"/>
      <c r="AK210" s="65"/>
      <c r="AL210" s="65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105"/>
    </row>
    <row r="211" spans="3:70" ht="18.600000000000001" customHeight="1" x14ac:dyDescent="0.5">
      <c r="C211" s="9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12"/>
      <c r="O211" s="112"/>
      <c r="P211" s="112"/>
      <c r="Q211" s="112"/>
      <c r="R211" s="112"/>
      <c r="S211" s="112"/>
      <c r="T211" s="112"/>
      <c r="U211" s="116" t="s">
        <v>31</v>
      </c>
      <c r="V211" s="112"/>
      <c r="W211" s="112"/>
      <c r="X211" s="112"/>
      <c r="Y211" s="112"/>
      <c r="Z211" s="112"/>
      <c r="AA211" s="103"/>
      <c r="AB211" s="117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16" t="s">
        <v>32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65"/>
      <c r="BR211" s="105"/>
    </row>
    <row r="212" spans="3:70" ht="15.6" customHeight="1" x14ac:dyDescent="0.4">
      <c r="C212" s="95"/>
      <c r="D212" s="186" t="s">
        <v>33</v>
      </c>
      <c r="E212" s="186"/>
      <c r="F212" s="186"/>
      <c r="G212" s="186"/>
      <c r="H212" s="186"/>
      <c r="I212" s="186"/>
      <c r="J212" s="186"/>
      <c r="K212" s="186"/>
      <c r="L212" s="186"/>
      <c r="M212" s="205"/>
      <c r="N212" s="123" t="str">
        <f>IF([3]回答表!AD46="●","●","")</f>
        <v/>
      </c>
      <c r="O212" s="124"/>
      <c r="P212" s="124"/>
      <c r="Q212" s="125"/>
      <c r="R212" s="112"/>
      <c r="S212" s="112"/>
      <c r="T212" s="112"/>
      <c r="U212" s="126" t="str">
        <f>IF([3]回答表!AD46="●",[3]回答表!B337,"")</f>
        <v/>
      </c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/>
      <c r="AK212" s="251"/>
      <c r="AL212" s="251"/>
      <c r="AM212" s="126" t="str">
        <f>IF([3]回答表!AD46="●",[3]回答表!B343,"")</f>
        <v/>
      </c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8"/>
      <c r="BR212" s="105"/>
    </row>
    <row r="213" spans="3:70" ht="15.6" customHeight="1" x14ac:dyDescent="0.4">
      <c r="C213" s="95"/>
      <c r="D213" s="186"/>
      <c r="E213" s="186"/>
      <c r="F213" s="186"/>
      <c r="G213" s="186"/>
      <c r="H213" s="186"/>
      <c r="I213" s="186"/>
      <c r="J213" s="186"/>
      <c r="K213" s="186"/>
      <c r="L213" s="186"/>
      <c r="M213" s="205"/>
      <c r="N213" s="137"/>
      <c r="O213" s="138"/>
      <c r="P213" s="138"/>
      <c r="Q213" s="13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251"/>
      <c r="AL213" s="251"/>
      <c r="AM213" s="140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2"/>
      <c r="BR213" s="105"/>
    </row>
    <row r="214" spans="3:70" ht="15.6" customHeight="1" x14ac:dyDescent="0.4">
      <c r="C214" s="95"/>
      <c r="D214" s="186"/>
      <c r="E214" s="186"/>
      <c r="F214" s="186"/>
      <c r="G214" s="186"/>
      <c r="H214" s="186"/>
      <c r="I214" s="186"/>
      <c r="J214" s="186"/>
      <c r="K214" s="186"/>
      <c r="L214" s="186"/>
      <c r="M214" s="205"/>
      <c r="N214" s="137"/>
      <c r="O214" s="138"/>
      <c r="P214" s="138"/>
      <c r="Q214" s="139"/>
      <c r="R214" s="112"/>
      <c r="S214" s="112"/>
      <c r="T214" s="11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251"/>
      <c r="AL214" s="251"/>
      <c r="AM214" s="140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2"/>
      <c r="BR214" s="105"/>
    </row>
    <row r="215" spans="3:70" ht="15.6" customHeight="1" x14ac:dyDescent="0.4">
      <c r="C215" s="95"/>
      <c r="D215" s="186"/>
      <c r="E215" s="186"/>
      <c r="F215" s="186"/>
      <c r="G215" s="186"/>
      <c r="H215" s="186"/>
      <c r="I215" s="186"/>
      <c r="J215" s="186"/>
      <c r="K215" s="186"/>
      <c r="L215" s="186"/>
      <c r="M215" s="205"/>
      <c r="N215" s="147"/>
      <c r="O215" s="148"/>
      <c r="P215" s="148"/>
      <c r="Q215" s="149"/>
      <c r="R215" s="112"/>
      <c r="S215" s="112"/>
      <c r="T215" s="112"/>
      <c r="U215" s="172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4"/>
      <c r="AK215" s="251"/>
      <c r="AL215" s="251"/>
      <c r="AM215" s="172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4"/>
      <c r="BR215" s="105"/>
    </row>
    <row r="216" spans="3:70" ht="15.6" customHeight="1" x14ac:dyDescent="0.4">
      <c r="C216" s="176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8"/>
    </row>
    <row r="217" spans="3:70" ht="15.6" customHeight="1" x14ac:dyDescent="0.4"/>
    <row r="218" spans="3:70" ht="15.6" customHeight="1" x14ac:dyDescent="0.4"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92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4"/>
    </row>
    <row r="219" spans="3:70" ht="15.6" customHeight="1" x14ac:dyDescent="0.5">
      <c r="C219" s="95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65"/>
      <c r="Y219" s="65"/>
      <c r="Z219" s="65"/>
      <c r="AA219" s="36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299"/>
      <c r="AO219" s="113"/>
      <c r="AP219" s="300"/>
      <c r="AQ219" s="300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102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103"/>
      <c r="BO219" s="103"/>
      <c r="BP219" s="103"/>
      <c r="BQ219" s="299"/>
      <c r="BR219" s="105"/>
    </row>
    <row r="220" spans="3:70" ht="15.6" customHeight="1" x14ac:dyDescent="0.5">
      <c r="C220" s="95"/>
      <c r="D220" s="96" t="s">
        <v>14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 t="s">
        <v>68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2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103"/>
      <c r="BO220" s="103"/>
      <c r="BP220" s="103"/>
      <c r="BQ220" s="299"/>
      <c r="BR220" s="105"/>
    </row>
    <row r="221" spans="3:70" ht="15.6" customHeight="1" x14ac:dyDescent="0.5">
      <c r="C221" s="95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8"/>
      <c r="R221" s="109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1"/>
      <c r="BC221" s="102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103"/>
      <c r="BO221" s="103"/>
      <c r="BP221" s="103"/>
      <c r="BQ221" s="299"/>
      <c r="BR221" s="105"/>
    </row>
    <row r="222" spans="3:70" ht="15.6" customHeight="1" x14ac:dyDescent="0.5">
      <c r="C222" s="95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65"/>
      <c r="Y222" s="65"/>
      <c r="Z222" s="65"/>
      <c r="AA222" s="36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299"/>
      <c r="AO222" s="113"/>
      <c r="AP222" s="300"/>
      <c r="AQ222" s="300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02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103"/>
      <c r="BO222" s="103"/>
      <c r="BP222" s="103"/>
      <c r="BQ222" s="299"/>
      <c r="BR222" s="105"/>
    </row>
    <row r="223" spans="3:70" ht="19.350000000000001" customHeight="1" x14ac:dyDescent="0.5">
      <c r="C223" s="95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6" t="s">
        <v>35</v>
      </c>
      <c r="V223" s="112"/>
      <c r="W223" s="112"/>
      <c r="X223" s="112"/>
      <c r="Y223" s="112"/>
      <c r="Z223" s="112"/>
      <c r="AA223" s="103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253" t="s">
        <v>69</v>
      </c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18"/>
      <c r="AY223" s="116"/>
      <c r="AZ223" s="116"/>
      <c r="BA223" s="254"/>
      <c r="BB223" s="254"/>
      <c r="BC223" s="102"/>
      <c r="BD223" s="36"/>
      <c r="BE223" s="36"/>
      <c r="BF223" s="122" t="s">
        <v>17</v>
      </c>
      <c r="BG223" s="179"/>
      <c r="BH223" s="179"/>
      <c r="BI223" s="179"/>
      <c r="BJ223" s="179"/>
      <c r="BK223" s="179"/>
      <c r="BL223" s="179"/>
      <c r="BM223" s="103"/>
      <c r="BN223" s="103"/>
      <c r="BO223" s="103"/>
      <c r="BP223" s="103"/>
      <c r="BQ223" s="118"/>
      <c r="BR223" s="105"/>
    </row>
    <row r="224" spans="3:70" ht="28.5" customHeight="1" x14ac:dyDescent="0.4">
      <c r="C224" s="95"/>
      <c r="D224" s="99" t="s">
        <v>18</v>
      </c>
      <c r="E224" s="100"/>
      <c r="F224" s="100"/>
      <c r="G224" s="100"/>
      <c r="H224" s="100"/>
      <c r="I224" s="100"/>
      <c r="J224" s="100"/>
      <c r="K224" s="100"/>
      <c r="L224" s="100"/>
      <c r="M224" s="101"/>
      <c r="N224" s="123" t="str">
        <f>IF([3]回答表!X47="●","●","")</f>
        <v>●</v>
      </c>
      <c r="O224" s="124"/>
      <c r="P224" s="124"/>
      <c r="Q224" s="125"/>
      <c r="R224" s="112"/>
      <c r="S224" s="112"/>
      <c r="T224" s="112"/>
      <c r="U224" s="126" t="str">
        <f>IF([3]回答表!X47="●",[3]回答表!B356,IF([3]回答表!AA47="●",[3]回答表!B379,""))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/>
      <c r="AK224" s="129"/>
      <c r="AL224" s="129"/>
      <c r="AM224" s="129"/>
      <c r="AN224" s="319" t="str">
        <f>IF([3]回答表!X47="●",[3]回答表!B362,"")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1"/>
      <c r="BC224" s="113"/>
      <c r="BD224" s="36"/>
      <c r="BE224" s="36"/>
      <c r="BF224" s="131" t="str">
        <f>IF([3]回答表!X47="●",[3]回答表!B368,IF([3]回答表!AA47="●",[3]回答表!B385,""))</f>
        <v>令和</v>
      </c>
      <c r="BG224" s="132"/>
      <c r="BH224" s="132"/>
      <c r="BI224" s="132"/>
      <c r="BJ224" s="131"/>
      <c r="BK224" s="132"/>
      <c r="BL224" s="132"/>
      <c r="BM224" s="132"/>
      <c r="BN224" s="131"/>
      <c r="BO224" s="132"/>
      <c r="BP224" s="132"/>
      <c r="BQ224" s="133"/>
      <c r="BR224" s="105"/>
    </row>
    <row r="225" spans="3:70" ht="28.5" customHeight="1" x14ac:dyDescent="0.4">
      <c r="C225" s="95"/>
      <c r="D225" s="134"/>
      <c r="E225" s="135"/>
      <c r="F225" s="135"/>
      <c r="G225" s="135"/>
      <c r="H225" s="135"/>
      <c r="I225" s="135"/>
      <c r="J225" s="135"/>
      <c r="K225" s="135"/>
      <c r="L225" s="135"/>
      <c r="M225" s="136"/>
      <c r="N225" s="137"/>
      <c r="O225" s="138"/>
      <c r="P225" s="138"/>
      <c r="Q225" s="139"/>
      <c r="R225" s="112"/>
      <c r="S225" s="112"/>
      <c r="T225" s="112"/>
      <c r="U225" s="140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2"/>
      <c r="AK225" s="129"/>
      <c r="AL225" s="129"/>
      <c r="AM225" s="129"/>
      <c r="AN225" s="322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323"/>
      <c r="BB225" s="324"/>
      <c r="BC225" s="113"/>
      <c r="BD225" s="36"/>
      <c r="BE225" s="36"/>
      <c r="BF225" s="143"/>
      <c r="BG225" s="144"/>
      <c r="BH225" s="144"/>
      <c r="BI225" s="144"/>
      <c r="BJ225" s="143"/>
      <c r="BK225" s="144"/>
      <c r="BL225" s="144"/>
      <c r="BM225" s="144"/>
      <c r="BN225" s="143"/>
      <c r="BO225" s="144"/>
      <c r="BP225" s="144"/>
      <c r="BQ225" s="145"/>
      <c r="BR225" s="105"/>
    </row>
    <row r="226" spans="3:70" ht="28.5" customHeight="1" x14ac:dyDescent="0.4">
      <c r="C226" s="95"/>
      <c r="D226" s="134"/>
      <c r="E226" s="135"/>
      <c r="F226" s="135"/>
      <c r="G226" s="135"/>
      <c r="H226" s="135"/>
      <c r="I226" s="135"/>
      <c r="J226" s="135"/>
      <c r="K226" s="135"/>
      <c r="L226" s="135"/>
      <c r="M226" s="136"/>
      <c r="N226" s="137"/>
      <c r="O226" s="138"/>
      <c r="P226" s="138"/>
      <c r="Q226" s="139"/>
      <c r="R226" s="112"/>
      <c r="S226" s="112"/>
      <c r="T226" s="112"/>
      <c r="U226" s="140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2"/>
      <c r="AK226" s="129"/>
      <c r="AL226" s="129"/>
      <c r="AM226" s="129"/>
      <c r="AN226" s="322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323"/>
      <c r="BB226" s="324"/>
      <c r="BC226" s="113"/>
      <c r="BD226" s="36"/>
      <c r="BE226" s="36"/>
      <c r="BF226" s="143"/>
      <c r="BG226" s="144"/>
      <c r="BH226" s="144"/>
      <c r="BI226" s="144"/>
      <c r="BJ226" s="143"/>
      <c r="BK226" s="144"/>
      <c r="BL226" s="144"/>
      <c r="BM226" s="144"/>
      <c r="BN226" s="143"/>
      <c r="BO226" s="144"/>
      <c r="BP226" s="144"/>
      <c r="BQ226" s="145"/>
      <c r="BR226" s="105"/>
    </row>
    <row r="227" spans="3:70" ht="28.5" customHeight="1" x14ac:dyDescent="0.4">
      <c r="C227" s="95"/>
      <c r="D227" s="109"/>
      <c r="E227" s="110"/>
      <c r="F227" s="110"/>
      <c r="G227" s="110"/>
      <c r="H227" s="110"/>
      <c r="I227" s="110"/>
      <c r="J227" s="110"/>
      <c r="K227" s="110"/>
      <c r="L227" s="110"/>
      <c r="M227" s="111"/>
      <c r="N227" s="147"/>
      <c r="O227" s="148"/>
      <c r="P227" s="148"/>
      <c r="Q227" s="149"/>
      <c r="R227" s="112"/>
      <c r="S227" s="112"/>
      <c r="T227" s="112"/>
      <c r="U227" s="140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2"/>
      <c r="AK227" s="129"/>
      <c r="AL227" s="129"/>
      <c r="AM227" s="129"/>
      <c r="AN227" s="322"/>
      <c r="AO227" s="323"/>
      <c r="AP227" s="323"/>
      <c r="AQ227" s="323"/>
      <c r="AR227" s="323"/>
      <c r="AS227" s="323"/>
      <c r="AT227" s="323"/>
      <c r="AU227" s="323"/>
      <c r="AV227" s="323"/>
      <c r="AW227" s="323"/>
      <c r="AX227" s="323"/>
      <c r="AY227" s="323"/>
      <c r="AZ227" s="323"/>
      <c r="BA227" s="323"/>
      <c r="BB227" s="324"/>
      <c r="BC227" s="113"/>
      <c r="BD227" s="36"/>
      <c r="BE227" s="36"/>
      <c r="BF227" s="143">
        <f>IF([3]回答表!X47="●",[3]回答表!E368,IF([3]回答表!AA47="●",[3]回答表!E385,""))</f>
        <v>2</v>
      </c>
      <c r="BG227" s="144"/>
      <c r="BH227" s="144"/>
      <c r="BI227" s="144"/>
      <c r="BJ227" s="143">
        <f>IF([3]回答表!X47="●",[3]回答表!E369,IF([3]回答表!AA47="●",[3]回答表!E386,""))</f>
        <v>3</v>
      </c>
      <c r="BK227" s="144"/>
      <c r="BL227" s="144"/>
      <c r="BM227" s="145"/>
      <c r="BN227" s="143">
        <f>IF([3]回答表!X47="●",[3]回答表!E370,IF([3]回答表!AA47="●",[3]回答表!E387,""))</f>
        <v>23</v>
      </c>
      <c r="BO227" s="144"/>
      <c r="BP227" s="144"/>
      <c r="BQ227" s="145"/>
      <c r="BR227" s="105"/>
    </row>
    <row r="228" spans="3:70" ht="28.5" customHeight="1" x14ac:dyDescent="0.4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2"/>
      <c r="O228" s="152"/>
      <c r="P228" s="152"/>
      <c r="Q228" s="152"/>
      <c r="R228" s="152"/>
      <c r="S228" s="152"/>
      <c r="T228" s="152"/>
      <c r="U228" s="140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2"/>
      <c r="AK228" s="129"/>
      <c r="AL228" s="129"/>
      <c r="AM228" s="129"/>
      <c r="AN228" s="322"/>
      <c r="AO228" s="323"/>
      <c r="AP228" s="323"/>
      <c r="AQ228" s="323"/>
      <c r="AR228" s="323"/>
      <c r="AS228" s="323"/>
      <c r="AT228" s="323"/>
      <c r="AU228" s="323"/>
      <c r="AV228" s="323"/>
      <c r="AW228" s="323"/>
      <c r="AX228" s="323"/>
      <c r="AY228" s="323"/>
      <c r="AZ228" s="323"/>
      <c r="BA228" s="323"/>
      <c r="BB228" s="324"/>
      <c r="BC228" s="113"/>
      <c r="BD228" s="113"/>
      <c r="BE228" s="113"/>
      <c r="BF228" s="143"/>
      <c r="BG228" s="144"/>
      <c r="BH228" s="144"/>
      <c r="BI228" s="144"/>
      <c r="BJ228" s="143"/>
      <c r="BK228" s="144"/>
      <c r="BL228" s="144"/>
      <c r="BM228" s="145"/>
      <c r="BN228" s="143"/>
      <c r="BO228" s="144"/>
      <c r="BP228" s="144"/>
      <c r="BQ228" s="145"/>
      <c r="BR228" s="105"/>
    </row>
    <row r="229" spans="3:70" ht="28.5" customHeight="1" x14ac:dyDescent="0.4">
      <c r="C229" s="9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2"/>
      <c r="O229" s="152"/>
      <c r="P229" s="152"/>
      <c r="Q229" s="152"/>
      <c r="R229" s="152"/>
      <c r="S229" s="152"/>
      <c r="T229" s="15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2"/>
      <c r="AK229" s="129"/>
      <c r="AL229" s="129"/>
      <c r="AM229" s="129"/>
      <c r="AN229" s="322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323"/>
      <c r="BB229" s="324"/>
      <c r="BC229" s="113"/>
      <c r="BD229" s="36"/>
      <c r="BE229" s="36"/>
      <c r="BF229" s="143"/>
      <c r="BG229" s="144"/>
      <c r="BH229" s="144"/>
      <c r="BI229" s="144"/>
      <c r="BJ229" s="143"/>
      <c r="BK229" s="144"/>
      <c r="BL229" s="144"/>
      <c r="BM229" s="145"/>
      <c r="BN229" s="143"/>
      <c r="BO229" s="144"/>
      <c r="BP229" s="144"/>
      <c r="BQ229" s="145"/>
      <c r="BR229" s="105"/>
    </row>
    <row r="230" spans="3:70" ht="28.5" customHeight="1" x14ac:dyDescent="0.4">
      <c r="C230" s="95"/>
      <c r="D230" s="159" t="s">
        <v>26</v>
      </c>
      <c r="E230" s="160"/>
      <c r="F230" s="160"/>
      <c r="G230" s="160"/>
      <c r="H230" s="160"/>
      <c r="I230" s="160"/>
      <c r="J230" s="160"/>
      <c r="K230" s="160"/>
      <c r="L230" s="160"/>
      <c r="M230" s="161"/>
      <c r="N230" s="123" t="str">
        <f>IF([3]回答表!AA47="●","●","")</f>
        <v/>
      </c>
      <c r="O230" s="124"/>
      <c r="P230" s="124"/>
      <c r="Q230" s="125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129"/>
      <c r="AL230" s="129"/>
      <c r="AM230" s="129"/>
      <c r="AN230" s="322"/>
      <c r="AO230" s="323"/>
      <c r="AP230" s="323"/>
      <c r="AQ230" s="323"/>
      <c r="AR230" s="323"/>
      <c r="AS230" s="323"/>
      <c r="AT230" s="323"/>
      <c r="AU230" s="323"/>
      <c r="AV230" s="323"/>
      <c r="AW230" s="323"/>
      <c r="AX230" s="323"/>
      <c r="AY230" s="323"/>
      <c r="AZ230" s="323"/>
      <c r="BA230" s="323"/>
      <c r="BB230" s="324"/>
      <c r="BC230" s="113"/>
      <c r="BD230" s="165"/>
      <c r="BE230" s="165"/>
      <c r="BF230" s="143"/>
      <c r="BG230" s="144"/>
      <c r="BH230" s="144"/>
      <c r="BI230" s="144"/>
      <c r="BJ230" s="143"/>
      <c r="BK230" s="144"/>
      <c r="BL230" s="144"/>
      <c r="BM230" s="145"/>
      <c r="BN230" s="143"/>
      <c r="BO230" s="144"/>
      <c r="BP230" s="144"/>
      <c r="BQ230" s="145"/>
      <c r="BR230" s="105"/>
    </row>
    <row r="231" spans="3:70" ht="28.5" customHeight="1" x14ac:dyDescent="0.4">
      <c r="C231" s="95"/>
      <c r="D231" s="166"/>
      <c r="E231" s="167"/>
      <c r="F231" s="167"/>
      <c r="G231" s="167"/>
      <c r="H231" s="167"/>
      <c r="I231" s="167"/>
      <c r="J231" s="167"/>
      <c r="K231" s="167"/>
      <c r="L231" s="167"/>
      <c r="M231" s="168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129"/>
      <c r="AL231" s="129"/>
      <c r="AM231" s="129"/>
      <c r="AN231" s="322"/>
      <c r="AO231" s="323"/>
      <c r="AP231" s="323"/>
      <c r="AQ231" s="323"/>
      <c r="AR231" s="323"/>
      <c r="AS231" s="323"/>
      <c r="AT231" s="323"/>
      <c r="AU231" s="323"/>
      <c r="AV231" s="323"/>
      <c r="AW231" s="323"/>
      <c r="AX231" s="323"/>
      <c r="AY231" s="323"/>
      <c r="AZ231" s="323"/>
      <c r="BA231" s="323"/>
      <c r="BB231" s="324"/>
      <c r="BC231" s="113"/>
      <c r="BD231" s="165"/>
      <c r="BE231" s="165"/>
      <c r="BF231" s="143" t="s">
        <v>23</v>
      </c>
      <c r="BG231" s="144"/>
      <c r="BH231" s="144"/>
      <c r="BI231" s="144"/>
      <c r="BJ231" s="143" t="s">
        <v>24</v>
      </c>
      <c r="BK231" s="144"/>
      <c r="BL231" s="144"/>
      <c r="BM231" s="144"/>
      <c r="BN231" s="143" t="s">
        <v>25</v>
      </c>
      <c r="BO231" s="144"/>
      <c r="BP231" s="144"/>
      <c r="BQ231" s="145"/>
      <c r="BR231" s="105"/>
    </row>
    <row r="232" spans="3:70" ht="28.5" customHeight="1" x14ac:dyDescent="0.4">
      <c r="C232" s="95"/>
      <c r="D232" s="166"/>
      <c r="E232" s="167"/>
      <c r="F232" s="167"/>
      <c r="G232" s="167"/>
      <c r="H232" s="167"/>
      <c r="I232" s="167"/>
      <c r="J232" s="167"/>
      <c r="K232" s="167"/>
      <c r="L232" s="167"/>
      <c r="M232" s="168"/>
      <c r="N232" s="137"/>
      <c r="O232" s="138"/>
      <c r="P232" s="138"/>
      <c r="Q232" s="139"/>
      <c r="R232" s="112"/>
      <c r="S232" s="112"/>
      <c r="T232" s="112"/>
      <c r="U232" s="140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2"/>
      <c r="AK232" s="129"/>
      <c r="AL232" s="129"/>
      <c r="AM232" s="129"/>
      <c r="AN232" s="322"/>
      <c r="AO232" s="323"/>
      <c r="AP232" s="323"/>
      <c r="AQ232" s="323"/>
      <c r="AR232" s="323"/>
      <c r="AS232" s="323"/>
      <c r="AT232" s="323"/>
      <c r="AU232" s="323"/>
      <c r="AV232" s="323"/>
      <c r="AW232" s="323"/>
      <c r="AX232" s="323"/>
      <c r="AY232" s="323"/>
      <c r="AZ232" s="323"/>
      <c r="BA232" s="323"/>
      <c r="BB232" s="324"/>
      <c r="BC232" s="113"/>
      <c r="BD232" s="165"/>
      <c r="BE232" s="165"/>
      <c r="BF232" s="143"/>
      <c r="BG232" s="144"/>
      <c r="BH232" s="144"/>
      <c r="BI232" s="144"/>
      <c r="BJ232" s="143"/>
      <c r="BK232" s="144"/>
      <c r="BL232" s="144"/>
      <c r="BM232" s="144"/>
      <c r="BN232" s="143"/>
      <c r="BO232" s="144"/>
      <c r="BP232" s="144"/>
      <c r="BQ232" s="145"/>
      <c r="BR232" s="105"/>
    </row>
    <row r="233" spans="3:70" ht="28.5" customHeight="1" x14ac:dyDescent="0.4">
      <c r="C233" s="95"/>
      <c r="D233" s="169"/>
      <c r="E233" s="170"/>
      <c r="F233" s="170"/>
      <c r="G233" s="170"/>
      <c r="H233" s="170"/>
      <c r="I233" s="170"/>
      <c r="J233" s="170"/>
      <c r="K233" s="170"/>
      <c r="L233" s="170"/>
      <c r="M233" s="171"/>
      <c r="N233" s="147"/>
      <c r="O233" s="148"/>
      <c r="P233" s="148"/>
      <c r="Q233" s="149"/>
      <c r="R233" s="112"/>
      <c r="S233" s="112"/>
      <c r="T233" s="112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129"/>
      <c r="AL233" s="129"/>
      <c r="AM233" s="129"/>
      <c r="AN233" s="325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326"/>
      <c r="AZ233" s="326"/>
      <c r="BA233" s="326"/>
      <c r="BB233" s="327"/>
      <c r="BC233" s="113"/>
      <c r="BD233" s="165"/>
      <c r="BE233" s="165"/>
      <c r="BF233" s="181"/>
      <c r="BG233" s="182"/>
      <c r="BH233" s="182"/>
      <c r="BI233" s="182"/>
      <c r="BJ233" s="181"/>
      <c r="BK233" s="182"/>
      <c r="BL233" s="182"/>
      <c r="BM233" s="182"/>
      <c r="BN233" s="181"/>
      <c r="BO233" s="182"/>
      <c r="BP233" s="182"/>
      <c r="BQ233" s="183"/>
      <c r="BR233" s="105"/>
    </row>
    <row r="234" spans="3:70" ht="15.6" customHeight="1" x14ac:dyDescent="0.5">
      <c r="C234" s="9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65"/>
      <c r="Y234" s="65"/>
      <c r="Z234" s="65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105"/>
    </row>
    <row r="235" spans="3:70" ht="19.350000000000001" customHeight="1" x14ac:dyDescent="0.5">
      <c r="C235" s="9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12"/>
      <c r="O235" s="112"/>
      <c r="P235" s="112"/>
      <c r="Q235" s="112"/>
      <c r="R235" s="112"/>
      <c r="S235" s="112"/>
      <c r="T235" s="112"/>
      <c r="U235" s="116" t="s">
        <v>31</v>
      </c>
      <c r="V235" s="112"/>
      <c r="W235" s="112"/>
      <c r="X235" s="112"/>
      <c r="Y235" s="112"/>
      <c r="Z235" s="112"/>
      <c r="AA235" s="103"/>
      <c r="AB235" s="117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16" t="s">
        <v>32</v>
      </c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65"/>
      <c r="BR235" s="105"/>
    </row>
    <row r="236" spans="3:70" ht="15.6" customHeight="1" x14ac:dyDescent="0.4">
      <c r="C236" s="95"/>
      <c r="D236" s="99" t="s">
        <v>33</v>
      </c>
      <c r="E236" s="100"/>
      <c r="F236" s="100"/>
      <c r="G236" s="100"/>
      <c r="H236" s="100"/>
      <c r="I236" s="100"/>
      <c r="J236" s="100"/>
      <c r="K236" s="100"/>
      <c r="L236" s="100"/>
      <c r="M236" s="101"/>
      <c r="N236" s="123" t="str">
        <f>IF([3]回答表!AD47="●","●","")</f>
        <v/>
      </c>
      <c r="O236" s="124"/>
      <c r="P236" s="124"/>
      <c r="Q236" s="125"/>
      <c r="R236" s="112"/>
      <c r="S236" s="112"/>
      <c r="T236" s="112"/>
      <c r="U236" s="126" t="str">
        <f>IF([3]回答表!AD47="●",[3]回答表!B392,"")</f>
        <v/>
      </c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/>
      <c r="AK236" s="251"/>
      <c r="AL236" s="251"/>
      <c r="AM236" s="126" t="str">
        <f>IF([3]回答表!AD47="●",[3]回答表!B398,"")</f>
        <v/>
      </c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8"/>
      <c r="BR236" s="105"/>
    </row>
    <row r="237" spans="3:70" ht="15.6" customHeight="1" x14ac:dyDescent="0.4">
      <c r="C237" s="95"/>
      <c r="D237" s="134"/>
      <c r="E237" s="135"/>
      <c r="F237" s="135"/>
      <c r="G237" s="135"/>
      <c r="H237" s="135"/>
      <c r="I237" s="135"/>
      <c r="J237" s="135"/>
      <c r="K237" s="135"/>
      <c r="L237" s="135"/>
      <c r="M237" s="136"/>
      <c r="N237" s="137"/>
      <c r="O237" s="138"/>
      <c r="P237" s="138"/>
      <c r="Q237" s="139"/>
      <c r="R237" s="112"/>
      <c r="S237" s="112"/>
      <c r="T237" s="112"/>
      <c r="U237" s="140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2"/>
      <c r="AK237" s="251"/>
      <c r="AL237" s="251"/>
      <c r="AM237" s="140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2"/>
      <c r="BR237" s="105"/>
    </row>
    <row r="238" spans="3:70" ht="15.6" customHeight="1" x14ac:dyDescent="0.4">
      <c r="C238" s="95"/>
      <c r="D238" s="134"/>
      <c r="E238" s="135"/>
      <c r="F238" s="135"/>
      <c r="G238" s="135"/>
      <c r="H238" s="135"/>
      <c r="I238" s="135"/>
      <c r="J238" s="135"/>
      <c r="K238" s="135"/>
      <c r="L238" s="135"/>
      <c r="M238" s="136"/>
      <c r="N238" s="137"/>
      <c r="O238" s="138"/>
      <c r="P238" s="138"/>
      <c r="Q238" s="139"/>
      <c r="R238" s="112"/>
      <c r="S238" s="112"/>
      <c r="T238" s="112"/>
      <c r="U238" s="140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2"/>
      <c r="AK238" s="251"/>
      <c r="AL238" s="251"/>
      <c r="AM238" s="140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2"/>
      <c r="BR238" s="105"/>
    </row>
    <row r="239" spans="3:70" ht="15.6" customHeight="1" x14ac:dyDescent="0.4">
      <c r="C239" s="95"/>
      <c r="D239" s="109"/>
      <c r="E239" s="110"/>
      <c r="F239" s="110"/>
      <c r="G239" s="110"/>
      <c r="H239" s="110"/>
      <c r="I239" s="110"/>
      <c r="J239" s="110"/>
      <c r="K239" s="110"/>
      <c r="L239" s="110"/>
      <c r="M239" s="111"/>
      <c r="N239" s="147"/>
      <c r="O239" s="148"/>
      <c r="P239" s="148"/>
      <c r="Q239" s="149"/>
      <c r="R239" s="112"/>
      <c r="S239" s="112"/>
      <c r="T239" s="112"/>
      <c r="U239" s="172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4"/>
      <c r="AK239" s="251"/>
      <c r="AL239" s="251"/>
      <c r="AM239" s="172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4"/>
      <c r="BR239" s="105"/>
    </row>
    <row r="240" spans="3:70" ht="15.6" customHeight="1" x14ac:dyDescent="0.4">
      <c r="C240" s="176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8"/>
    </row>
    <row r="241" spans="3:70" ht="15.6" customHeight="1" x14ac:dyDescent="0.4"/>
    <row r="242" spans="3:70" ht="15.6" customHeight="1" x14ac:dyDescent="0.4"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4"/>
    </row>
    <row r="243" spans="3:70" ht="15.6" customHeight="1" x14ac:dyDescent="0.5">
      <c r="C243" s="95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65"/>
      <c r="Y243" s="65"/>
      <c r="Z243" s="65"/>
      <c r="AA243" s="36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299"/>
      <c r="AO243" s="113"/>
      <c r="AP243" s="300"/>
      <c r="AQ243" s="300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102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103"/>
      <c r="BO243" s="103"/>
      <c r="BP243" s="103"/>
      <c r="BQ243" s="299"/>
      <c r="BR243" s="105"/>
    </row>
    <row r="244" spans="3:70" ht="15.6" customHeight="1" x14ac:dyDescent="0.5">
      <c r="C244" s="95"/>
      <c r="D244" s="96" t="s">
        <v>14</v>
      </c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 t="s">
        <v>70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102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103"/>
      <c r="BO244" s="103"/>
      <c r="BP244" s="103"/>
      <c r="BQ244" s="299"/>
      <c r="BR244" s="105"/>
    </row>
    <row r="245" spans="3:70" ht="15.6" customHeight="1" x14ac:dyDescent="0.5">
      <c r="C245" s="95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8"/>
      <c r="R245" s="109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1"/>
      <c r="BC245" s="102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103"/>
      <c r="BO245" s="103"/>
      <c r="BP245" s="103"/>
      <c r="BQ245" s="299"/>
      <c r="BR245" s="105"/>
    </row>
    <row r="246" spans="3:70" ht="15.6" customHeight="1" x14ac:dyDescent="0.5">
      <c r="C246" s="95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65"/>
      <c r="Y246" s="65"/>
      <c r="Z246" s="65"/>
      <c r="AA246" s="36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299"/>
      <c r="AO246" s="113"/>
      <c r="AP246" s="300"/>
      <c r="AQ246" s="300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02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103"/>
      <c r="BO246" s="103"/>
      <c r="BP246" s="103"/>
      <c r="BQ246" s="299"/>
      <c r="BR246" s="105"/>
    </row>
    <row r="247" spans="3:70" ht="25.5" x14ac:dyDescent="0.5">
      <c r="C247" s="95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6" t="s">
        <v>35</v>
      </c>
      <c r="V247" s="112"/>
      <c r="W247" s="112"/>
      <c r="X247" s="112"/>
      <c r="Y247" s="112"/>
      <c r="Z247" s="112"/>
      <c r="AA247" s="103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6" t="s">
        <v>65</v>
      </c>
      <c r="AN247" s="118"/>
      <c r="AO247" s="117"/>
      <c r="AP247" s="119"/>
      <c r="AQ247" s="119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103"/>
      <c r="BE247" s="103"/>
      <c r="BF247" s="253" t="s">
        <v>71</v>
      </c>
      <c r="BG247" s="179"/>
      <c r="BH247" s="179"/>
      <c r="BI247" s="179"/>
      <c r="BJ247" s="179"/>
      <c r="BK247" s="179"/>
      <c r="BL247" s="179"/>
      <c r="BM247" s="103"/>
      <c r="BN247" s="103"/>
      <c r="BO247" s="103"/>
      <c r="BP247" s="103"/>
      <c r="BQ247" s="118"/>
      <c r="BR247" s="105"/>
    </row>
    <row r="248" spans="3:70" ht="15.6" customHeight="1" x14ac:dyDescent="0.4">
      <c r="C248" s="95"/>
      <c r="D248" s="99" t="s">
        <v>18</v>
      </c>
      <c r="E248" s="100"/>
      <c r="F248" s="100"/>
      <c r="G248" s="100"/>
      <c r="H248" s="100"/>
      <c r="I248" s="100"/>
      <c r="J248" s="100"/>
      <c r="K248" s="100"/>
      <c r="L248" s="100"/>
      <c r="M248" s="101"/>
      <c r="N248" s="123" t="str">
        <f>IF([3]回答表!X48="●","●","")</f>
        <v/>
      </c>
      <c r="O248" s="124"/>
      <c r="P248" s="124"/>
      <c r="Q248" s="125"/>
      <c r="R248" s="112"/>
      <c r="S248" s="112"/>
      <c r="T248" s="112"/>
      <c r="U248" s="126" t="str">
        <f>IF([3]回答表!X48="●",[3]回答表!B411,IF([3]回答表!AA48="●",[3]回答表!B425,""))</f>
        <v/>
      </c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/>
      <c r="AK248" s="129"/>
      <c r="AL248" s="129"/>
      <c r="AM248" s="263" t="s">
        <v>72</v>
      </c>
      <c r="AN248" s="263"/>
      <c r="AO248" s="263"/>
      <c r="AP248" s="263"/>
      <c r="AQ248" s="264" t="str">
        <f>IF([3]回答表!X48="●",[3]回答表!BC418,IF([3]回答表!AA48="●",[3]回答表!BC432,""))</f>
        <v/>
      </c>
      <c r="AR248" s="264"/>
      <c r="AS248" s="264"/>
      <c r="AT248" s="264"/>
      <c r="AU248" s="265" t="s">
        <v>73</v>
      </c>
      <c r="AV248" s="266"/>
      <c r="AW248" s="266"/>
      <c r="AX248" s="267"/>
      <c r="AY248" s="264" t="str">
        <f>IF([3]回答表!X48="●",[3]回答表!BC423,IF([3]回答表!AA48="●",[3]回答表!BC437,""))</f>
        <v/>
      </c>
      <c r="AZ248" s="264"/>
      <c r="BA248" s="264"/>
      <c r="BB248" s="264"/>
      <c r="BC248" s="113"/>
      <c r="BD248" s="36"/>
      <c r="BE248" s="36"/>
      <c r="BF248" s="131" t="str">
        <f>IF([3]回答表!X48="●",[3]回答表!S417,IF([3]回答表!AA48="●",[3]回答表!S431,""))</f>
        <v/>
      </c>
      <c r="BG248" s="132"/>
      <c r="BH248" s="132"/>
      <c r="BI248" s="132"/>
      <c r="BJ248" s="131"/>
      <c r="BK248" s="132"/>
      <c r="BL248" s="132"/>
      <c r="BM248" s="132"/>
      <c r="BN248" s="131"/>
      <c r="BO248" s="132"/>
      <c r="BP248" s="132"/>
      <c r="BQ248" s="133"/>
      <c r="BR248" s="105"/>
    </row>
    <row r="249" spans="3:70" ht="15.6" customHeight="1" x14ac:dyDescent="0.4">
      <c r="C249" s="95"/>
      <c r="D249" s="134"/>
      <c r="E249" s="135"/>
      <c r="F249" s="135"/>
      <c r="G249" s="135"/>
      <c r="H249" s="135"/>
      <c r="I249" s="135"/>
      <c r="J249" s="135"/>
      <c r="K249" s="135"/>
      <c r="L249" s="135"/>
      <c r="M249" s="136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263"/>
      <c r="AN249" s="263"/>
      <c r="AO249" s="263"/>
      <c r="AP249" s="263"/>
      <c r="AQ249" s="264"/>
      <c r="AR249" s="264"/>
      <c r="AS249" s="264"/>
      <c r="AT249" s="264"/>
      <c r="AU249" s="268"/>
      <c r="AV249" s="269"/>
      <c r="AW249" s="269"/>
      <c r="AX249" s="270"/>
      <c r="AY249" s="264"/>
      <c r="AZ249" s="264"/>
      <c r="BA249" s="264"/>
      <c r="BB249" s="264"/>
      <c r="BC249" s="113"/>
      <c r="BD249" s="36"/>
      <c r="BE249" s="36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 x14ac:dyDescent="0.4">
      <c r="C250" s="95"/>
      <c r="D250" s="134"/>
      <c r="E250" s="135"/>
      <c r="F250" s="135"/>
      <c r="G250" s="135"/>
      <c r="H250" s="135"/>
      <c r="I250" s="135"/>
      <c r="J250" s="135"/>
      <c r="K250" s="135"/>
      <c r="L250" s="135"/>
      <c r="M250" s="136"/>
      <c r="N250" s="137"/>
      <c r="O250" s="138"/>
      <c r="P250" s="138"/>
      <c r="Q250" s="139"/>
      <c r="R250" s="112"/>
      <c r="S250" s="112"/>
      <c r="T250" s="112"/>
      <c r="U250" s="140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2"/>
      <c r="AK250" s="129"/>
      <c r="AL250" s="129"/>
      <c r="AM250" s="263" t="s">
        <v>74</v>
      </c>
      <c r="AN250" s="263"/>
      <c r="AO250" s="263"/>
      <c r="AP250" s="263"/>
      <c r="AQ250" s="264" t="str">
        <f>IF([3]回答表!X48="●",[3]回答表!BC419,IF([3]回答表!AA48="●",[3]回答表!BC433,""))</f>
        <v/>
      </c>
      <c r="AR250" s="264"/>
      <c r="AS250" s="264"/>
      <c r="AT250" s="264"/>
      <c r="AU250" s="268"/>
      <c r="AV250" s="269"/>
      <c r="AW250" s="269"/>
      <c r="AX250" s="270"/>
      <c r="AY250" s="264"/>
      <c r="AZ250" s="264"/>
      <c r="BA250" s="264"/>
      <c r="BB250" s="264"/>
      <c r="BC250" s="113"/>
      <c r="BD250" s="36"/>
      <c r="BE250" s="36"/>
      <c r="BF250" s="143"/>
      <c r="BG250" s="144"/>
      <c r="BH250" s="144"/>
      <c r="BI250" s="144"/>
      <c r="BJ250" s="143"/>
      <c r="BK250" s="144"/>
      <c r="BL250" s="144"/>
      <c r="BM250" s="144"/>
      <c r="BN250" s="143"/>
      <c r="BO250" s="144"/>
      <c r="BP250" s="144"/>
      <c r="BQ250" s="145"/>
      <c r="BR250" s="105"/>
    </row>
    <row r="251" spans="3:70" ht="15.6" customHeight="1" x14ac:dyDescent="0.4">
      <c r="C251" s="95"/>
      <c r="D251" s="109"/>
      <c r="E251" s="110"/>
      <c r="F251" s="110"/>
      <c r="G251" s="110"/>
      <c r="H251" s="110"/>
      <c r="I251" s="110"/>
      <c r="J251" s="110"/>
      <c r="K251" s="110"/>
      <c r="L251" s="110"/>
      <c r="M251" s="111"/>
      <c r="N251" s="147"/>
      <c r="O251" s="148"/>
      <c r="P251" s="148"/>
      <c r="Q251" s="149"/>
      <c r="R251" s="112"/>
      <c r="S251" s="112"/>
      <c r="T251" s="112"/>
      <c r="U251" s="140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2"/>
      <c r="AK251" s="129"/>
      <c r="AL251" s="129"/>
      <c r="AM251" s="263"/>
      <c r="AN251" s="263"/>
      <c r="AO251" s="263"/>
      <c r="AP251" s="263"/>
      <c r="AQ251" s="264"/>
      <c r="AR251" s="264"/>
      <c r="AS251" s="264"/>
      <c r="AT251" s="264"/>
      <c r="AU251" s="268"/>
      <c r="AV251" s="269"/>
      <c r="AW251" s="269"/>
      <c r="AX251" s="270"/>
      <c r="AY251" s="264"/>
      <c r="AZ251" s="264"/>
      <c r="BA251" s="264"/>
      <c r="BB251" s="264"/>
      <c r="BC251" s="113"/>
      <c r="BD251" s="36"/>
      <c r="BE251" s="36"/>
      <c r="BF251" s="143" t="str">
        <f>IF([3]回答表!X48="●",[3]回答表!V417,IF([3]回答表!AA48="●",[3]回答表!V431,""))</f>
        <v/>
      </c>
      <c r="BG251" s="144"/>
      <c r="BH251" s="144"/>
      <c r="BI251" s="144"/>
      <c r="BJ251" s="143" t="str">
        <f>IF([3]回答表!X48="●",[3]回答表!V418,IF([3]回答表!AA48="●",[3]回答表!V432,""))</f>
        <v/>
      </c>
      <c r="BK251" s="144"/>
      <c r="BL251" s="144"/>
      <c r="BM251" s="145"/>
      <c r="BN251" s="143" t="str">
        <f>IF([3]回答表!X48="●",[3]回答表!V419,IF([3]回答表!AA48="●",[3]回答表!V433,""))</f>
        <v/>
      </c>
      <c r="BO251" s="144"/>
      <c r="BP251" s="144"/>
      <c r="BQ251" s="145"/>
      <c r="BR251" s="105"/>
    </row>
    <row r="252" spans="3:70" ht="15.6" customHeight="1" x14ac:dyDescent="0.4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2"/>
      <c r="O252" s="152"/>
      <c r="P252" s="152"/>
      <c r="Q252" s="152"/>
      <c r="R252" s="152"/>
      <c r="S252" s="152"/>
      <c r="T252" s="152"/>
      <c r="U252" s="140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2"/>
      <c r="AK252" s="129"/>
      <c r="AL252" s="129"/>
      <c r="AM252" s="263" t="s">
        <v>75</v>
      </c>
      <c r="AN252" s="263"/>
      <c r="AO252" s="263"/>
      <c r="AP252" s="263"/>
      <c r="AQ252" s="264" t="str">
        <f>IF([3]回答表!X48="●",[3]回答表!BC420,IF([3]回答表!AA48="●",[3]回答表!BC434,""))</f>
        <v/>
      </c>
      <c r="AR252" s="264"/>
      <c r="AS252" s="264"/>
      <c r="AT252" s="264"/>
      <c r="AU252" s="271"/>
      <c r="AV252" s="272"/>
      <c r="AW252" s="272"/>
      <c r="AX252" s="273"/>
      <c r="AY252" s="264"/>
      <c r="AZ252" s="264"/>
      <c r="BA252" s="264"/>
      <c r="BB252" s="264"/>
      <c r="BC252" s="113"/>
      <c r="BD252" s="113"/>
      <c r="BE252" s="113"/>
      <c r="BF252" s="143"/>
      <c r="BG252" s="144"/>
      <c r="BH252" s="144"/>
      <c r="BI252" s="144"/>
      <c r="BJ252" s="143"/>
      <c r="BK252" s="144"/>
      <c r="BL252" s="144"/>
      <c r="BM252" s="145"/>
      <c r="BN252" s="143"/>
      <c r="BO252" s="144"/>
      <c r="BP252" s="144"/>
      <c r="BQ252" s="145"/>
      <c r="BR252" s="105"/>
    </row>
    <row r="253" spans="3:70" ht="15.6" customHeight="1" x14ac:dyDescent="0.4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2"/>
      <c r="O253" s="152"/>
      <c r="P253" s="152"/>
      <c r="Q253" s="152"/>
      <c r="R253" s="152"/>
      <c r="S253" s="152"/>
      <c r="T253" s="152"/>
      <c r="U253" s="140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2"/>
      <c r="AK253" s="129"/>
      <c r="AL253" s="129"/>
      <c r="AM253" s="263"/>
      <c r="AN253" s="263"/>
      <c r="AO253" s="263"/>
      <c r="AP253" s="263"/>
      <c r="AQ253" s="264"/>
      <c r="AR253" s="264"/>
      <c r="AS253" s="264"/>
      <c r="AT253" s="264"/>
      <c r="AU253" s="216" t="s">
        <v>76</v>
      </c>
      <c r="AV253" s="217"/>
      <c r="AW253" s="217"/>
      <c r="AX253" s="218"/>
      <c r="AY253" s="301" t="str">
        <f>IF([3]回答表!X48="●",[3]回答表!BC424,IF([3]回答表!AA48="●",[3]回答表!BC438,""))</f>
        <v/>
      </c>
      <c r="AZ253" s="302"/>
      <c r="BA253" s="302"/>
      <c r="BB253" s="303"/>
      <c r="BC253" s="113"/>
      <c r="BD253" s="36"/>
      <c r="BE253" s="36"/>
      <c r="BF253" s="143"/>
      <c r="BG253" s="144"/>
      <c r="BH253" s="144"/>
      <c r="BI253" s="144"/>
      <c r="BJ253" s="143"/>
      <c r="BK253" s="144"/>
      <c r="BL253" s="144"/>
      <c r="BM253" s="145"/>
      <c r="BN253" s="143"/>
      <c r="BO253" s="144"/>
      <c r="BP253" s="144"/>
      <c r="BQ253" s="145"/>
      <c r="BR253" s="105"/>
    </row>
    <row r="254" spans="3:70" ht="15.6" customHeight="1" x14ac:dyDescent="0.4">
      <c r="C254" s="95"/>
      <c r="D254" s="159" t="s">
        <v>26</v>
      </c>
      <c r="E254" s="160"/>
      <c r="F254" s="160"/>
      <c r="G254" s="160"/>
      <c r="H254" s="160"/>
      <c r="I254" s="160"/>
      <c r="J254" s="160"/>
      <c r="K254" s="160"/>
      <c r="L254" s="160"/>
      <c r="M254" s="161"/>
      <c r="N254" s="123" t="str">
        <f>IF([3]回答表!AA48="●","●","")</f>
        <v/>
      </c>
      <c r="O254" s="124"/>
      <c r="P254" s="124"/>
      <c r="Q254" s="125"/>
      <c r="R254" s="112"/>
      <c r="S254" s="112"/>
      <c r="T254" s="112"/>
      <c r="U254" s="140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2"/>
      <c r="AK254" s="129"/>
      <c r="AL254" s="129"/>
      <c r="AM254" s="263" t="s">
        <v>77</v>
      </c>
      <c r="AN254" s="263"/>
      <c r="AO254" s="263"/>
      <c r="AP254" s="263"/>
      <c r="AQ254" s="277" t="str">
        <f>IF([3]回答表!X48="●",[3]回答表!BC421,IF([3]回答表!AA48="●",[3]回答表!BC435,""))</f>
        <v/>
      </c>
      <c r="AR254" s="264"/>
      <c r="AS254" s="264"/>
      <c r="AT254" s="264"/>
      <c r="AU254" s="278"/>
      <c r="AV254" s="279"/>
      <c r="AW254" s="279"/>
      <c r="AX254" s="280"/>
      <c r="AY254" s="304"/>
      <c r="AZ254" s="305"/>
      <c r="BA254" s="305"/>
      <c r="BB254" s="306"/>
      <c r="BC254" s="113"/>
      <c r="BD254" s="165"/>
      <c r="BE254" s="165"/>
      <c r="BF254" s="143"/>
      <c r="BG254" s="144"/>
      <c r="BH254" s="144"/>
      <c r="BI254" s="144"/>
      <c r="BJ254" s="143"/>
      <c r="BK254" s="144"/>
      <c r="BL254" s="144"/>
      <c r="BM254" s="145"/>
      <c r="BN254" s="143"/>
      <c r="BO254" s="144"/>
      <c r="BP254" s="144"/>
      <c r="BQ254" s="145"/>
      <c r="BR254" s="105"/>
    </row>
    <row r="255" spans="3:70" ht="15.6" customHeight="1" x14ac:dyDescent="0.4">
      <c r="C255" s="95"/>
      <c r="D255" s="166"/>
      <c r="E255" s="167"/>
      <c r="F255" s="167"/>
      <c r="G255" s="167"/>
      <c r="H255" s="167"/>
      <c r="I255" s="167"/>
      <c r="J255" s="167"/>
      <c r="K255" s="167"/>
      <c r="L255" s="167"/>
      <c r="M255" s="168"/>
      <c r="N255" s="137"/>
      <c r="O255" s="138"/>
      <c r="P255" s="138"/>
      <c r="Q255" s="139"/>
      <c r="R255" s="112"/>
      <c r="S255" s="112"/>
      <c r="T255" s="112"/>
      <c r="U255" s="140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2"/>
      <c r="AK255" s="129"/>
      <c r="AL255" s="129"/>
      <c r="AM255" s="263"/>
      <c r="AN255" s="263"/>
      <c r="AO255" s="263"/>
      <c r="AP255" s="263"/>
      <c r="AQ255" s="264"/>
      <c r="AR255" s="264"/>
      <c r="AS255" s="264"/>
      <c r="AT255" s="264"/>
      <c r="AU255" s="222"/>
      <c r="AV255" s="223"/>
      <c r="AW255" s="223"/>
      <c r="AX255" s="224"/>
      <c r="AY255" s="307"/>
      <c r="AZ255" s="308"/>
      <c r="BA255" s="308"/>
      <c r="BB255" s="309"/>
      <c r="BC255" s="113"/>
      <c r="BD255" s="165"/>
      <c r="BE255" s="165"/>
      <c r="BF255" s="143" t="s">
        <v>23</v>
      </c>
      <c r="BG255" s="144"/>
      <c r="BH255" s="144"/>
      <c r="BI255" s="144"/>
      <c r="BJ255" s="143" t="s">
        <v>24</v>
      </c>
      <c r="BK255" s="144"/>
      <c r="BL255" s="144"/>
      <c r="BM255" s="144"/>
      <c r="BN255" s="143" t="s">
        <v>25</v>
      </c>
      <c r="BO255" s="144"/>
      <c r="BP255" s="144"/>
      <c r="BQ255" s="145"/>
      <c r="BR255" s="105"/>
    </row>
    <row r="256" spans="3:70" ht="15.6" customHeight="1" x14ac:dyDescent="0.4">
      <c r="C256" s="95"/>
      <c r="D256" s="166"/>
      <c r="E256" s="167"/>
      <c r="F256" s="167"/>
      <c r="G256" s="167"/>
      <c r="H256" s="167"/>
      <c r="I256" s="167"/>
      <c r="J256" s="167"/>
      <c r="K256" s="167"/>
      <c r="L256" s="167"/>
      <c r="M256" s="168"/>
      <c r="N256" s="137"/>
      <c r="O256" s="138"/>
      <c r="P256" s="138"/>
      <c r="Q256" s="139"/>
      <c r="R256" s="112"/>
      <c r="S256" s="112"/>
      <c r="T256" s="112"/>
      <c r="U256" s="140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2"/>
      <c r="AK256" s="129"/>
      <c r="AL256" s="129"/>
      <c r="AM256" s="263" t="s">
        <v>78</v>
      </c>
      <c r="AN256" s="263"/>
      <c r="AO256" s="263"/>
      <c r="AP256" s="263"/>
      <c r="AQ256" s="264" t="str">
        <f>IF([3]回答表!X48="●",[3]回答表!BC422,IF([3]回答表!AA48="●",[3]回答表!BC436,""))</f>
        <v/>
      </c>
      <c r="AR256" s="264"/>
      <c r="AS256" s="264"/>
      <c r="AT256" s="264"/>
      <c r="AU256" s="216" t="s">
        <v>79</v>
      </c>
      <c r="AV256" s="217"/>
      <c r="AW256" s="217"/>
      <c r="AX256" s="218"/>
      <c r="AY256" s="301" t="str">
        <f>IF([3]回答表!X48="●",[3]回答表!BC425,IF([3]回答表!AA48="●",[3]回答表!BC439,""))</f>
        <v/>
      </c>
      <c r="AZ256" s="302"/>
      <c r="BA256" s="302"/>
      <c r="BB256" s="303"/>
      <c r="BC256" s="113"/>
      <c r="BD256" s="165"/>
      <c r="BE256" s="165"/>
      <c r="BF256" s="143"/>
      <c r="BG256" s="144"/>
      <c r="BH256" s="144"/>
      <c r="BI256" s="144"/>
      <c r="BJ256" s="143"/>
      <c r="BK256" s="144"/>
      <c r="BL256" s="144"/>
      <c r="BM256" s="144"/>
      <c r="BN256" s="143"/>
      <c r="BO256" s="144"/>
      <c r="BP256" s="144"/>
      <c r="BQ256" s="145"/>
      <c r="BR256" s="105"/>
    </row>
    <row r="257" spans="3:70" ht="15.6" customHeight="1" x14ac:dyDescent="0.4">
      <c r="C257" s="95"/>
      <c r="D257" s="169"/>
      <c r="E257" s="170"/>
      <c r="F257" s="170"/>
      <c r="G257" s="170"/>
      <c r="H257" s="170"/>
      <c r="I257" s="170"/>
      <c r="J257" s="170"/>
      <c r="K257" s="170"/>
      <c r="L257" s="170"/>
      <c r="M257" s="171"/>
      <c r="N257" s="147"/>
      <c r="O257" s="148"/>
      <c r="P257" s="148"/>
      <c r="Q257" s="149"/>
      <c r="R257" s="112"/>
      <c r="S257" s="112"/>
      <c r="T257" s="112"/>
      <c r="U257" s="172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4"/>
      <c r="AK257" s="129"/>
      <c r="AL257" s="129"/>
      <c r="AM257" s="263"/>
      <c r="AN257" s="263"/>
      <c r="AO257" s="263"/>
      <c r="AP257" s="263"/>
      <c r="AQ257" s="264"/>
      <c r="AR257" s="264"/>
      <c r="AS257" s="264"/>
      <c r="AT257" s="264"/>
      <c r="AU257" s="222"/>
      <c r="AV257" s="223"/>
      <c r="AW257" s="223"/>
      <c r="AX257" s="224"/>
      <c r="AY257" s="307"/>
      <c r="AZ257" s="308"/>
      <c r="BA257" s="308"/>
      <c r="BB257" s="309"/>
      <c r="BC257" s="113"/>
      <c r="BD257" s="165"/>
      <c r="BE257" s="165"/>
      <c r="BF257" s="181"/>
      <c r="BG257" s="182"/>
      <c r="BH257" s="182"/>
      <c r="BI257" s="182"/>
      <c r="BJ257" s="181"/>
      <c r="BK257" s="182"/>
      <c r="BL257" s="182"/>
      <c r="BM257" s="182"/>
      <c r="BN257" s="181"/>
      <c r="BO257" s="182"/>
      <c r="BP257" s="182"/>
      <c r="BQ257" s="183"/>
      <c r="BR257" s="105"/>
    </row>
    <row r="258" spans="3:70" ht="15.6" customHeight="1" x14ac:dyDescent="0.5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 x14ac:dyDescent="0.5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31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32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 x14ac:dyDescent="0.4">
      <c r="C260" s="95"/>
      <c r="D260" s="99" t="s">
        <v>33</v>
      </c>
      <c r="E260" s="100"/>
      <c r="F260" s="100"/>
      <c r="G260" s="100"/>
      <c r="H260" s="100"/>
      <c r="I260" s="100"/>
      <c r="J260" s="100"/>
      <c r="K260" s="100"/>
      <c r="L260" s="100"/>
      <c r="M260" s="101"/>
      <c r="N260" s="123" t="str">
        <f>IF([3]回答表!AD48="●","●","")</f>
        <v/>
      </c>
      <c r="O260" s="124"/>
      <c r="P260" s="124"/>
      <c r="Q260" s="125"/>
      <c r="R260" s="112"/>
      <c r="S260" s="112"/>
      <c r="T260" s="112"/>
      <c r="U260" s="126" t="str">
        <f>IF([3]回答表!AD48="●",[3]回答表!B439,"")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175"/>
      <c r="AL260" s="175"/>
      <c r="AM260" s="126" t="str">
        <f>IF([3]回答表!AD48="●",[3]回答表!B445,"")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 x14ac:dyDescent="0.4">
      <c r="C261" s="95"/>
      <c r="D261" s="134"/>
      <c r="E261" s="135"/>
      <c r="F261" s="135"/>
      <c r="G261" s="135"/>
      <c r="H261" s="135"/>
      <c r="I261" s="135"/>
      <c r="J261" s="135"/>
      <c r="K261" s="135"/>
      <c r="L261" s="135"/>
      <c r="M261" s="136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175"/>
      <c r="AL261" s="175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 x14ac:dyDescent="0.4">
      <c r="C262" s="95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175"/>
      <c r="AL262" s="175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 x14ac:dyDescent="0.4">
      <c r="C263" s="95"/>
      <c r="D263" s="109"/>
      <c r="E263" s="110"/>
      <c r="F263" s="110"/>
      <c r="G263" s="110"/>
      <c r="H263" s="110"/>
      <c r="I263" s="110"/>
      <c r="J263" s="110"/>
      <c r="K263" s="110"/>
      <c r="L263" s="110"/>
      <c r="M263" s="111"/>
      <c r="N263" s="147"/>
      <c r="O263" s="148"/>
      <c r="P263" s="148"/>
      <c r="Q263" s="149"/>
      <c r="R263" s="112"/>
      <c r="S263" s="112"/>
      <c r="T263" s="112"/>
      <c r="U263" s="172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4"/>
      <c r="AK263" s="175"/>
      <c r="AL263" s="175"/>
      <c r="AM263" s="172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4"/>
      <c r="BR263" s="105"/>
    </row>
    <row r="264" spans="3:70" ht="15.6" customHeight="1" x14ac:dyDescent="0.4">
      <c r="C264" s="176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8"/>
    </row>
    <row r="265" spans="3:70" ht="15.6" customHeight="1" x14ac:dyDescent="0.4"/>
    <row r="266" spans="3:70" ht="15.6" customHeight="1" x14ac:dyDescent="0.4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 x14ac:dyDescent="0.5">
      <c r="C267" s="95"/>
      <c r="D267" s="96" t="s">
        <v>14</v>
      </c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8"/>
      <c r="R267" s="99" t="s">
        <v>80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1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299"/>
      <c r="BR267" s="105"/>
    </row>
    <row r="268" spans="3:70" ht="15.6" customHeight="1" x14ac:dyDescent="0.5">
      <c r="C268" s="95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8"/>
      <c r="R268" s="109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299"/>
      <c r="BR268" s="105"/>
    </row>
    <row r="269" spans="3:70" ht="15.6" customHeight="1" x14ac:dyDescent="0.5">
      <c r="C269" s="95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65"/>
      <c r="Y269" s="65"/>
      <c r="Z269" s="65"/>
      <c r="AA269" s="36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299"/>
      <c r="AO269" s="113"/>
      <c r="AP269" s="300"/>
      <c r="AQ269" s="300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299"/>
      <c r="BR269" s="105"/>
    </row>
    <row r="270" spans="3:70" ht="19.350000000000001" customHeight="1" x14ac:dyDescent="0.5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 t="s">
        <v>35</v>
      </c>
      <c r="V270" s="112"/>
      <c r="W270" s="112"/>
      <c r="X270" s="112"/>
      <c r="Y270" s="112"/>
      <c r="Z270" s="112"/>
      <c r="AA270" s="103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6" t="s">
        <v>81</v>
      </c>
      <c r="AN270" s="118"/>
      <c r="AO270" s="117"/>
      <c r="AP270" s="119"/>
      <c r="AQ270" s="119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03"/>
      <c r="BE270" s="103"/>
      <c r="BF270" s="122" t="s">
        <v>17</v>
      </c>
      <c r="BG270" s="179"/>
      <c r="BH270" s="179"/>
      <c r="BI270" s="179"/>
      <c r="BJ270" s="179"/>
      <c r="BK270" s="179"/>
      <c r="BL270" s="179"/>
      <c r="BM270" s="103"/>
      <c r="BN270" s="103"/>
      <c r="BO270" s="103"/>
      <c r="BP270" s="103"/>
      <c r="BQ270" s="118"/>
      <c r="BR270" s="105"/>
    </row>
    <row r="271" spans="3:70" ht="15.6" customHeight="1" x14ac:dyDescent="0.4">
      <c r="C271" s="95"/>
      <c r="D271" s="99" t="s">
        <v>18</v>
      </c>
      <c r="E271" s="100"/>
      <c r="F271" s="100"/>
      <c r="G271" s="100"/>
      <c r="H271" s="100"/>
      <c r="I271" s="100"/>
      <c r="J271" s="100"/>
      <c r="K271" s="100"/>
      <c r="L271" s="100"/>
      <c r="M271" s="101"/>
      <c r="N271" s="123" t="str">
        <f>IF([3]回答表!X49="●","●","")</f>
        <v/>
      </c>
      <c r="O271" s="124"/>
      <c r="P271" s="124"/>
      <c r="Q271" s="125"/>
      <c r="R271" s="112"/>
      <c r="S271" s="112"/>
      <c r="T271" s="112"/>
      <c r="U271" s="126" t="str">
        <f>IF([3]回答表!X49="●",[3]回答表!B458,IF([3]回答表!AA49="●",[3]回答表!B475,""))</f>
        <v/>
      </c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8"/>
      <c r="AK271" s="129"/>
      <c r="AL271" s="129"/>
      <c r="AM271" s="242" t="s">
        <v>82</v>
      </c>
      <c r="AN271" s="243"/>
      <c r="AO271" s="243"/>
      <c r="AP271" s="243"/>
      <c r="AQ271" s="243"/>
      <c r="AR271" s="243"/>
      <c r="AS271" s="243"/>
      <c r="AT271" s="244"/>
      <c r="AU271" s="242" t="s">
        <v>83</v>
      </c>
      <c r="AV271" s="243"/>
      <c r="AW271" s="243"/>
      <c r="AX271" s="243"/>
      <c r="AY271" s="243"/>
      <c r="AZ271" s="243"/>
      <c r="BA271" s="243"/>
      <c r="BB271" s="244"/>
      <c r="BC271" s="113"/>
      <c r="BD271" s="36"/>
      <c r="BE271" s="36"/>
      <c r="BF271" s="131" t="str">
        <f>IF([3]回答表!X49="●",[3]回答表!B468,IF([3]回答表!AA49="●",[3]回答表!B485,""))</f>
        <v/>
      </c>
      <c r="BG271" s="132"/>
      <c r="BH271" s="132"/>
      <c r="BI271" s="132"/>
      <c r="BJ271" s="131"/>
      <c r="BK271" s="132"/>
      <c r="BL271" s="132"/>
      <c r="BM271" s="132"/>
      <c r="BN271" s="131"/>
      <c r="BO271" s="132"/>
      <c r="BP271" s="132"/>
      <c r="BQ271" s="133"/>
      <c r="BR271" s="105"/>
    </row>
    <row r="272" spans="3:70" ht="15.6" customHeight="1" x14ac:dyDescent="0.4">
      <c r="C272" s="95"/>
      <c r="D272" s="134"/>
      <c r="E272" s="135"/>
      <c r="F272" s="135"/>
      <c r="G272" s="135"/>
      <c r="H272" s="135"/>
      <c r="I272" s="135"/>
      <c r="J272" s="135"/>
      <c r="K272" s="135"/>
      <c r="L272" s="135"/>
      <c r="M272" s="136"/>
      <c r="N272" s="137"/>
      <c r="O272" s="138"/>
      <c r="P272" s="138"/>
      <c r="Q272" s="139"/>
      <c r="R272" s="112"/>
      <c r="S272" s="112"/>
      <c r="T272" s="112"/>
      <c r="U272" s="140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2"/>
      <c r="AK272" s="129"/>
      <c r="AL272" s="129"/>
      <c r="AM272" s="248"/>
      <c r="AN272" s="249"/>
      <c r="AO272" s="249"/>
      <c r="AP272" s="249"/>
      <c r="AQ272" s="249"/>
      <c r="AR272" s="249"/>
      <c r="AS272" s="249"/>
      <c r="AT272" s="250"/>
      <c r="AU272" s="248"/>
      <c r="AV272" s="249"/>
      <c r="AW272" s="249"/>
      <c r="AX272" s="249"/>
      <c r="AY272" s="249"/>
      <c r="AZ272" s="249"/>
      <c r="BA272" s="249"/>
      <c r="BB272" s="250"/>
      <c r="BC272" s="113"/>
      <c r="BD272" s="36"/>
      <c r="BE272" s="36"/>
      <c r="BF272" s="143"/>
      <c r="BG272" s="144"/>
      <c r="BH272" s="144"/>
      <c r="BI272" s="144"/>
      <c r="BJ272" s="143"/>
      <c r="BK272" s="144"/>
      <c r="BL272" s="144"/>
      <c r="BM272" s="144"/>
      <c r="BN272" s="143"/>
      <c r="BO272" s="144"/>
      <c r="BP272" s="144"/>
      <c r="BQ272" s="145"/>
      <c r="BR272" s="105"/>
    </row>
    <row r="273" spans="3:70" ht="15.6" customHeight="1" x14ac:dyDescent="0.4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79" t="str">
        <f>IF([3]回答表!X49="●",[3]回答表!G464,IF([3]回答表!AA49="●",[3]回答表!G481,""))</f>
        <v/>
      </c>
      <c r="AN273" s="80"/>
      <c r="AO273" s="80"/>
      <c r="AP273" s="80"/>
      <c r="AQ273" s="80"/>
      <c r="AR273" s="80"/>
      <c r="AS273" s="80"/>
      <c r="AT273" s="146"/>
      <c r="AU273" s="79" t="str">
        <f>IF([3]回答表!X49="●",[3]回答表!G465,IF([3]回答表!AA49="●",[3]回答表!G482,""))</f>
        <v/>
      </c>
      <c r="AV273" s="80"/>
      <c r="AW273" s="80"/>
      <c r="AX273" s="80"/>
      <c r="AY273" s="80"/>
      <c r="AZ273" s="80"/>
      <c r="BA273" s="80"/>
      <c r="BB273" s="146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 x14ac:dyDescent="0.4">
      <c r="C274" s="95"/>
      <c r="D274" s="109"/>
      <c r="E274" s="110"/>
      <c r="F274" s="110"/>
      <c r="G274" s="110"/>
      <c r="H274" s="110"/>
      <c r="I274" s="110"/>
      <c r="J274" s="110"/>
      <c r="K274" s="110"/>
      <c r="L274" s="110"/>
      <c r="M274" s="111"/>
      <c r="N274" s="147"/>
      <c r="O274" s="148"/>
      <c r="P274" s="148"/>
      <c r="Q274" s="14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76"/>
      <c r="AN274" s="77"/>
      <c r="AO274" s="77"/>
      <c r="AP274" s="77"/>
      <c r="AQ274" s="77"/>
      <c r="AR274" s="77"/>
      <c r="AS274" s="77"/>
      <c r="AT274" s="78"/>
      <c r="AU274" s="76"/>
      <c r="AV274" s="77"/>
      <c r="AW274" s="77"/>
      <c r="AX274" s="77"/>
      <c r="AY274" s="77"/>
      <c r="AZ274" s="77"/>
      <c r="BA274" s="77"/>
      <c r="BB274" s="78"/>
      <c r="BC274" s="113"/>
      <c r="BD274" s="36"/>
      <c r="BE274" s="36"/>
      <c r="BF274" s="143" t="str">
        <f>IF([3]回答表!X49="●",[3]回答表!E468,IF([3]回答表!AA49="●",[3]回答表!E485,""))</f>
        <v/>
      </c>
      <c r="BG274" s="144"/>
      <c r="BH274" s="144"/>
      <c r="BI274" s="144"/>
      <c r="BJ274" s="143" t="str">
        <f>IF([3]回答表!X49="●",[3]回答表!E469,IF([3]回答表!AA49="●",[3]回答表!E486,""))</f>
        <v/>
      </c>
      <c r="BK274" s="144"/>
      <c r="BL274" s="144"/>
      <c r="BM274" s="145"/>
      <c r="BN274" s="143" t="str">
        <f>IF([3]回答表!X49="●",[3]回答表!E470,IF([3]回答表!AA49="●",[3]回答表!E487,""))</f>
        <v/>
      </c>
      <c r="BO274" s="144"/>
      <c r="BP274" s="144"/>
      <c r="BQ274" s="145"/>
      <c r="BR274" s="105"/>
    </row>
    <row r="275" spans="3:70" ht="15.6" customHeight="1" x14ac:dyDescent="0.4">
      <c r="C275" s="9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2"/>
      <c r="O275" s="152"/>
      <c r="P275" s="152"/>
      <c r="Q275" s="152"/>
      <c r="R275" s="152"/>
      <c r="S275" s="152"/>
      <c r="T275" s="15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82"/>
      <c r="AN275" s="83"/>
      <c r="AO275" s="83"/>
      <c r="AP275" s="83"/>
      <c r="AQ275" s="83"/>
      <c r="AR275" s="83"/>
      <c r="AS275" s="83"/>
      <c r="AT275" s="84"/>
      <c r="AU275" s="82"/>
      <c r="AV275" s="83"/>
      <c r="AW275" s="83"/>
      <c r="AX275" s="83"/>
      <c r="AY275" s="83"/>
      <c r="AZ275" s="83"/>
      <c r="BA275" s="83"/>
      <c r="BB275" s="84"/>
      <c r="BC275" s="113"/>
      <c r="BD275" s="113"/>
      <c r="BE275" s="113"/>
      <c r="BF275" s="143"/>
      <c r="BG275" s="144"/>
      <c r="BH275" s="144"/>
      <c r="BI275" s="144"/>
      <c r="BJ275" s="143"/>
      <c r="BK275" s="144"/>
      <c r="BL275" s="144"/>
      <c r="BM275" s="145"/>
      <c r="BN275" s="143"/>
      <c r="BO275" s="144"/>
      <c r="BP275" s="144"/>
      <c r="BQ275" s="145"/>
      <c r="BR275" s="105"/>
    </row>
    <row r="276" spans="3:70" ht="15.6" customHeight="1" x14ac:dyDescent="0.4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13"/>
      <c r="BD276" s="36"/>
      <c r="BE276" s="36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 x14ac:dyDescent="0.4">
      <c r="C277" s="95"/>
      <c r="D277" s="159" t="s">
        <v>26</v>
      </c>
      <c r="E277" s="160"/>
      <c r="F277" s="160"/>
      <c r="G277" s="160"/>
      <c r="H277" s="160"/>
      <c r="I277" s="160"/>
      <c r="J277" s="160"/>
      <c r="K277" s="160"/>
      <c r="L277" s="160"/>
      <c r="M277" s="161"/>
      <c r="N277" s="123" t="str">
        <f>IF([3]回答表!AA49="●","●","")</f>
        <v/>
      </c>
      <c r="O277" s="124"/>
      <c r="P277" s="124"/>
      <c r="Q277" s="125"/>
      <c r="R277" s="112"/>
      <c r="S277" s="112"/>
      <c r="T277" s="11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113"/>
      <c r="BD277" s="165"/>
      <c r="BE277" s="165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 x14ac:dyDescent="0.4">
      <c r="C278" s="95"/>
      <c r="D278" s="166"/>
      <c r="E278" s="167"/>
      <c r="F278" s="167"/>
      <c r="G278" s="167"/>
      <c r="H278" s="167"/>
      <c r="I278" s="167"/>
      <c r="J278" s="167"/>
      <c r="K278" s="167"/>
      <c r="L278" s="167"/>
      <c r="M278" s="168"/>
      <c r="N278" s="137"/>
      <c r="O278" s="138"/>
      <c r="P278" s="138"/>
      <c r="Q278" s="139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13"/>
      <c r="BD278" s="165"/>
      <c r="BE278" s="165"/>
      <c r="BF278" s="143" t="s">
        <v>23</v>
      </c>
      <c r="BG278" s="144"/>
      <c r="BH278" s="144"/>
      <c r="BI278" s="144"/>
      <c r="BJ278" s="143" t="s">
        <v>24</v>
      </c>
      <c r="BK278" s="144"/>
      <c r="BL278" s="144"/>
      <c r="BM278" s="144"/>
      <c r="BN278" s="143" t="s">
        <v>25</v>
      </c>
      <c r="BO278" s="144"/>
      <c r="BP278" s="144"/>
      <c r="BQ278" s="145"/>
      <c r="BR278" s="105"/>
    </row>
    <row r="279" spans="3:70" ht="15.6" customHeight="1" x14ac:dyDescent="0.4">
      <c r="C279" s="95"/>
      <c r="D279" s="166"/>
      <c r="E279" s="167"/>
      <c r="F279" s="167"/>
      <c r="G279" s="167"/>
      <c r="H279" s="167"/>
      <c r="I279" s="167"/>
      <c r="J279" s="167"/>
      <c r="K279" s="167"/>
      <c r="L279" s="167"/>
      <c r="M279" s="168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113"/>
      <c r="BD279" s="165"/>
      <c r="BE279" s="165"/>
      <c r="BF279" s="143"/>
      <c r="BG279" s="144"/>
      <c r="BH279" s="144"/>
      <c r="BI279" s="144"/>
      <c r="BJ279" s="143"/>
      <c r="BK279" s="144"/>
      <c r="BL279" s="144"/>
      <c r="BM279" s="144"/>
      <c r="BN279" s="143"/>
      <c r="BO279" s="144"/>
      <c r="BP279" s="144"/>
      <c r="BQ279" s="145"/>
      <c r="BR279" s="105"/>
    </row>
    <row r="280" spans="3:70" ht="15.6" customHeight="1" x14ac:dyDescent="0.4">
      <c r="C280" s="95"/>
      <c r="D280" s="169"/>
      <c r="E280" s="170"/>
      <c r="F280" s="170"/>
      <c r="G280" s="170"/>
      <c r="H280" s="170"/>
      <c r="I280" s="170"/>
      <c r="J280" s="170"/>
      <c r="K280" s="170"/>
      <c r="L280" s="170"/>
      <c r="M280" s="171"/>
      <c r="N280" s="147"/>
      <c r="O280" s="148"/>
      <c r="P280" s="148"/>
      <c r="Q280" s="149"/>
      <c r="R280" s="112"/>
      <c r="S280" s="112"/>
      <c r="T280" s="112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4"/>
      <c r="AK280" s="129"/>
      <c r="AL280" s="129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113"/>
      <c r="BD280" s="165"/>
      <c r="BE280" s="165"/>
      <c r="BF280" s="181"/>
      <c r="BG280" s="182"/>
      <c r="BH280" s="182"/>
      <c r="BI280" s="182"/>
      <c r="BJ280" s="181"/>
      <c r="BK280" s="182"/>
      <c r="BL280" s="182"/>
      <c r="BM280" s="182"/>
      <c r="BN280" s="181"/>
      <c r="BO280" s="182"/>
      <c r="BP280" s="182"/>
      <c r="BQ280" s="183"/>
      <c r="BR280" s="105"/>
    </row>
    <row r="281" spans="3:70" ht="15.6" customHeight="1" x14ac:dyDescent="0.5">
      <c r="C281" s="9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65"/>
      <c r="Y281" s="65"/>
      <c r="Z281" s="6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105"/>
    </row>
    <row r="282" spans="3:70" ht="19.350000000000001" customHeight="1" x14ac:dyDescent="0.5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12"/>
      <c r="O282" s="112"/>
      <c r="P282" s="112"/>
      <c r="Q282" s="112"/>
      <c r="R282" s="112"/>
      <c r="S282" s="112"/>
      <c r="T282" s="112"/>
      <c r="U282" s="116" t="s">
        <v>31</v>
      </c>
      <c r="V282" s="112"/>
      <c r="W282" s="112"/>
      <c r="X282" s="112"/>
      <c r="Y282" s="112"/>
      <c r="Z282" s="112"/>
      <c r="AA282" s="103"/>
      <c r="AB282" s="117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16" t="s">
        <v>32</v>
      </c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65"/>
      <c r="BR282" s="105"/>
    </row>
    <row r="283" spans="3:70" ht="15.6" customHeight="1" x14ac:dyDescent="0.4">
      <c r="C283" s="95"/>
      <c r="D283" s="99" t="s">
        <v>33</v>
      </c>
      <c r="E283" s="100"/>
      <c r="F283" s="100"/>
      <c r="G283" s="100"/>
      <c r="H283" s="100"/>
      <c r="I283" s="100"/>
      <c r="J283" s="100"/>
      <c r="K283" s="100"/>
      <c r="L283" s="100"/>
      <c r="M283" s="101"/>
      <c r="N283" s="123" t="str">
        <f>IF([3]回答表!AD49="●","●","")</f>
        <v/>
      </c>
      <c r="O283" s="124"/>
      <c r="P283" s="124"/>
      <c r="Q283" s="125"/>
      <c r="R283" s="112"/>
      <c r="S283" s="112"/>
      <c r="T283" s="112"/>
      <c r="U283" s="126" t="str">
        <f>IF([3]回答表!AD49="●",[3]回答表!B492,"")</f>
        <v/>
      </c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8"/>
      <c r="AK283" s="129"/>
      <c r="AL283" s="129"/>
      <c r="AM283" s="126" t="str">
        <f>IF([3]回答表!AD49="●",[3]回答表!B498,"")</f>
        <v/>
      </c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8"/>
      <c r="BR283" s="105"/>
    </row>
    <row r="284" spans="3:70" ht="15.6" customHeight="1" x14ac:dyDescent="0.4">
      <c r="C284" s="95"/>
      <c r="D284" s="134"/>
      <c r="E284" s="135"/>
      <c r="F284" s="135"/>
      <c r="G284" s="135"/>
      <c r="H284" s="135"/>
      <c r="I284" s="135"/>
      <c r="J284" s="135"/>
      <c r="K284" s="135"/>
      <c r="L284" s="135"/>
      <c r="M284" s="136"/>
      <c r="N284" s="137"/>
      <c r="O284" s="138"/>
      <c r="P284" s="138"/>
      <c r="Q284" s="139"/>
      <c r="R284" s="112"/>
      <c r="S284" s="112"/>
      <c r="T284" s="112"/>
      <c r="U284" s="140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  <c r="AK284" s="129"/>
      <c r="AL284" s="129"/>
      <c r="AM284" s="140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2"/>
      <c r="BR284" s="105"/>
    </row>
    <row r="285" spans="3:70" ht="15.6" customHeight="1" x14ac:dyDescent="0.4">
      <c r="C285" s="95"/>
      <c r="D285" s="134"/>
      <c r="E285" s="135"/>
      <c r="F285" s="135"/>
      <c r="G285" s="135"/>
      <c r="H285" s="135"/>
      <c r="I285" s="135"/>
      <c r="J285" s="135"/>
      <c r="K285" s="135"/>
      <c r="L285" s="135"/>
      <c r="M285" s="136"/>
      <c r="N285" s="137"/>
      <c r="O285" s="138"/>
      <c r="P285" s="138"/>
      <c r="Q285" s="139"/>
      <c r="R285" s="112"/>
      <c r="S285" s="112"/>
      <c r="T285" s="112"/>
      <c r="U285" s="140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2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 x14ac:dyDescent="0.4">
      <c r="C286" s="95"/>
      <c r="D286" s="109"/>
      <c r="E286" s="110"/>
      <c r="F286" s="110"/>
      <c r="G286" s="110"/>
      <c r="H286" s="110"/>
      <c r="I286" s="110"/>
      <c r="J286" s="110"/>
      <c r="K286" s="110"/>
      <c r="L286" s="110"/>
      <c r="M286" s="111"/>
      <c r="N286" s="147"/>
      <c r="O286" s="148"/>
      <c r="P286" s="148"/>
      <c r="Q286" s="149"/>
      <c r="R286" s="112"/>
      <c r="S286" s="112"/>
      <c r="T286" s="112"/>
      <c r="U286" s="172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4"/>
      <c r="AK286" s="129"/>
      <c r="AL286" s="129"/>
      <c r="AM286" s="172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4"/>
      <c r="BR286" s="105"/>
    </row>
    <row r="287" spans="3:70" ht="15.6" customHeight="1" x14ac:dyDescent="0.4">
      <c r="C287" s="176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8"/>
    </row>
    <row r="288" spans="3:70" ht="15.6" customHeight="1" x14ac:dyDescent="0.4"/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87" t="s">
        <v>84</v>
      </c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/>
      <c r="BM292" s="287"/>
      <c r="BN292" s="287"/>
      <c r="BO292" s="287"/>
      <c r="BP292" s="287"/>
      <c r="BQ292" s="287"/>
      <c r="BR292" s="287"/>
    </row>
    <row r="293" spans="3:70" ht="21.95" customHeight="1" x14ac:dyDescent="0.4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</row>
    <row r="294" spans="3:70" ht="21.95" customHeight="1" x14ac:dyDescent="0.4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/>
      <c r="BM294" s="287"/>
      <c r="BN294" s="287"/>
      <c r="BO294" s="287"/>
      <c r="BP294" s="287"/>
      <c r="BQ294" s="287"/>
      <c r="BR294" s="287"/>
    </row>
    <row r="295" spans="3:70" ht="15.6" customHeight="1" x14ac:dyDescent="0.4">
      <c r="C295" s="8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4"/>
    </row>
    <row r="296" spans="3:70" ht="18.95" customHeight="1" x14ac:dyDescent="0.4">
      <c r="C296" s="95"/>
      <c r="D296" s="289" t="str">
        <f>IF([3]回答表!R50="●",[3]回答表!B511,"")</f>
        <v/>
      </c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0"/>
      <c r="BA296" s="290"/>
      <c r="BB296" s="290"/>
      <c r="BC296" s="290"/>
      <c r="BD296" s="290"/>
      <c r="BE296" s="290"/>
      <c r="BF296" s="290"/>
      <c r="BG296" s="290"/>
      <c r="BH296" s="290"/>
      <c r="BI296" s="290"/>
      <c r="BJ296" s="290"/>
      <c r="BK296" s="290"/>
      <c r="BL296" s="290"/>
      <c r="BM296" s="290"/>
      <c r="BN296" s="290"/>
      <c r="BO296" s="290"/>
      <c r="BP296" s="290"/>
      <c r="BQ296" s="291"/>
      <c r="BR296" s="105"/>
    </row>
    <row r="297" spans="3:70" ht="23.45" customHeight="1" x14ac:dyDescent="0.4">
      <c r="C297" s="95"/>
      <c r="D297" s="292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4"/>
      <c r="BR297" s="105"/>
    </row>
    <row r="298" spans="3:70" ht="23.45" customHeight="1" x14ac:dyDescent="0.4">
      <c r="C298" s="95"/>
      <c r="D298" s="292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4"/>
      <c r="BR298" s="105"/>
    </row>
    <row r="299" spans="3:70" ht="23.45" customHeight="1" x14ac:dyDescent="0.4">
      <c r="C299" s="95"/>
      <c r="D299" s="292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4"/>
      <c r="BR299" s="105"/>
    </row>
    <row r="300" spans="3:70" ht="23.45" customHeight="1" x14ac:dyDescent="0.4">
      <c r="C300" s="95"/>
      <c r="D300" s="292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4"/>
      <c r="BR300" s="105"/>
    </row>
    <row r="301" spans="3:70" ht="23.45" customHeight="1" x14ac:dyDescent="0.4">
      <c r="C301" s="95"/>
      <c r="D301" s="292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4"/>
      <c r="BR301" s="105"/>
    </row>
    <row r="302" spans="3:70" ht="23.45" customHeight="1" x14ac:dyDescent="0.4">
      <c r="C302" s="95"/>
      <c r="D302" s="292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4"/>
      <c r="BR302" s="105"/>
    </row>
    <row r="303" spans="3:70" ht="23.45" customHeight="1" x14ac:dyDescent="0.4">
      <c r="C303" s="95"/>
      <c r="D303" s="292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4"/>
      <c r="BR303" s="105"/>
    </row>
    <row r="304" spans="3:70" ht="23.45" customHeight="1" x14ac:dyDescent="0.4">
      <c r="C304" s="95"/>
      <c r="D304" s="292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4"/>
      <c r="BR304" s="105"/>
    </row>
    <row r="305" spans="3:70" ht="23.45" customHeight="1" x14ac:dyDescent="0.4">
      <c r="C305" s="95"/>
      <c r="D305" s="292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4"/>
      <c r="BR305" s="105"/>
    </row>
    <row r="306" spans="3:70" ht="23.45" customHeight="1" x14ac:dyDescent="0.4">
      <c r="C306" s="95"/>
      <c r="D306" s="292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4"/>
      <c r="BR306" s="105"/>
    </row>
    <row r="307" spans="3:70" ht="23.45" customHeight="1" x14ac:dyDescent="0.4">
      <c r="C307" s="95"/>
      <c r="D307" s="292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4"/>
      <c r="BR307" s="105"/>
    </row>
    <row r="308" spans="3:70" ht="23.45" customHeight="1" x14ac:dyDescent="0.4">
      <c r="C308" s="95"/>
      <c r="D308" s="292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4"/>
      <c r="BR308" s="105"/>
    </row>
    <row r="309" spans="3:70" ht="23.45" customHeight="1" x14ac:dyDescent="0.4">
      <c r="C309" s="95"/>
      <c r="D309" s="292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4"/>
      <c r="BR309" s="105"/>
    </row>
    <row r="310" spans="3:70" ht="23.45" customHeight="1" x14ac:dyDescent="0.4">
      <c r="C310" s="95"/>
      <c r="D310" s="292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4"/>
      <c r="BR310" s="105"/>
    </row>
    <row r="311" spans="3:70" ht="23.45" customHeight="1" x14ac:dyDescent="0.4">
      <c r="C311" s="95"/>
      <c r="D311" s="292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4"/>
      <c r="BR311" s="105"/>
    </row>
    <row r="312" spans="3:70" ht="23.45" customHeight="1" x14ac:dyDescent="0.4">
      <c r="C312" s="95"/>
      <c r="D312" s="292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4"/>
      <c r="BR312" s="105"/>
    </row>
    <row r="313" spans="3:70" ht="23.45" customHeight="1" x14ac:dyDescent="0.4">
      <c r="C313" s="95"/>
      <c r="D313" s="292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4"/>
      <c r="BR313" s="105"/>
    </row>
    <row r="314" spans="3:70" ht="23.45" customHeight="1" x14ac:dyDescent="0.4">
      <c r="C314" s="95"/>
      <c r="D314" s="295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7"/>
      <c r="BR314" s="105"/>
    </row>
    <row r="315" spans="3:70" ht="12.6" customHeight="1" x14ac:dyDescent="0.4">
      <c r="C315" s="176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8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691CC-CBF8-47EC-B93D-07103847CD1B}">
  <sheetPr>
    <pageSetUpPr fitToPage="1"/>
  </sheetPr>
  <dimension ref="C1:CN315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298"/>
      <c r="D2" s="298"/>
      <c r="E2" s="298"/>
      <c r="F2" s="29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 x14ac:dyDescent="0.4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 x14ac:dyDescent="0.4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 x14ac:dyDescent="0.4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 x14ac:dyDescent="0.4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 x14ac:dyDescent="0.4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 x14ac:dyDescent="0.4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 x14ac:dyDescent="0.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 x14ac:dyDescent="0.4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 x14ac:dyDescent="0.4">
      <c r="C11" s="19" t="str">
        <f>IF(COUNTIF([4]回答表!K15,"*")&gt;0,[4]回答表!K15,"")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IF(COUNTIF([4]回答表!F17,"*")&gt;0,[4]回答表!F17,"")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IF(COUNTIF([4]回答表!W17,"*")&gt;0,[4]回答表!W17,"")</f>
        <v>漁業集落排水施設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IF(COUNTIF([4]回答表!F19,"*")&gt;0,[4]回答表!F19,"")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 x14ac:dyDescent="0.4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 x14ac:dyDescent="0.4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 x14ac:dyDescent="0.4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 x14ac:dyDescent="0.4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 x14ac:dyDescent="0.4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 x14ac:dyDescent="0.4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 x14ac:dyDescent="0.4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 x14ac:dyDescent="0.4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 x14ac:dyDescent="0.4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 x14ac:dyDescent="0.4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 x14ac:dyDescent="0.4">
      <c r="C24" s="32"/>
      <c r="D24" s="76" t="str">
        <f>IF([4]回答表!R43="●","●","")</f>
        <v/>
      </c>
      <c r="E24" s="77"/>
      <c r="F24" s="77"/>
      <c r="G24" s="77"/>
      <c r="H24" s="77"/>
      <c r="I24" s="77"/>
      <c r="J24" s="78"/>
      <c r="K24" s="76" t="str">
        <f>IF([4]回答表!R44="●","●","")</f>
        <v/>
      </c>
      <c r="L24" s="77"/>
      <c r="M24" s="77"/>
      <c r="N24" s="77"/>
      <c r="O24" s="77"/>
      <c r="P24" s="77"/>
      <c r="Q24" s="78"/>
      <c r="R24" s="76" t="str">
        <f>IF([4]回答表!R45="●","●","")</f>
        <v/>
      </c>
      <c r="S24" s="77"/>
      <c r="T24" s="77"/>
      <c r="U24" s="77"/>
      <c r="V24" s="77"/>
      <c r="W24" s="77"/>
      <c r="X24" s="78"/>
      <c r="Y24" s="76" t="str">
        <f>IF([4]回答表!R46="●","●","")</f>
        <v/>
      </c>
      <c r="Z24" s="77"/>
      <c r="AA24" s="77"/>
      <c r="AB24" s="77"/>
      <c r="AC24" s="77"/>
      <c r="AD24" s="77"/>
      <c r="AE24" s="78"/>
      <c r="AF24" s="76" t="str">
        <f>IF([4]回答表!R47="●","●","")</f>
        <v>●</v>
      </c>
      <c r="AG24" s="77"/>
      <c r="AH24" s="77"/>
      <c r="AI24" s="77"/>
      <c r="AJ24" s="77"/>
      <c r="AK24" s="77"/>
      <c r="AL24" s="78"/>
      <c r="AM24" s="76" t="str">
        <f>IF([4]回答表!R48="●","●","")</f>
        <v/>
      </c>
      <c r="AN24" s="77"/>
      <c r="AO24" s="77"/>
      <c r="AP24" s="77"/>
      <c r="AQ24" s="77"/>
      <c r="AR24" s="77"/>
      <c r="AS24" s="78"/>
      <c r="AT24" s="76" t="str">
        <f>IF([4]回答表!R49="●","●","")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IF([4]回答表!R50="●","●","")</f>
        <v/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 x14ac:dyDescent="0.4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 x14ac:dyDescent="0.4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 x14ac:dyDescent="0.4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 x14ac:dyDescent="0.4"/>
    <row r="29" spans="3:71" ht="15.6" customHeight="1" x14ac:dyDescent="0.4">
      <c r="BS29" s="88"/>
    </row>
    <row r="30" spans="3:71" ht="15.6" customHeight="1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 x14ac:dyDescent="0.4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 x14ac:dyDescent="0.5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299"/>
      <c r="BR32" s="105"/>
    </row>
    <row r="33" spans="3:70" ht="15.6" customHeight="1" x14ac:dyDescent="0.5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299"/>
      <c r="BR33" s="105"/>
    </row>
    <row r="34" spans="3:70" ht="15.6" customHeight="1" x14ac:dyDescent="0.5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299"/>
      <c r="AO34" s="113"/>
      <c r="AP34" s="300"/>
      <c r="AQ34" s="300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299"/>
      <c r="BR34" s="105"/>
    </row>
    <row r="35" spans="3:70" ht="25.5" x14ac:dyDescent="0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299"/>
      <c r="BR35" s="105"/>
    </row>
    <row r="36" spans="3:70" ht="15.6" customHeight="1" x14ac:dyDescent="0.4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IF([4]回答表!X43="●","●","")</f>
        <v/>
      </c>
      <c r="O36" s="124"/>
      <c r="P36" s="124"/>
      <c r="Q36" s="125"/>
      <c r="R36" s="112"/>
      <c r="S36" s="112"/>
      <c r="T36" s="112"/>
      <c r="U36" s="126" t="str">
        <f>IF([4]回答表!X43="●",[4]回答表!B59,IF([4]回答表!AA43="●",[4]回答表!B79,""))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IF([4]回答表!X43="●",[4]回答表!S65,IF([4]回答表!AA43="●",[4]回答表!S85,""))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 x14ac:dyDescent="0.4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 x14ac:dyDescent="0.4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IF([4]回答表!X43="●",[4]回答表!G65,IF([4]回答表!AA43="●",[4]回答表!G85,""))</f>
        <v/>
      </c>
      <c r="AN38" s="80"/>
      <c r="AO38" s="80"/>
      <c r="AP38" s="80"/>
      <c r="AQ38" s="80"/>
      <c r="AR38" s="80"/>
      <c r="AS38" s="80"/>
      <c r="AT38" s="146"/>
      <c r="AU38" s="79" t="str">
        <f>IF([4]回答表!X43="●",[4]回答表!G66,IF([4]回答表!AA43="●",[4]回答表!G86,""))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 x14ac:dyDescent="0.4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IF([4]回答表!X43="●",[4]回答表!V65,IF([4]回答表!AA43="●",[4]回答表!V85,""))</f>
        <v/>
      </c>
      <c r="BG39" s="14"/>
      <c r="BH39" s="14"/>
      <c r="BI39" s="15"/>
      <c r="BJ39" s="143" t="str">
        <f>IF([4]回答表!X43="●",[4]回答表!V66,IF([4]回答表!AA43="●",[4]回答表!V86,""))</f>
        <v/>
      </c>
      <c r="BK39" s="14"/>
      <c r="BL39" s="14"/>
      <c r="BM39" s="15"/>
      <c r="BN39" s="143" t="str">
        <f>IF([4]回答表!X43="●",[4]回答表!V67,IF([4]回答表!AA43="●",[4]回答表!V87,""))</f>
        <v/>
      </c>
      <c r="BO39" s="14"/>
      <c r="BP39" s="14"/>
      <c r="BQ39" s="15"/>
      <c r="BR39" s="105"/>
    </row>
    <row r="40" spans="3:70" ht="15.6" customHeight="1" x14ac:dyDescent="0.4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 x14ac:dyDescent="0.4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 x14ac:dyDescent="0.4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IF([4]回答表!X43="●",[4]回答表!O71,IF([4]回答表!AA43="●",[4]回答表!O91,""))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 x14ac:dyDescent="0.4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IF([4]回答表!X43="●",[4]回答表!O72,IF([4]回答表!AA43="●",[4]回答表!O92,""))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29.1" customHeight="1" x14ac:dyDescent="0.4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IF([4]回答表!AA43="●","●","")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IF([4]回答表!X43="●",[4]回答表!O73,IF([4]回答表!AA43="●",[4]回答表!O93,""))</f>
        <v/>
      </c>
      <c r="AN44" s="154"/>
      <c r="AO44" s="162" t="s">
        <v>27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65"/>
      <c r="BE44" s="165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6" customHeight="1" x14ac:dyDescent="0.4">
      <c r="C45" s="95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IF([4]回答表!X43="●",[4]回答表!O74,IF([4]回答表!AA43="●",[4]回答表!O94,""))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5"/>
      <c r="BE45" s="165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 x14ac:dyDescent="0.4">
      <c r="C46" s="95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IF([4]回答表!X43="●",[4]回答表!AG71,IF([4]回答表!AA43="●",[4]回答表!AG91,""))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5"/>
      <c r="BE46" s="1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 x14ac:dyDescent="0.4">
      <c r="C47" s="95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47"/>
      <c r="O47" s="148"/>
      <c r="P47" s="148"/>
      <c r="Q47" s="149"/>
      <c r="R47" s="112"/>
      <c r="S47" s="112"/>
      <c r="T47" s="112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129"/>
      <c r="AL47" s="129"/>
      <c r="AM47" s="153" t="str">
        <f>IF([4]回答表!X43="●",[4]回答表!AG72,IF([4]回答表!AA43="●",[4]回答表!AG92,""))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5"/>
      <c r="BE47" s="1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 x14ac:dyDescent="0.4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5"/>
      <c r="BE48" s="1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6.95" customHeight="1" x14ac:dyDescent="0.5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81"/>
      <c r="O49" s="81"/>
      <c r="P49" s="81"/>
      <c r="Q49" s="81"/>
      <c r="R49" s="112"/>
      <c r="S49" s="112"/>
      <c r="T49" s="112"/>
      <c r="U49" s="112"/>
      <c r="V49" s="112"/>
      <c r="W49" s="112"/>
      <c r="X49" s="65"/>
      <c r="Y49" s="65"/>
      <c r="Z49" s="65"/>
      <c r="AA49" s="103"/>
      <c r="AB49" s="103"/>
      <c r="AC49" s="103"/>
      <c r="AD49" s="103"/>
      <c r="AE49" s="103"/>
      <c r="AF49" s="103"/>
      <c r="AG49" s="103"/>
      <c r="AH49" s="103"/>
      <c r="AI49" s="103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105"/>
    </row>
    <row r="50" spans="3:70" ht="18.600000000000001" customHeight="1" x14ac:dyDescent="0.5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1"/>
      <c r="O50" s="81"/>
      <c r="P50" s="81"/>
      <c r="Q50" s="81"/>
      <c r="R50" s="112"/>
      <c r="S50" s="112"/>
      <c r="T50" s="112"/>
      <c r="U50" s="116" t="s">
        <v>31</v>
      </c>
      <c r="V50" s="112"/>
      <c r="W50" s="112"/>
      <c r="X50" s="112"/>
      <c r="Y50" s="112"/>
      <c r="Z50" s="112"/>
      <c r="AA50" s="103"/>
      <c r="AB50" s="117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16" t="s">
        <v>32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5"/>
      <c r="BR50" s="105"/>
    </row>
    <row r="51" spans="3:70" ht="15.6" customHeight="1" x14ac:dyDescent="0.4">
      <c r="C51" s="95"/>
      <c r="D51" s="99" t="s">
        <v>33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23" t="str">
        <f>IF([4]回答表!AD43="●","●","")</f>
        <v/>
      </c>
      <c r="O51" s="124"/>
      <c r="P51" s="124"/>
      <c r="Q51" s="125"/>
      <c r="R51" s="112"/>
      <c r="S51" s="112"/>
      <c r="T51" s="112"/>
      <c r="U51" s="126" t="str">
        <f>IF([4]回答表!AD43="●",[4]回答表!B99,"")</f>
        <v/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175"/>
      <c r="AL51" s="175"/>
      <c r="AM51" s="126" t="str">
        <f>IF([4]回答表!AD43="●",[4]回答表!B104,"")</f>
        <v/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05"/>
    </row>
    <row r="52" spans="3:70" ht="15.6" customHeight="1" x14ac:dyDescent="0.4">
      <c r="C52" s="9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37"/>
      <c r="O52" s="138"/>
      <c r="P52" s="138"/>
      <c r="Q52" s="139"/>
      <c r="R52" s="112"/>
      <c r="S52" s="112"/>
      <c r="T52" s="112"/>
      <c r="U52" s="140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75"/>
      <c r="AL52" s="175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 x14ac:dyDescent="0.4">
      <c r="C53" s="9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37"/>
      <c r="O53" s="138"/>
      <c r="P53" s="138"/>
      <c r="Q53" s="139"/>
      <c r="R53" s="112"/>
      <c r="S53" s="112"/>
      <c r="T53" s="112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2"/>
      <c r="AK53" s="175"/>
      <c r="AL53" s="175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 x14ac:dyDescent="0.4">
      <c r="C54" s="95"/>
      <c r="D54" s="109"/>
      <c r="E54" s="110"/>
      <c r="F54" s="110"/>
      <c r="G54" s="110"/>
      <c r="H54" s="110"/>
      <c r="I54" s="110"/>
      <c r="J54" s="110"/>
      <c r="K54" s="110"/>
      <c r="L54" s="110"/>
      <c r="M54" s="111"/>
      <c r="N54" s="147"/>
      <c r="O54" s="148"/>
      <c r="P54" s="148"/>
      <c r="Q54" s="149"/>
      <c r="R54" s="112"/>
      <c r="S54" s="112"/>
      <c r="T54" s="112"/>
      <c r="U54" s="172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4"/>
      <c r="AK54" s="175"/>
      <c r="AL54" s="175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4"/>
      <c r="BR54" s="105"/>
    </row>
    <row r="55" spans="3:70" ht="15.6" customHeight="1" x14ac:dyDescent="0.4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8"/>
    </row>
    <row r="56" spans="3:70" ht="15.6" customHeight="1" x14ac:dyDescent="0.4"/>
    <row r="57" spans="3:70" ht="15.6" customHeight="1" x14ac:dyDescent="0.4"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4"/>
    </row>
    <row r="58" spans="3:70" ht="15.6" customHeight="1" x14ac:dyDescent="0.5">
      <c r="C58" s="95"/>
      <c r="D58" s="96" t="s">
        <v>14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34</v>
      </c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2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103"/>
      <c r="BO58" s="103"/>
      <c r="BP58" s="103"/>
      <c r="BQ58" s="299"/>
      <c r="BR58" s="105"/>
    </row>
    <row r="59" spans="3:70" ht="15.6" customHeight="1" x14ac:dyDescent="0.5">
      <c r="C59" s="95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102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103"/>
      <c r="BO59" s="103"/>
      <c r="BP59" s="103"/>
      <c r="BQ59" s="299"/>
      <c r="BR59" s="105"/>
    </row>
    <row r="60" spans="3:70" ht="15.6" customHeight="1" x14ac:dyDescent="0.5">
      <c r="C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65"/>
      <c r="Y60" s="65"/>
      <c r="Z60" s="65"/>
      <c r="AA60" s="36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299"/>
      <c r="AO60" s="113"/>
      <c r="AP60" s="300"/>
      <c r="AQ60" s="300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02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103"/>
      <c r="BO60" s="103"/>
      <c r="BP60" s="103"/>
      <c r="BQ60" s="299"/>
      <c r="BR60" s="105"/>
    </row>
    <row r="61" spans="3:70" ht="25.5" x14ac:dyDescent="0.5">
      <c r="C61" s="95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6" t="s">
        <v>35</v>
      </c>
      <c r="V61" s="112"/>
      <c r="W61" s="112"/>
      <c r="X61" s="112"/>
      <c r="Y61" s="112"/>
      <c r="Z61" s="112"/>
      <c r="AA61" s="10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6" t="s">
        <v>16</v>
      </c>
      <c r="AN61" s="118"/>
      <c r="AO61" s="117"/>
      <c r="AP61" s="119"/>
      <c r="AQ61" s="119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03"/>
      <c r="BE61" s="103"/>
      <c r="BF61" s="122" t="s">
        <v>17</v>
      </c>
      <c r="BG61" s="179"/>
      <c r="BH61" s="179"/>
      <c r="BI61" s="179"/>
      <c r="BJ61" s="179"/>
      <c r="BK61" s="179"/>
      <c r="BL61" s="179"/>
      <c r="BM61" s="103"/>
      <c r="BN61" s="103"/>
      <c r="BO61" s="103"/>
      <c r="BP61" s="103"/>
      <c r="BQ61" s="118"/>
      <c r="BR61" s="105"/>
    </row>
    <row r="62" spans="3:70" ht="15.6" customHeight="1" x14ac:dyDescent="0.4">
      <c r="C62" s="95"/>
      <c r="D62" s="99" t="s">
        <v>18</v>
      </c>
      <c r="E62" s="100"/>
      <c r="F62" s="100"/>
      <c r="G62" s="100"/>
      <c r="H62" s="100"/>
      <c r="I62" s="100"/>
      <c r="J62" s="100"/>
      <c r="K62" s="100"/>
      <c r="L62" s="100"/>
      <c r="M62" s="101"/>
      <c r="N62" s="123" t="str">
        <f>IF([4]回答表!X44="●","●","")</f>
        <v/>
      </c>
      <c r="O62" s="124"/>
      <c r="P62" s="124"/>
      <c r="Q62" s="125"/>
      <c r="R62" s="112"/>
      <c r="S62" s="112"/>
      <c r="T62" s="112"/>
      <c r="U62" s="126" t="str">
        <f>IF([4]回答表!X44="●",[4]回答表!B115,IF([4]回答表!AA44="●",[4]回答表!B127,""))</f>
        <v/>
      </c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8"/>
      <c r="AK62" s="129"/>
      <c r="AL62" s="129"/>
      <c r="AM62" s="180" t="s">
        <v>36</v>
      </c>
      <c r="AN62" s="180"/>
      <c r="AO62" s="180"/>
      <c r="AP62" s="180"/>
      <c r="AQ62" s="180"/>
      <c r="AR62" s="180"/>
      <c r="AS62" s="180"/>
      <c r="AT62" s="180"/>
      <c r="AU62" s="180" t="s">
        <v>37</v>
      </c>
      <c r="AV62" s="180"/>
      <c r="AW62" s="180"/>
      <c r="AX62" s="180"/>
      <c r="AY62" s="180"/>
      <c r="AZ62" s="180"/>
      <c r="BA62" s="180"/>
      <c r="BB62" s="180"/>
      <c r="BC62" s="113"/>
      <c r="BD62" s="36"/>
      <c r="BE62" s="36"/>
      <c r="BF62" s="131" t="str">
        <f>IF([4]回答表!X44="●",[4]回答表!S121,IF([4]回答表!AA44="●",[4]回答表!S133,""))</f>
        <v/>
      </c>
      <c r="BG62" s="132"/>
      <c r="BH62" s="132"/>
      <c r="BI62" s="132"/>
      <c r="BJ62" s="131"/>
      <c r="BK62" s="132"/>
      <c r="BL62" s="132"/>
      <c r="BM62" s="132"/>
      <c r="BN62" s="131"/>
      <c r="BO62" s="132"/>
      <c r="BP62" s="132"/>
      <c r="BQ62" s="133"/>
      <c r="BR62" s="105"/>
    </row>
    <row r="63" spans="3:70" ht="15.6" customHeight="1" x14ac:dyDescent="0.4">
      <c r="C63" s="95"/>
      <c r="D63" s="134"/>
      <c r="E63" s="135"/>
      <c r="F63" s="135"/>
      <c r="G63" s="135"/>
      <c r="H63" s="135"/>
      <c r="I63" s="135"/>
      <c r="J63" s="135"/>
      <c r="K63" s="135"/>
      <c r="L63" s="135"/>
      <c r="M63" s="136"/>
      <c r="N63" s="137"/>
      <c r="O63" s="138"/>
      <c r="P63" s="138"/>
      <c r="Q63" s="139"/>
      <c r="R63" s="112"/>
      <c r="S63" s="112"/>
      <c r="T63" s="112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129"/>
      <c r="AL63" s="12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13"/>
      <c r="BD63" s="36"/>
      <c r="BE63" s="36"/>
      <c r="BF63" s="143"/>
      <c r="BG63" s="144"/>
      <c r="BH63" s="144"/>
      <c r="BI63" s="144"/>
      <c r="BJ63" s="143"/>
      <c r="BK63" s="144"/>
      <c r="BL63" s="144"/>
      <c r="BM63" s="144"/>
      <c r="BN63" s="143"/>
      <c r="BO63" s="144"/>
      <c r="BP63" s="144"/>
      <c r="BQ63" s="145"/>
      <c r="BR63" s="105"/>
    </row>
    <row r="64" spans="3:70" ht="15.6" customHeight="1" x14ac:dyDescent="0.4">
      <c r="C64" s="95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37"/>
      <c r="O64" s="138"/>
      <c r="P64" s="138"/>
      <c r="Q64" s="139"/>
      <c r="R64" s="112"/>
      <c r="S64" s="112"/>
      <c r="T64" s="112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129"/>
      <c r="AL64" s="129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13"/>
      <c r="BD64" s="36"/>
      <c r="BE64" s="36"/>
      <c r="BF64" s="143"/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5"/>
      <c r="BR64" s="105"/>
    </row>
    <row r="65" spans="3:70" ht="15.6" customHeight="1" x14ac:dyDescent="0.4">
      <c r="C65" s="95"/>
      <c r="D65" s="109"/>
      <c r="E65" s="110"/>
      <c r="F65" s="110"/>
      <c r="G65" s="110"/>
      <c r="H65" s="110"/>
      <c r="I65" s="110"/>
      <c r="J65" s="110"/>
      <c r="K65" s="110"/>
      <c r="L65" s="110"/>
      <c r="M65" s="111"/>
      <c r="N65" s="147"/>
      <c r="O65" s="148"/>
      <c r="P65" s="148"/>
      <c r="Q65" s="149"/>
      <c r="R65" s="112"/>
      <c r="S65" s="112"/>
      <c r="T65" s="112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2"/>
      <c r="AK65" s="129"/>
      <c r="AL65" s="129"/>
      <c r="AM65" s="79" t="str">
        <f>IF([4]回答表!X44="●",[4]回答表!J121,IF([4]回答表!AA44="●",[4]回答表!J133,""))</f>
        <v/>
      </c>
      <c r="AN65" s="80"/>
      <c r="AO65" s="80"/>
      <c r="AP65" s="80"/>
      <c r="AQ65" s="80"/>
      <c r="AR65" s="80"/>
      <c r="AS65" s="80"/>
      <c r="AT65" s="146"/>
      <c r="AU65" s="79" t="str">
        <f>IF([4]回答表!X44="●",[4]回答表!J122,IF([4]回答表!AA44="●",[4]回答表!J134,""))</f>
        <v/>
      </c>
      <c r="AV65" s="80"/>
      <c r="AW65" s="80"/>
      <c r="AX65" s="80"/>
      <c r="AY65" s="80"/>
      <c r="AZ65" s="80"/>
      <c r="BA65" s="80"/>
      <c r="BB65" s="146"/>
      <c r="BC65" s="113"/>
      <c r="BD65" s="36"/>
      <c r="BE65" s="36"/>
      <c r="BF65" s="143" t="str">
        <f>IF([4]回答表!X44="●",[4]回答表!V121,IF([4]回答表!AA44="●",[4]回答表!V133,""))</f>
        <v/>
      </c>
      <c r="BG65" s="144"/>
      <c r="BH65" s="144"/>
      <c r="BI65" s="144"/>
      <c r="BJ65" s="143" t="str">
        <f>IF([4]回答表!X44="●",[4]回答表!V122,IF([4]回答表!AA44="●",[4]回答表!V134,""))</f>
        <v/>
      </c>
      <c r="BK65" s="144"/>
      <c r="BL65" s="144"/>
      <c r="BM65" s="144"/>
      <c r="BN65" s="143" t="str">
        <f>IF([4]回答表!X44="●",[4]回答表!V123,IF([4]回答表!AA44="●",[4]回答表!V135,""))</f>
        <v/>
      </c>
      <c r="BO65" s="144"/>
      <c r="BP65" s="144"/>
      <c r="BQ65" s="145"/>
      <c r="BR65" s="105"/>
    </row>
    <row r="66" spans="3:70" ht="15.6" customHeight="1" x14ac:dyDescent="0.4">
      <c r="C66" s="9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51"/>
      <c r="P66" s="151"/>
      <c r="Q66" s="151"/>
      <c r="R66" s="152"/>
      <c r="S66" s="152"/>
      <c r="T66" s="152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  <c r="AK66" s="129"/>
      <c r="AL66" s="129"/>
      <c r="AM66" s="76"/>
      <c r="AN66" s="77"/>
      <c r="AO66" s="77"/>
      <c r="AP66" s="77"/>
      <c r="AQ66" s="77"/>
      <c r="AR66" s="77"/>
      <c r="AS66" s="77"/>
      <c r="AT66" s="78"/>
      <c r="AU66" s="76"/>
      <c r="AV66" s="77"/>
      <c r="AW66" s="77"/>
      <c r="AX66" s="77"/>
      <c r="AY66" s="77"/>
      <c r="AZ66" s="77"/>
      <c r="BA66" s="77"/>
      <c r="BB66" s="78"/>
      <c r="BC66" s="113"/>
      <c r="BD66" s="113"/>
      <c r="BE66" s="113"/>
      <c r="BF66" s="143"/>
      <c r="BG66" s="144"/>
      <c r="BH66" s="144"/>
      <c r="BI66" s="144"/>
      <c r="BJ66" s="143"/>
      <c r="BK66" s="144"/>
      <c r="BL66" s="144"/>
      <c r="BM66" s="144"/>
      <c r="BN66" s="143"/>
      <c r="BO66" s="144"/>
      <c r="BP66" s="144"/>
      <c r="BQ66" s="145"/>
      <c r="BR66" s="105"/>
    </row>
    <row r="67" spans="3:70" ht="15.6" customHeight="1" x14ac:dyDescent="0.4">
      <c r="C67" s="9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51"/>
      <c r="P67" s="151"/>
      <c r="Q67" s="151"/>
      <c r="R67" s="152"/>
      <c r="S67" s="152"/>
      <c r="T67" s="152"/>
      <c r="U67" s="140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2"/>
      <c r="AK67" s="129"/>
      <c r="AL67" s="129"/>
      <c r="AM67" s="82"/>
      <c r="AN67" s="83"/>
      <c r="AO67" s="83"/>
      <c r="AP67" s="83"/>
      <c r="AQ67" s="83"/>
      <c r="AR67" s="83"/>
      <c r="AS67" s="83"/>
      <c r="AT67" s="84"/>
      <c r="AU67" s="82"/>
      <c r="AV67" s="83"/>
      <c r="AW67" s="83"/>
      <c r="AX67" s="83"/>
      <c r="AY67" s="83"/>
      <c r="AZ67" s="83"/>
      <c r="BA67" s="83"/>
      <c r="BB67" s="84"/>
      <c r="BC67" s="113"/>
      <c r="BD67" s="36"/>
      <c r="BE67" s="36"/>
      <c r="BF67" s="143"/>
      <c r="BG67" s="144"/>
      <c r="BH67" s="144"/>
      <c r="BI67" s="144"/>
      <c r="BJ67" s="143"/>
      <c r="BK67" s="144"/>
      <c r="BL67" s="144"/>
      <c r="BM67" s="144"/>
      <c r="BN67" s="143"/>
      <c r="BO67" s="144"/>
      <c r="BP67" s="144"/>
      <c r="BQ67" s="145"/>
      <c r="BR67" s="105"/>
    </row>
    <row r="68" spans="3:70" ht="15.6" customHeight="1" x14ac:dyDescent="0.4">
      <c r="C68" s="95"/>
      <c r="D68" s="159" t="s">
        <v>26</v>
      </c>
      <c r="E68" s="160"/>
      <c r="F68" s="160"/>
      <c r="G68" s="160"/>
      <c r="H68" s="160"/>
      <c r="I68" s="160"/>
      <c r="J68" s="160"/>
      <c r="K68" s="160"/>
      <c r="L68" s="160"/>
      <c r="M68" s="161"/>
      <c r="N68" s="123" t="str">
        <f>IF([4]回答表!AA44="●","●","")</f>
        <v/>
      </c>
      <c r="O68" s="124"/>
      <c r="P68" s="124"/>
      <c r="Q68" s="125"/>
      <c r="R68" s="112"/>
      <c r="S68" s="112"/>
      <c r="T68" s="112"/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129"/>
      <c r="AL68" s="129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13"/>
      <c r="BD68" s="165"/>
      <c r="BE68" s="165"/>
      <c r="BF68" s="143"/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105"/>
    </row>
    <row r="69" spans="3:70" ht="15.6" customHeight="1" x14ac:dyDescent="0.4">
      <c r="C69" s="95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13"/>
      <c r="BD69" s="165"/>
      <c r="BE69" s="165"/>
      <c r="BF69" s="143" t="s">
        <v>23</v>
      </c>
      <c r="BG69" s="144"/>
      <c r="BH69" s="144"/>
      <c r="BI69" s="144"/>
      <c r="BJ69" s="143" t="s">
        <v>24</v>
      </c>
      <c r="BK69" s="144"/>
      <c r="BL69" s="144"/>
      <c r="BM69" s="144"/>
      <c r="BN69" s="143" t="s">
        <v>25</v>
      </c>
      <c r="BO69" s="144"/>
      <c r="BP69" s="144"/>
      <c r="BQ69" s="145"/>
      <c r="BR69" s="105"/>
    </row>
    <row r="70" spans="3:70" ht="15.6" customHeight="1" x14ac:dyDescent="0.4">
      <c r="C70" s="95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13"/>
      <c r="BD70" s="165"/>
      <c r="BE70" s="165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 x14ac:dyDescent="0.4">
      <c r="C71" s="95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47"/>
      <c r="O71" s="148"/>
      <c r="P71" s="148"/>
      <c r="Q71" s="149"/>
      <c r="R71" s="112"/>
      <c r="S71" s="112"/>
      <c r="T71" s="112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129"/>
      <c r="AL71" s="129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13"/>
      <c r="BD71" s="165"/>
      <c r="BE71" s="165"/>
      <c r="BF71" s="181"/>
      <c r="BG71" s="182"/>
      <c r="BH71" s="182"/>
      <c r="BI71" s="182"/>
      <c r="BJ71" s="181"/>
      <c r="BK71" s="182"/>
      <c r="BL71" s="182"/>
      <c r="BM71" s="182"/>
      <c r="BN71" s="181"/>
      <c r="BO71" s="182"/>
      <c r="BP71" s="182"/>
      <c r="BQ71" s="183"/>
      <c r="BR71" s="105"/>
    </row>
    <row r="72" spans="3:70" ht="15.6" customHeight="1" x14ac:dyDescent="0.5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81"/>
      <c r="O72" s="81"/>
      <c r="P72" s="81"/>
      <c r="Q72" s="81"/>
      <c r="R72" s="112"/>
      <c r="S72" s="112"/>
      <c r="T72" s="112"/>
      <c r="U72" s="112"/>
      <c r="V72" s="112"/>
      <c r="W72" s="112"/>
      <c r="X72" s="65"/>
      <c r="Y72" s="65"/>
      <c r="Z72" s="65"/>
      <c r="AA72" s="103"/>
      <c r="AB72" s="103"/>
      <c r="AC72" s="103"/>
      <c r="AD72" s="103"/>
      <c r="AE72" s="103"/>
      <c r="AF72" s="103"/>
      <c r="AG72" s="103"/>
      <c r="AH72" s="103"/>
      <c r="AI72" s="103"/>
      <c r="AJ72" s="65"/>
      <c r="AK72" s="65"/>
      <c r="AL72" s="6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5"/>
    </row>
    <row r="73" spans="3:70" ht="18.600000000000001" customHeight="1" x14ac:dyDescent="0.5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81"/>
      <c r="O73" s="81"/>
      <c r="P73" s="81"/>
      <c r="Q73" s="81"/>
      <c r="R73" s="112"/>
      <c r="S73" s="112"/>
      <c r="T73" s="112"/>
      <c r="U73" s="116" t="s">
        <v>31</v>
      </c>
      <c r="V73" s="112"/>
      <c r="W73" s="112"/>
      <c r="X73" s="112"/>
      <c r="Y73" s="112"/>
      <c r="Z73" s="112"/>
      <c r="AA73" s="103"/>
      <c r="AB73" s="117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16" t="s">
        <v>32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65"/>
      <c r="BR73" s="105"/>
    </row>
    <row r="74" spans="3:70" ht="15.6" customHeight="1" x14ac:dyDescent="0.4">
      <c r="C74" s="95"/>
      <c r="D74" s="99" t="s">
        <v>33</v>
      </c>
      <c r="E74" s="100"/>
      <c r="F74" s="100"/>
      <c r="G74" s="100"/>
      <c r="H74" s="100"/>
      <c r="I74" s="100"/>
      <c r="J74" s="100"/>
      <c r="K74" s="100"/>
      <c r="L74" s="100"/>
      <c r="M74" s="101"/>
      <c r="N74" s="123" t="str">
        <f>IF([4]回答表!AD44="●","●","")</f>
        <v/>
      </c>
      <c r="O74" s="124"/>
      <c r="P74" s="124"/>
      <c r="Q74" s="125"/>
      <c r="R74" s="112"/>
      <c r="S74" s="112"/>
      <c r="T74" s="112"/>
      <c r="U74" s="126" t="str">
        <f>IF([4]回答表!AD44="●",[4]回答表!B140,"")</f>
        <v/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8"/>
      <c r="AK74" s="175"/>
      <c r="AL74" s="175"/>
      <c r="AM74" s="126" t="str">
        <f>IF([4]回答表!AD44="●",[4]回答表!B146,"")</f>
        <v/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05"/>
    </row>
    <row r="75" spans="3:70" ht="15.6" customHeight="1" x14ac:dyDescent="0.4">
      <c r="C75" s="95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75"/>
      <c r="AL75" s="175"/>
      <c r="AM75" s="140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2"/>
      <c r="BR75" s="105"/>
    </row>
    <row r="76" spans="3:70" ht="15.6" customHeight="1" x14ac:dyDescent="0.4">
      <c r="C76" s="95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75"/>
      <c r="AL76" s="175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2"/>
      <c r="BR76" s="105"/>
    </row>
    <row r="77" spans="3:70" ht="15.6" customHeight="1" x14ac:dyDescent="0.4">
      <c r="C77" s="95"/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N77" s="147"/>
      <c r="O77" s="148"/>
      <c r="P77" s="148"/>
      <c r="Q77" s="149"/>
      <c r="R77" s="112"/>
      <c r="S77" s="112"/>
      <c r="T77" s="112"/>
      <c r="U77" s="172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4"/>
      <c r="AK77" s="175"/>
      <c r="AL77" s="175"/>
      <c r="AM77" s="172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4"/>
      <c r="BR77" s="105"/>
    </row>
    <row r="78" spans="3:70" ht="15.6" customHeight="1" x14ac:dyDescent="0.4">
      <c r="C78" s="176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8"/>
    </row>
    <row r="79" spans="3:70" ht="15.6" customHeight="1" x14ac:dyDescent="0.4"/>
    <row r="80" spans="3:70" ht="15.6" customHeight="1" x14ac:dyDescent="0.4"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4"/>
    </row>
    <row r="81" spans="3:70" ht="15.6" customHeight="1" x14ac:dyDescent="0.5">
      <c r="C81" s="95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65"/>
      <c r="Y81" s="65"/>
      <c r="Z81" s="65"/>
      <c r="AA81" s="36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299"/>
      <c r="AO81" s="113"/>
      <c r="AP81" s="300"/>
      <c r="AQ81" s="300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02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103"/>
      <c r="BO81" s="103"/>
      <c r="BP81" s="103"/>
      <c r="BQ81" s="299"/>
      <c r="BR81" s="105"/>
    </row>
    <row r="82" spans="3:70" ht="15.6" customHeight="1" x14ac:dyDescent="0.5">
      <c r="C82" s="95"/>
      <c r="D82" s="96" t="s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99" t="s">
        <v>38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2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103"/>
      <c r="BO82" s="103"/>
      <c r="BP82" s="103"/>
      <c r="BQ82" s="299"/>
      <c r="BR82" s="105"/>
    </row>
    <row r="83" spans="3:70" ht="15.6" customHeight="1" x14ac:dyDescent="0.5">
      <c r="C83" s="95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109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1"/>
      <c r="BC83" s="102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103"/>
      <c r="BO83" s="103"/>
      <c r="BP83" s="103"/>
      <c r="BQ83" s="299"/>
      <c r="BR83" s="105"/>
    </row>
    <row r="84" spans="3:70" ht="15.6" customHeight="1" x14ac:dyDescent="0.5">
      <c r="C84" s="95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65"/>
      <c r="Y84" s="65"/>
      <c r="Z84" s="65"/>
      <c r="AA84" s="36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299"/>
      <c r="AO84" s="113"/>
      <c r="AP84" s="300"/>
      <c r="AQ84" s="300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02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103"/>
      <c r="BO84" s="103"/>
      <c r="BP84" s="103"/>
      <c r="BQ84" s="299"/>
      <c r="BR84" s="105"/>
    </row>
    <row r="85" spans="3:70" ht="25.5" x14ac:dyDescent="0.5">
      <c r="C85" s="95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6" t="s">
        <v>39</v>
      </c>
      <c r="V85" s="118"/>
      <c r="W85" s="117"/>
      <c r="X85" s="119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17"/>
      <c r="AL85" s="117"/>
      <c r="AM85" s="116" t="s">
        <v>35</v>
      </c>
      <c r="AN85" s="112"/>
      <c r="AO85" s="112"/>
      <c r="AP85" s="112"/>
      <c r="AQ85" s="112"/>
      <c r="AR85" s="112"/>
      <c r="AS85" s="103"/>
      <c r="AT85" s="117"/>
      <c r="AU85" s="117"/>
      <c r="AV85" s="117"/>
      <c r="AW85" s="117"/>
      <c r="AX85" s="117"/>
      <c r="AY85" s="117"/>
      <c r="AZ85" s="117"/>
      <c r="BA85" s="117"/>
      <c r="BB85" s="117"/>
      <c r="BC85" s="121"/>
      <c r="BD85" s="103"/>
      <c r="BE85" s="103"/>
      <c r="BF85" s="122" t="s">
        <v>17</v>
      </c>
      <c r="BG85" s="179"/>
      <c r="BH85" s="179"/>
      <c r="BI85" s="179"/>
      <c r="BJ85" s="179"/>
      <c r="BK85" s="179"/>
      <c r="BL85" s="179"/>
      <c r="BM85" s="103"/>
      <c r="BN85" s="103"/>
      <c r="BO85" s="103"/>
      <c r="BP85" s="103"/>
      <c r="BQ85" s="299"/>
      <c r="BR85" s="105"/>
    </row>
    <row r="86" spans="3:70" ht="19.350000000000001" customHeight="1" x14ac:dyDescent="0.4">
      <c r="C86" s="95"/>
      <c r="D86" s="186" t="s">
        <v>18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23" t="str">
        <f>IF([4]回答表!F17="水道事業",IF([4]回答表!X45="●","●",""),"")</f>
        <v/>
      </c>
      <c r="O86" s="124"/>
      <c r="P86" s="124"/>
      <c r="Q86" s="125"/>
      <c r="R86" s="112"/>
      <c r="S86" s="112"/>
      <c r="T86" s="112"/>
      <c r="U86" s="187" t="s">
        <v>40</v>
      </c>
      <c r="V86" s="188"/>
      <c r="W86" s="188"/>
      <c r="X86" s="188"/>
      <c r="Y86" s="188"/>
      <c r="Z86" s="188"/>
      <c r="AA86" s="188"/>
      <c r="AB86" s="188"/>
      <c r="AC86" s="189" t="s">
        <v>41</v>
      </c>
      <c r="AD86" s="190"/>
      <c r="AE86" s="190"/>
      <c r="AF86" s="190"/>
      <c r="AG86" s="190"/>
      <c r="AH86" s="190"/>
      <c r="AI86" s="190"/>
      <c r="AJ86" s="191"/>
      <c r="AK86" s="129"/>
      <c r="AL86" s="129"/>
      <c r="AM86" s="192" t="str">
        <f>IF([4]回答表!F17="水道事業",IF([4]回答表!X45="●",[4]回答表!B158,IF([4]回答表!AA45="●",[4]回答表!B223,"")),"")</f>
        <v/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4"/>
      <c r="BD86" s="36"/>
      <c r="BE86" s="36"/>
      <c r="BF86" s="131" t="str">
        <f>IF([4]回答表!F17="水道事業",IF([4]回答表!X45="●",[4]回答表!B212,IF([4]回答表!AA45="●",[4]回答表!B278,"")),"")</f>
        <v/>
      </c>
      <c r="BG86" s="132"/>
      <c r="BH86" s="132"/>
      <c r="BI86" s="132"/>
      <c r="BJ86" s="131"/>
      <c r="BK86" s="132"/>
      <c r="BL86" s="132"/>
      <c r="BM86" s="132"/>
      <c r="BN86" s="131"/>
      <c r="BO86" s="132"/>
      <c r="BP86" s="132"/>
      <c r="BQ86" s="133"/>
      <c r="BR86" s="105"/>
    </row>
    <row r="87" spans="3:70" ht="19.350000000000001" customHeight="1" x14ac:dyDescent="0.4">
      <c r="C87" s="9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37"/>
      <c r="O87" s="138"/>
      <c r="P87" s="138"/>
      <c r="Q87" s="139"/>
      <c r="R87" s="112"/>
      <c r="S87" s="112"/>
      <c r="T87" s="112"/>
      <c r="U87" s="195"/>
      <c r="V87" s="196"/>
      <c r="W87" s="196"/>
      <c r="X87" s="196"/>
      <c r="Y87" s="196"/>
      <c r="Z87" s="196"/>
      <c r="AA87" s="196"/>
      <c r="AB87" s="196"/>
      <c r="AC87" s="197"/>
      <c r="AD87" s="198"/>
      <c r="AE87" s="198"/>
      <c r="AF87" s="198"/>
      <c r="AG87" s="198"/>
      <c r="AH87" s="198"/>
      <c r="AI87" s="198"/>
      <c r="AJ87" s="199"/>
      <c r="AK87" s="129"/>
      <c r="AL87" s="129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36"/>
      <c r="BE87" s="36"/>
      <c r="BF87" s="143"/>
      <c r="BG87" s="144"/>
      <c r="BH87" s="144"/>
      <c r="BI87" s="144"/>
      <c r="BJ87" s="143"/>
      <c r="BK87" s="144"/>
      <c r="BL87" s="144"/>
      <c r="BM87" s="144"/>
      <c r="BN87" s="143"/>
      <c r="BO87" s="144"/>
      <c r="BP87" s="144"/>
      <c r="BQ87" s="145"/>
      <c r="BR87" s="105"/>
    </row>
    <row r="88" spans="3:70" ht="15.6" customHeight="1" x14ac:dyDescent="0.4">
      <c r="C88" s="9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37"/>
      <c r="O88" s="138"/>
      <c r="P88" s="138"/>
      <c r="Q88" s="139"/>
      <c r="R88" s="112"/>
      <c r="S88" s="112"/>
      <c r="T88" s="112"/>
      <c r="U88" s="79" t="str">
        <f>IF([4]回答表!F17="水道事業",IF([4]回答表!X45="●",[4]回答表!J166,IF([4]回答表!AA45="●",[4]回答表!J231,"")),"")</f>
        <v/>
      </c>
      <c r="V88" s="80"/>
      <c r="W88" s="80"/>
      <c r="X88" s="80"/>
      <c r="Y88" s="80"/>
      <c r="Z88" s="80"/>
      <c r="AA88" s="80"/>
      <c r="AB88" s="146"/>
      <c r="AC88" s="79" t="str">
        <f>IF([4]回答表!F17="水道事業",IF([4]回答表!X45="●",[4]回答表!J173,IF([4]回答表!AA45="●",[4]回答表!J238,"")),"")</f>
        <v/>
      </c>
      <c r="AD88" s="80"/>
      <c r="AE88" s="80"/>
      <c r="AF88" s="80"/>
      <c r="AG88" s="80"/>
      <c r="AH88" s="80"/>
      <c r="AI88" s="80"/>
      <c r="AJ88" s="146"/>
      <c r="AK88" s="129"/>
      <c r="AL88" s="129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36"/>
      <c r="BE88" s="36"/>
      <c r="BF88" s="143"/>
      <c r="BG88" s="144"/>
      <c r="BH88" s="144"/>
      <c r="BI88" s="144"/>
      <c r="BJ88" s="143"/>
      <c r="BK88" s="144"/>
      <c r="BL88" s="144"/>
      <c r="BM88" s="144"/>
      <c r="BN88" s="143"/>
      <c r="BO88" s="144"/>
      <c r="BP88" s="144"/>
      <c r="BQ88" s="145"/>
      <c r="BR88" s="105"/>
    </row>
    <row r="89" spans="3:70" ht="15.6" customHeight="1" x14ac:dyDescent="0.4">
      <c r="C89" s="9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7"/>
      <c r="O89" s="148"/>
      <c r="P89" s="148"/>
      <c r="Q89" s="149"/>
      <c r="R89" s="112"/>
      <c r="S89" s="112"/>
      <c r="T89" s="112"/>
      <c r="U89" s="76"/>
      <c r="V89" s="77"/>
      <c r="W89" s="77"/>
      <c r="X89" s="77"/>
      <c r="Y89" s="77"/>
      <c r="Z89" s="77"/>
      <c r="AA89" s="77"/>
      <c r="AB89" s="78"/>
      <c r="AC89" s="76"/>
      <c r="AD89" s="77"/>
      <c r="AE89" s="77"/>
      <c r="AF89" s="77"/>
      <c r="AG89" s="77"/>
      <c r="AH89" s="77"/>
      <c r="AI89" s="77"/>
      <c r="AJ89" s="78"/>
      <c r="AK89" s="129"/>
      <c r="AL89" s="129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36"/>
      <c r="BE89" s="36"/>
      <c r="BF89" s="143" t="str">
        <f>IF([4]回答表!F17="水道事業",IF([4]回答表!X45="●",[4]回答表!E212,IF([4]回答表!AA45="●",[4]回答表!E278,"")),"")</f>
        <v/>
      </c>
      <c r="BG89" s="144"/>
      <c r="BH89" s="144"/>
      <c r="BI89" s="144"/>
      <c r="BJ89" s="143" t="str">
        <f>IF([4]回答表!F17="水道事業",IF([4]回答表!X45="●",[4]回答表!E213,IF([4]回答表!AA45="●",[4]回答表!E279,"")),"")</f>
        <v/>
      </c>
      <c r="BK89" s="144"/>
      <c r="BL89" s="144"/>
      <c r="BM89" s="144"/>
      <c r="BN89" s="143" t="str">
        <f>IF([4]回答表!F17="水道事業",IF([4]回答表!X45="●",[4]回答表!E214,IF([4]回答表!AA45="●",[4]回答表!E280,"")),"")</f>
        <v/>
      </c>
      <c r="BO89" s="144"/>
      <c r="BP89" s="144"/>
      <c r="BQ89" s="145"/>
      <c r="BR89" s="105"/>
    </row>
    <row r="90" spans="3:70" ht="15.6" customHeight="1" x14ac:dyDescent="0.4">
      <c r="C90" s="9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1"/>
      <c r="P90" s="151"/>
      <c r="Q90" s="151"/>
      <c r="R90" s="152"/>
      <c r="S90" s="152"/>
      <c r="T90" s="152"/>
      <c r="U90" s="82"/>
      <c r="V90" s="83"/>
      <c r="W90" s="83"/>
      <c r="X90" s="83"/>
      <c r="Y90" s="83"/>
      <c r="Z90" s="83"/>
      <c r="AA90" s="83"/>
      <c r="AB90" s="84"/>
      <c r="AC90" s="82"/>
      <c r="AD90" s="83"/>
      <c r="AE90" s="83"/>
      <c r="AF90" s="83"/>
      <c r="AG90" s="83"/>
      <c r="AH90" s="83"/>
      <c r="AI90" s="83"/>
      <c r="AJ90" s="84"/>
      <c r="AK90" s="129"/>
      <c r="AL90" s="129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2"/>
      <c r="BD90" s="113"/>
      <c r="BE90" s="113"/>
      <c r="BF90" s="143"/>
      <c r="BG90" s="144"/>
      <c r="BH90" s="144"/>
      <c r="BI90" s="144"/>
      <c r="BJ90" s="143"/>
      <c r="BK90" s="144"/>
      <c r="BL90" s="144"/>
      <c r="BM90" s="144"/>
      <c r="BN90" s="143"/>
      <c r="BO90" s="144"/>
      <c r="BP90" s="144"/>
      <c r="BQ90" s="145"/>
      <c r="BR90" s="105"/>
    </row>
    <row r="91" spans="3:70" ht="19.350000000000001" customHeight="1" x14ac:dyDescent="0.4">
      <c r="C91" s="9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1"/>
      <c r="P91" s="151"/>
      <c r="Q91" s="151"/>
      <c r="R91" s="152"/>
      <c r="S91" s="152"/>
      <c r="T91" s="152"/>
      <c r="U91" s="187" t="s">
        <v>42</v>
      </c>
      <c r="V91" s="188"/>
      <c r="W91" s="188"/>
      <c r="X91" s="188"/>
      <c r="Y91" s="188"/>
      <c r="Z91" s="188"/>
      <c r="AA91" s="188"/>
      <c r="AB91" s="188"/>
      <c r="AC91" s="187" t="s">
        <v>43</v>
      </c>
      <c r="AD91" s="188"/>
      <c r="AE91" s="188"/>
      <c r="AF91" s="188"/>
      <c r="AG91" s="188"/>
      <c r="AH91" s="188"/>
      <c r="AI91" s="188"/>
      <c r="AJ91" s="203"/>
      <c r="AK91" s="129"/>
      <c r="AL91" s="129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2"/>
      <c r="BD91" s="36"/>
      <c r="BE91" s="36"/>
      <c r="BF91" s="143"/>
      <c r="BG91" s="144"/>
      <c r="BH91" s="144"/>
      <c r="BI91" s="144"/>
      <c r="BJ91" s="143"/>
      <c r="BK91" s="144"/>
      <c r="BL91" s="144"/>
      <c r="BM91" s="144"/>
      <c r="BN91" s="143"/>
      <c r="BO91" s="144"/>
      <c r="BP91" s="144"/>
      <c r="BQ91" s="145"/>
      <c r="BR91" s="105"/>
    </row>
    <row r="92" spans="3:70" ht="19.350000000000001" customHeight="1" x14ac:dyDescent="0.4">
      <c r="C92" s="95"/>
      <c r="D92" s="204" t="s">
        <v>26</v>
      </c>
      <c r="E92" s="186"/>
      <c r="F92" s="186"/>
      <c r="G92" s="186"/>
      <c r="H92" s="186"/>
      <c r="I92" s="186"/>
      <c r="J92" s="186"/>
      <c r="K92" s="186"/>
      <c r="L92" s="186"/>
      <c r="M92" s="205"/>
      <c r="N92" s="123" t="str">
        <f>IF([4]回答表!F17="水道事業",IF([4]回答表!AA45="●","●",""),"")</f>
        <v/>
      </c>
      <c r="O92" s="124"/>
      <c r="P92" s="124"/>
      <c r="Q92" s="125"/>
      <c r="R92" s="112"/>
      <c r="S92" s="112"/>
      <c r="T92" s="112"/>
      <c r="U92" s="195"/>
      <c r="V92" s="196"/>
      <c r="W92" s="196"/>
      <c r="X92" s="196"/>
      <c r="Y92" s="196"/>
      <c r="Z92" s="196"/>
      <c r="AA92" s="196"/>
      <c r="AB92" s="196"/>
      <c r="AC92" s="195"/>
      <c r="AD92" s="196"/>
      <c r="AE92" s="196"/>
      <c r="AF92" s="196"/>
      <c r="AG92" s="196"/>
      <c r="AH92" s="196"/>
      <c r="AI92" s="196"/>
      <c r="AJ92" s="206"/>
      <c r="AK92" s="129"/>
      <c r="AL92" s="129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165"/>
      <c r="BE92" s="165"/>
      <c r="BF92" s="143"/>
      <c r="BG92" s="144"/>
      <c r="BH92" s="144"/>
      <c r="BI92" s="144"/>
      <c r="BJ92" s="143"/>
      <c r="BK92" s="144"/>
      <c r="BL92" s="144"/>
      <c r="BM92" s="144"/>
      <c r="BN92" s="143"/>
      <c r="BO92" s="144"/>
      <c r="BP92" s="144"/>
      <c r="BQ92" s="145"/>
      <c r="BR92" s="105"/>
    </row>
    <row r="93" spans="3:70" ht="15.6" customHeight="1" x14ac:dyDescent="0.4">
      <c r="C93" s="95"/>
      <c r="D93" s="186"/>
      <c r="E93" s="186"/>
      <c r="F93" s="186"/>
      <c r="G93" s="186"/>
      <c r="H93" s="186"/>
      <c r="I93" s="186"/>
      <c r="J93" s="186"/>
      <c r="K93" s="186"/>
      <c r="L93" s="186"/>
      <c r="M93" s="205"/>
      <c r="N93" s="137"/>
      <c r="O93" s="138"/>
      <c r="P93" s="138"/>
      <c r="Q93" s="139"/>
      <c r="R93" s="112"/>
      <c r="S93" s="112"/>
      <c r="T93" s="112"/>
      <c r="U93" s="79" t="str">
        <f>IF([4]回答表!F17="水道事業",IF([4]回答表!X45="●",[4]回答表!J176,IF([4]回答表!AA45="●",[4]回答表!J241,"")),"")</f>
        <v/>
      </c>
      <c r="V93" s="80"/>
      <c r="W93" s="80"/>
      <c r="X93" s="80"/>
      <c r="Y93" s="80"/>
      <c r="Z93" s="80"/>
      <c r="AA93" s="80"/>
      <c r="AB93" s="146"/>
      <c r="AC93" s="79" t="str">
        <f>IF([4]回答表!F17="水道事業",IF([4]回答表!X45="●",[4]回答表!J180,IF([4]回答表!AA45="●",[4]回答表!J245,"")),"")</f>
        <v/>
      </c>
      <c r="AD93" s="80"/>
      <c r="AE93" s="80"/>
      <c r="AF93" s="80"/>
      <c r="AG93" s="80"/>
      <c r="AH93" s="80"/>
      <c r="AI93" s="80"/>
      <c r="AJ93" s="146"/>
      <c r="AK93" s="129"/>
      <c r="AL93" s="129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2"/>
      <c r="BD93" s="165"/>
      <c r="BE93" s="165"/>
      <c r="BF93" s="143" t="s">
        <v>23</v>
      </c>
      <c r="BG93" s="144"/>
      <c r="BH93" s="144"/>
      <c r="BI93" s="144"/>
      <c r="BJ93" s="143" t="s">
        <v>24</v>
      </c>
      <c r="BK93" s="144"/>
      <c r="BL93" s="144"/>
      <c r="BM93" s="144"/>
      <c r="BN93" s="143" t="s">
        <v>25</v>
      </c>
      <c r="BO93" s="144"/>
      <c r="BP93" s="144"/>
      <c r="BQ93" s="145"/>
      <c r="BR93" s="105"/>
    </row>
    <row r="94" spans="3:70" ht="15.6" customHeight="1" x14ac:dyDescent="0.4">
      <c r="C94" s="95"/>
      <c r="D94" s="186"/>
      <c r="E94" s="186"/>
      <c r="F94" s="186"/>
      <c r="G94" s="186"/>
      <c r="H94" s="186"/>
      <c r="I94" s="186"/>
      <c r="J94" s="186"/>
      <c r="K94" s="186"/>
      <c r="L94" s="186"/>
      <c r="M94" s="205"/>
      <c r="N94" s="137"/>
      <c r="O94" s="138"/>
      <c r="P94" s="138"/>
      <c r="Q94" s="139"/>
      <c r="R94" s="112"/>
      <c r="S94" s="112"/>
      <c r="T94" s="112"/>
      <c r="U94" s="76"/>
      <c r="V94" s="77"/>
      <c r="W94" s="77"/>
      <c r="X94" s="77"/>
      <c r="Y94" s="77"/>
      <c r="Z94" s="77"/>
      <c r="AA94" s="77"/>
      <c r="AB94" s="78"/>
      <c r="AC94" s="76"/>
      <c r="AD94" s="77"/>
      <c r="AE94" s="77"/>
      <c r="AF94" s="77"/>
      <c r="AG94" s="77"/>
      <c r="AH94" s="77"/>
      <c r="AI94" s="77"/>
      <c r="AJ94" s="78"/>
      <c r="AK94" s="129"/>
      <c r="AL94" s="129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2"/>
      <c r="BD94" s="165"/>
      <c r="BE94" s="165"/>
      <c r="BF94" s="143"/>
      <c r="BG94" s="144"/>
      <c r="BH94" s="144"/>
      <c r="BI94" s="144"/>
      <c r="BJ94" s="143"/>
      <c r="BK94" s="144"/>
      <c r="BL94" s="144"/>
      <c r="BM94" s="144"/>
      <c r="BN94" s="143"/>
      <c r="BO94" s="144"/>
      <c r="BP94" s="144"/>
      <c r="BQ94" s="145"/>
      <c r="BR94" s="105"/>
    </row>
    <row r="95" spans="3:70" ht="15.6" customHeight="1" x14ac:dyDescent="0.4">
      <c r="C95" s="95"/>
      <c r="D95" s="186"/>
      <c r="E95" s="186"/>
      <c r="F95" s="186"/>
      <c r="G95" s="186"/>
      <c r="H95" s="186"/>
      <c r="I95" s="186"/>
      <c r="J95" s="186"/>
      <c r="K95" s="186"/>
      <c r="L95" s="186"/>
      <c r="M95" s="205"/>
      <c r="N95" s="147"/>
      <c r="O95" s="148"/>
      <c r="P95" s="148"/>
      <c r="Q95" s="149"/>
      <c r="R95" s="112"/>
      <c r="S95" s="112"/>
      <c r="T95" s="112"/>
      <c r="U95" s="82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4"/>
      <c r="AK95" s="129"/>
      <c r="AL95" s="129"/>
      <c r="AM95" s="207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9"/>
      <c r="BD95" s="165"/>
      <c r="BE95" s="165"/>
      <c r="BF95" s="181"/>
      <c r="BG95" s="182"/>
      <c r="BH95" s="182"/>
      <c r="BI95" s="182"/>
      <c r="BJ95" s="181"/>
      <c r="BK95" s="182"/>
      <c r="BL95" s="182"/>
      <c r="BM95" s="182"/>
      <c r="BN95" s="181"/>
      <c r="BO95" s="182"/>
      <c r="BP95" s="182"/>
      <c r="BQ95" s="183"/>
      <c r="BR95" s="105"/>
    </row>
    <row r="96" spans="3:70" ht="15.6" customHeight="1" x14ac:dyDescent="0.5">
      <c r="C96" s="9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81"/>
      <c r="O96" s="81"/>
      <c r="P96" s="81"/>
      <c r="Q96" s="81"/>
      <c r="R96" s="112"/>
      <c r="S96" s="112"/>
      <c r="T96" s="112"/>
      <c r="U96" s="112"/>
      <c r="V96" s="112"/>
      <c r="W96" s="112"/>
      <c r="X96" s="65"/>
      <c r="Y96" s="65"/>
      <c r="Z96" s="65"/>
      <c r="AA96" s="103"/>
      <c r="AB96" s="103"/>
      <c r="AC96" s="103"/>
      <c r="AD96" s="103"/>
      <c r="AE96" s="103"/>
      <c r="AF96" s="103"/>
      <c r="AG96" s="103"/>
      <c r="AH96" s="103"/>
      <c r="AI96" s="103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105"/>
    </row>
    <row r="97" spans="3:70" ht="18.600000000000001" customHeight="1" x14ac:dyDescent="0.5">
      <c r="C97" s="9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81"/>
      <c r="O97" s="81"/>
      <c r="P97" s="81"/>
      <c r="Q97" s="81"/>
      <c r="R97" s="112"/>
      <c r="S97" s="112"/>
      <c r="T97" s="112"/>
      <c r="U97" s="116" t="s">
        <v>31</v>
      </c>
      <c r="V97" s="112"/>
      <c r="W97" s="112"/>
      <c r="X97" s="112"/>
      <c r="Y97" s="112"/>
      <c r="Z97" s="112"/>
      <c r="AA97" s="103"/>
      <c r="AB97" s="117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16" t="s">
        <v>32</v>
      </c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65"/>
      <c r="BR97" s="105"/>
    </row>
    <row r="98" spans="3:70" ht="15.6" customHeight="1" x14ac:dyDescent="0.4">
      <c r="C98" s="95"/>
      <c r="D98" s="186" t="s">
        <v>33</v>
      </c>
      <c r="E98" s="186"/>
      <c r="F98" s="186"/>
      <c r="G98" s="186"/>
      <c r="H98" s="186"/>
      <c r="I98" s="186"/>
      <c r="J98" s="186"/>
      <c r="K98" s="186"/>
      <c r="L98" s="186"/>
      <c r="M98" s="205"/>
      <c r="N98" s="123" t="str">
        <f>IF([4]回答表!F17="水道事業",IF([4]回答表!AD45="●","●",""),"")</f>
        <v/>
      </c>
      <c r="O98" s="124"/>
      <c r="P98" s="124"/>
      <c r="Q98" s="125"/>
      <c r="R98" s="112"/>
      <c r="S98" s="112"/>
      <c r="T98" s="112"/>
      <c r="U98" s="126" t="str">
        <f>IF([4]回答表!F17="水道事業",IF([4]回答表!AD45="●",[4]回答表!B289,""),"")</f>
        <v/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8"/>
      <c r="AK98" s="175"/>
      <c r="AL98" s="175"/>
      <c r="AM98" s="126" t="str">
        <f>IF([4]回答表!F17="水道事業",IF([4]回答表!AD45="●",[4]回答表!B295,""),"")</f>
        <v/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5"/>
    </row>
    <row r="99" spans="3:70" ht="15.6" customHeight="1" x14ac:dyDescent="0.4">
      <c r="C99" s="95"/>
      <c r="D99" s="186"/>
      <c r="E99" s="186"/>
      <c r="F99" s="186"/>
      <c r="G99" s="186"/>
      <c r="H99" s="186"/>
      <c r="I99" s="186"/>
      <c r="J99" s="186"/>
      <c r="K99" s="186"/>
      <c r="L99" s="186"/>
      <c r="M99" s="205"/>
      <c r="N99" s="137"/>
      <c r="O99" s="138"/>
      <c r="P99" s="138"/>
      <c r="Q99" s="139"/>
      <c r="R99" s="112"/>
      <c r="S99" s="112"/>
      <c r="T99" s="112"/>
      <c r="U99" s="14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2"/>
      <c r="AK99" s="175"/>
      <c r="AL99" s="175"/>
      <c r="AM99" s="140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05"/>
    </row>
    <row r="100" spans="3:70" ht="15.6" customHeight="1" x14ac:dyDescent="0.4">
      <c r="C100" s="95"/>
      <c r="D100" s="186"/>
      <c r="E100" s="186"/>
      <c r="F100" s="186"/>
      <c r="G100" s="186"/>
      <c r="H100" s="186"/>
      <c r="I100" s="186"/>
      <c r="J100" s="186"/>
      <c r="K100" s="186"/>
      <c r="L100" s="186"/>
      <c r="M100" s="205"/>
      <c r="N100" s="137"/>
      <c r="O100" s="138"/>
      <c r="P100" s="138"/>
      <c r="Q100" s="139"/>
      <c r="R100" s="112"/>
      <c r="S100" s="112"/>
      <c r="T100" s="112"/>
      <c r="U100" s="14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2"/>
      <c r="AK100" s="175"/>
      <c r="AL100" s="175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05"/>
    </row>
    <row r="101" spans="3:70" ht="15.6" customHeight="1" x14ac:dyDescent="0.4">
      <c r="C101" s="95"/>
      <c r="D101" s="186"/>
      <c r="E101" s="186"/>
      <c r="F101" s="186"/>
      <c r="G101" s="186"/>
      <c r="H101" s="186"/>
      <c r="I101" s="186"/>
      <c r="J101" s="186"/>
      <c r="K101" s="186"/>
      <c r="L101" s="186"/>
      <c r="M101" s="205"/>
      <c r="N101" s="147"/>
      <c r="O101" s="148"/>
      <c r="P101" s="148"/>
      <c r="Q101" s="149"/>
      <c r="R101" s="112"/>
      <c r="S101" s="112"/>
      <c r="T101" s="112"/>
      <c r="U101" s="172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4"/>
      <c r="AK101" s="175"/>
      <c r="AL101" s="175"/>
      <c r="AM101" s="172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4"/>
      <c r="BR101" s="105"/>
    </row>
    <row r="102" spans="3:70" ht="15.6" customHeight="1" x14ac:dyDescent="0.4">
      <c r="C102" s="176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8"/>
    </row>
    <row r="103" spans="3:70" ht="15.6" customHeight="1" x14ac:dyDescent="0.4"/>
    <row r="104" spans="3:70" ht="15.6" customHeight="1" x14ac:dyDescent="0.4"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4"/>
    </row>
    <row r="105" spans="3:70" ht="15.6" customHeight="1" x14ac:dyDescent="0.5">
      <c r="C105" s="9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65"/>
      <c r="Y105" s="65"/>
      <c r="Z105" s="65"/>
      <c r="AA105" s="36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299"/>
      <c r="AO105" s="113"/>
      <c r="AP105" s="300"/>
      <c r="AQ105" s="300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02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03"/>
      <c r="BO105" s="103"/>
      <c r="BP105" s="103"/>
      <c r="BQ105" s="299"/>
      <c r="BR105" s="105"/>
    </row>
    <row r="106" spans="3:70" ht="15.6" customHeight="1" x14ac:dyDescent="0.5">
      <c r="C106" s="95"/>
      <c r="D106" s="96" t="s">
        <v>14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 t="s">
        <v>44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2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103"/>
      <c r="BO106" s="103"/>
      <c r="BP106" s="103"/>
      <c r="BQ106" s="299"/>
      <c r="BR106" s="105"/>
    </row>
    <row r="107" spans="3:70" ht="15.6" customHeight="1" x14ac:dyDescent="0.5">
      <c r="C107" s="95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0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2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103"/>
      <c r="BO107" s="103"/>
      <c r="BP107" s="103"/>
      <c r="BQ107" s="299"/>
      <c r="BR107" s="105"/>
    </row>
    <row r="108" spans="3:70" ht="15.6" customHeight="1" x14ac:dyDescent="0.5">
      <c r="C108" s="9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65"/>
      <c r="Y108" s="65"/>
      <c r="Z108" s="65"/>
      <c r="AA108" s="36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299"/>
      <c r="AO108" s="113"/>
      <c r="AP108" s="300"/>
      <c r="AQ108" s="300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02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103"/>
      <c r="BO108" s="103"/>
      <c r="BP108" s="103"/>
      <c r="BQ108" s="299"/>
      <c r="BR108" s="105"/>
    </row>
    <row r="109" spans="3:70" ht="25.5" x14ac:dyDescent="0.5">
      <c r="C109" s="95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6" t="s">
        <v>39</v>
      </c>
      <c r="V109" s="118"/>
      <c r="W109" s="117"/>
      <c r="X109" s="119"/>
      <c r="Y109" s="11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17"/>
      <c r="AL109" s="117"/>
      <c r="AM109" s="116" t="s">
        <v>35</v>
      </c>
      <c r="AN109" s="112"/>
      <c r="AO109" s="112"/>
      <c r="AP109" s="112"/>
      <c r="AQ109" s="112"/>
      <c r="AR109" s="112"/>
      <c r="AS109" s="103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21"/>
      <c r="BD109" s="103"/>
      <c r="BE109" s="103"/>
      <c r="BF109" s="122" t="s">
        <v>17</v>
      </c>
      <c r="BG109" s="179"/>
      <c r="BH109" s="179"/>
      <c r="BI109" s="179"/>
      <c r="BJ109" s="179"/>
      <c r="BK109" s="179"/>
      <c r="BL109" s="179"/>
      <c r="BM109" s="103"/>
      <c r="BN109" s="103"/>
      <c r="BO109" s="103"/>
      <c r="BP109" s="103"/>
      <c r="BQ109" s="299"/>
      <c r="BR109" s="105"/>
    </row>
    <row r="110" spans="3:70" ht="19.350000000000001" customHeight="1" x14ac:dyDescent="0.4">
      <c r="C110" s="9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12"/>
      <c r="S110" s="112"/>
      <c r="T110" s="112"/>
      <c r="U110" s="187" t="s">
        <v>45</v>
      </c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203"/>
      <c r="AK110" s="129"/>
      <c r="AL110" s="129"/>
      <c r="AM110" s="192" t="str">
        <f>IF([4]回答表!F17="簡易水道事業",IF([4]回答表!X45="●",[4]回答表!B158,IF([4]回答表!AA45="●",[4]回答表!B223,"")),"")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4"/>
      <c r="BC110" s="113"/>
      <c r="BD110" s="36"/>
      <c r="BE110" s="36"/>
      <c r="BF110" s="131" t="str">
        <f>IF([4]回答表!F17="簡易水道事業",IF([4]回答表!X45="●",[4]回答表!B212,IF([4]回答表!AA45="●",[4]回答表!B278,"")),"")</f>
        <v/>
      </c>
      <c r="BG110" s="132"/>
      <c r="BH110" s="132"/>
      <c r="BI110" s="132"/>
      <c r="BJ110" s="131"/>
      <c r="BK110" s="132"/>
      <c r="BL110" s="132"/>
      <c r="BM110" s="132"/>
      <c r="BN110" s="131"/>
      <c r="BO110" s="132"/>
      <c r="BP110" s="132"/>
      <c r="BQ110" s="133"/>
      <c r="BR110" s="105"/>
    </row>
    <row r="111" spans="3:70" ht="19.350000000000001" customHeight="1" x14ac:dyDescent="0.4">
      <c r="C111" s="9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112"/>
      <c r="S111" s="112"/>
      <c r="T111" s="112"/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2"/>
      <c r="AK111" s="129"/>
      <c r="AL111" s="129"/>
      <c r="AM111" s="200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113"/>
      <c r="BD111" s="36"/>
      <c r="BE111" s="36"/>
      <c r="BF111" s="143"/>
      <c r="BG111" s="144"/>
      <c r="BH111" s="144"/>
      <c r="BI111" s="144"/>
      <c r="BJ111" s="143"/>
      <c r="BK111" s="144"/>
      <c r="BL111" s="144"/>
      <c r="BM111" s="144"/>
      <c r="BN111" s="143"/>
      <c r="BO111" s="144"/>
      <c r="BP111" s="144"/>
      <c r="BQ111" s="145"/>
      <c r="BR111" s="105"/>
    </row>
    <row r="112" spans="3:70" ht="15.6" customHeight="1" x14ac:dyDescent="0.4">
      <c r="C112" s="95"/>
      <c r="D112" s="99" t="s">
        <v>18</v>
      </c>
      <c r="E112" s="100"/>
      <c r="F112" s="100"/>
      <c r="G112" s="100"/>
      <c r="H112" s="100"/>
      <c r="I112" s="100"/>
      <c r="J112" s="100"/>
      <c r="K112" s="100"/>
      <c r="L112" s="100"/>
      <c r="M112" s="101"/>
      <c r="N112" s="123" t="str">
        <f>IF([4]回答表!F17="簡易水道事業",IF([4]回答表!X45="●","●",""),"")</f>
        <v/>
      </c>
      <c r="O112" s="124"/>
      <c r="P112" s="124"/>
      <c r="Q112" s="125"/>
      <c r="R112" s="112"/>
      <c r="S112" s="112"/>
      <c r="T112" s="112"/>
      <c r="U112" s="79" t="str">
        <f>IF([4]回答表!F17="簡易水道事業",IF([4]回答表!X45="●",[4]回答表!Y185,IF([4]回答表!AA45="●",[4]回答表!Y251,"")),"")</f>
        <v/>
      </c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46"/>
      <c r="AK112" s="129"/>
      <c r="AL112" s="129"/>
      <c r="AM112" s="200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13"/>
      <c r="BD112" s="36"/>
      <c r="BE112" s="36"/>
      <c r="BF112" s="143"/>
      <c r="BG112" s="144"/>
      <c r="BH112" s="144"/>
      <c r="BI112" s="144"/>
      <c r="BJ112" s="143"/>
      <c r="BK112" s="144"/>
      <c r="BL112" s="144"/>
      <c r="BM112" s="144"/>
      <c r="BN112" s="143"/>
      <c r="BO112" s="144"/>
      <c r="BP112" s="144"/>
      <c r="BQ112" s="145"/>
      <c r="BR112" s="105"/>
    </row>
    <row r="113" spans="3:70" ht="15.6" customHeight="1" x14ac:dyDescent="0.4">
      <c r="C113" s="95"/>
      <c r="D113" s="134"/>
      <c r="E113" s="135"/>
      <c r="F113" s="135"/>
      <c r="G113" s="135"/>
      <c r="H113" s="135"/>
      <c r="I113" s="135"/>
      <c r="J113" s="135"/>
      <c r="K113" s="135"/>
      <c r="L113" s="135"/>
      <c r="M113" s="136"/>
      <c r="N113" s="137"/>
      <c r="O113" s="138"/>
      <c r="P113" s="138"/>
      <c r="Q113" s="139"/>
      <c r="R113" s="112"/>
      <c r="S113" s="112"/>
      <c r="T113" s="112"/>
      <c r="U113" s="76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  <c r="AK113" s="129"/>
      <c r="AL113" s="129"/>
      <c r="AM113" s="200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  <c r="BC113" s="113"/>
      <c r="BD113" s="36"/>
      <c r="BE113" s="36"/>
      <c r="BF113" s="143" t="str">
        <f>IF([4]回答表!F17="簡易水道事業",IF([4]回答表!X45="●",[4]回答表!E212,IF([4]回答表!AA45="●",[4]回答表!E278,"")),"")</f>
        <v/>
      </c>
      <c r="BG113" s="144"/>
      <c r="BH113" s="144"/>
      <c r="BI113" s="144"/>
      <c r="BJ113" s="143" t="str">
        <f>IF([4]回答表!F17="簡易水道事業",IF([4]回答表!X45="●",[4]回答表!E213,IF([4]回答表!AA45="●",[4]回答表!E279,"")),"")</f>
        <v/>
      </c>
      <c r="BK113" s="144"/>
      <c r="BL113" s="144"/>
      <c r="BM113" s="144"/>
      <c r="BN113" s="143" t="str">
        <f>IF([4]回答表!F17="簡易水道事業",IF([4]回答表!X45="●",[4]回答表!E214,IF([4]回答表!AA45="●",[4]回答表!E280,"")),"")</f>
        <v/>
      </c>
      <c r="BO113" s="144"/>
      <c r="BP113" s="144"/>
      <c r="BQ113" s="145"/>
      <c r="BR113" s="105"/>
    </row>
    <row r="114" spans="3:70" ht="15.6" customHeight="1" x14ac:dyDescent="0.4">
      <c r="C114" s="95"/>
      <c r="D114" s="134"/>
      <c r="E114" s="135"/>
      <c r="F114" s="135"/>
      <c r="G114" s="135"/>
      <c r="H114" s="135"/>
      <c r="I114" s="135"/>
      <c r="J114" s="135"/>
      <c r="K114" s="135"/>
      <c r="L114" s="135"/>
      <c r="M114" s="136"/>
      <c r="N114" s="137"/>
      <c r="O114" s="138"/>
      <c r="P114" s="138"/>
      <c r="Q114" s="139"/>
      <c r="R114" s="152"/>
      <c r="S114" s="152"/>
      <c r="T114" s="152"/>
      <c r="U114" s="82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4"/>
      <c r="AK114" s="129"/>
      <c r="AL114" s="129"/>
      <c r="AM114" s="200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BC114" s="113"/>
      <c r="BD114" s="113"/>
      <c r="BE114" s="113"/>
      <c r="BF114" s="143"/>
      <c r="BG114" s="144"/>
      <c r="BH114" s="144"/>
      <c r="BI114" s="144"/>
      <c r="BJ114" s="143"/>
      <c r="BK114" s="144"/>
      <c r="BL114" s="144"/>
      <c r="BM114" s="144"/>
      <c r="BN114" s="143"/>
      <c r="BO114" s="144"/>
      <c r="BP114" s="144"/>
      <c r="BQ114" s="145"/>
      <c r="BR114" s="105"/>
    </row>
    <row r="115" spans="3:70" ht="19.350000000000001" customHeight="1" x14ac:dyDescent="0.4">
      <c r="C115" s="95"/>
      <c r="D115" s="109"/>
      <c r="E115" s="110"/>
      <c r="F115" s="110"/>
      <c r="G115" s="110"/>
      <c r="H115" s="110"/>
      <c r="I115" s="110"/>
      <c r="J115" s="110"/>
      <c r="K115" s="110"/>
      <c r="L115" s="110"/>
      <c r="M115" s="111"/>
      <c r="N115" s="147"/>
      <c r="O115" s="148"/>
      <c r="P115" s="148"/>
      <c r="Q115" s="149"/>
      <c r="R115" s="152"/>
      <c r="S115" s="152"/>
      <c r="T115" s="152"/>
      <c r="U115" s="187" t="s">
        <v>46</v>
      </c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203"/>
      <c r="AK115" s="129"/>
      <c r="AL115" s="129"/>
      <c r="AM115" s="200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  <c r="BC115" s="113"/>
      <c r="BD115" s="36"/>
      <c r="BE115" s="36"/>
      <c r="BF115" s="143"/>
      <c r="BG115" s="144"/>
      <c r="BH115" s="144"/>
      <c r="BI115" s="144"/>
      <c r="BJ115" s="143"/>
      <c r="BK115" s="144"/>
      <c r="BL115" s="144"/>
      <c r="BM115" s="144"/>
      <c r="BN115" s="143"/>
      <c r="BO115" s="144"/>
      <c r="BP115" s="144"/>
      <c r="BQ115" s="145"/>
      <c r="BR115" s="105"/>
    </row>
    <row r="116" spans="3:70" ht="19.350000000000001" customHeight="1" x14ac:dyDescent="0.4">
      <c r="C116" s="95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2"/>
      <c r="AK116" s="129"/>
      <c r="AL116" s="129"/>
      <c r="AM116" s="200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  <c r="BC116" s="113"/>
      <c r="BD116" s="165"/>
      <c r="BE116" s="165"/>
      <c r="BF116" s="143"/>
      <c r="BG116" s="144"/>
      <c r="BH116" s="144"/>
      <c r="BI116" s="144"/>
      <c r="BJ116" s="143"/>
      <c r="BK116" s="144"/>
      <c r="BL116" s="144"/>
      <c r="BM116" s="144"/>
      <c r="BN116" s="143"/>
      <c r="BO116" s="144"/>
      <c r="BP116" s="144"/>
      <c r="BQ116" s="145"/>
      <c r="BR116" s="105"/>
    </row>
    <row r="117" spans="3:70" ht="15.6" customHeight="1" x14ac:dyDescent="0.4">
      <c r="C117" s="9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112"/>
      <c r="S117" s="112"/>
      <c r="T117" s="112"/>
      <c r="U117" s="79" t="str">
        <f>IF([4]回答表!F17="簡易水道事業",IF([4]回答表!X45="●",[4]回答表!Y186,IF([4]回答表!AA45="●",[4]回答表!Y252,"")),"")</f>
        <v/>
      </c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46"/>
      <c r="AK117" s="129"/>
      <c r="AL117" s="129"/>
      <c r="AM117" s="200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  <c r="BC117" s="113"/>
      <c r="BD117" s="165"/>
      <c r="BE117" s="165"/>
      <c r="BF117" s="143" t="s">
        <v>23</v>
      </c>
      <c r="BG117" s="144"/>
      <c r="BH117" s="144"/>
      <c r="BI117" s="144"/>
      <c r="BJ117" s="143" t="s">
        <v>24</v>
      </c>
      <c r="BK117" s="144"/>
      <c r="BL117" s="144"/>
      <c r="BM117" s="144"/>
      <c r="BN117" s="143" t="s">
        <v>25</v>
      </c>
      <c r="BO117" s="144"/>
      <c r="BP117" s="144"/>
      <c r="BQ117" s="145"/>
      <c r="BR117" s="105"/>
    </row>
    <row r="118" spans="3:70" ht="15.6" customHeight="1" x14ac:dyDescent="0.4">
      <c r="C118" s="9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12"/>
      <c r="S118" s="112"/>
      <c r="T118" s="112"/>
      <c r="U118" s="76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129"/>
      <c r="AL118" s="129"/>
      <c r="AM118" s="207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9"/>
      <c r="BC118" s="113"/>
      <c r="BD118" s="165"/>
      <c r="BE118" s="165"/>
      <c r="BF118" s="143"/>
      <c r="BG118" s="144"/>
      <c r="BH118" s="144"/>
      <c r="BI118" s="144"/>
      <c r="BJ118" s="143"/>
      <c r="BK118" s="144"/>
      <c r="BL118" s="144"/>
      <c r="BM118" s="144"/>
      <c r="BN118" s="143"/>
      <c r="BO118" s="144"/>
      <c r="BP118" s="144"/>
      <c r="BQ118" s="145"/>
      <c r="BR118" s="105"/>
    </row>
    <row r="119" spans="3:70" ht="15.6" customHeight="1" x14ac:dyDescent="0.4">
      <c r="C119" s="95"/>
      <c r="D119" s="159" t="s">
        <v>26</v>
      </c>
      <c r="E119" s="160"/>
      <c r="F119" s="160"/>
      <c r="G119" s="160"/>
      <c r="H119" s="160"/>
      <c r="I119" s="160"/>
      <c r="J119" s="160"/>
      <c r="K119" s="160"/>
      <c r="L119" s="160"/>
      <c r="M119" s="161"/>
      <c r="N119" s="123" t="str">
        <f>IF([4]回答表!F17="簡易水道事業",IF([4]回答表!AA45="●","●",""),"")</f>
        <v/>
      </c>
      <c r="O119" s="124"/>
      <c r="P119" s="124"/>
      <c r="Q119" s="125"/>
      <c r="R119" s="112"/>
      <c r="S119" s="112"/>
      <c r="T119" s="112"/>
      <c r="U119" s="82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129"/>
      <c r="AL119" s="129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113"/>
      <c r="BD119" s="165"/>
      <c r="BE119" s="165"/>
      <c r="BF119" s="181"/>
      <c r="BG119" s="182"/>
      <c r="BH119" s="182"/>
      <c r="BI119" s="182"/>
      <c r="BJ119" s="181"/>
      <c r="BK119" s="182"/>
      <c r="BL119" s="182"/>
      <c r="BM119" s="182"/>
      <c r="BN119" s="181"/>
      <c r="BO119" s="182"/>
      <c r="BP119" s="182"/>
      <c r="BQ119" s="183"/>
      <c r="BR119" s="105"/>
    </row>
    <row r="120" spans="3:70" ht="15.6" customHeight="1" x14ac:dyDescent="0.4">
      <c r="C120" s="95"/>
      <c r="D120" s="166"/>
      <c r="E120" s="167"/>
      <c r="F120" s="167"/>
      <c r="G120" s="167"/>
      <c r="H120" s="167"/>
      <c r="I120" s="167"/>
      <c r="J120" s="167"/>
      <c r="K120" s="167"/>
      <c r="L120" s="167"/>
      <c r="M120" s="168"/>
      <c r="N120" s="137"/>
      <c r="O120" s="138"/>
      <c r="P120" s="138"/>
      <c r="Q120" s="139"/>
      <c r="R120" s="112"/>
      <c r="S120" s="112"/>
      <c r="T120" s="112"/>
      <c r="U120" s="187" t="s">
        <v>47</v>
      </c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203"/>
      <c r="AK120" s="65"/>
      <c r="AL120" s="65"/>
      <c r="AM120" s="213" t="s">
        <v>48</v>
      </c>
      <c r="AN120" s="214"/>
      <c r="AO120" s="214"/>
      <c r="AP120" s="214"/>
      <c r="AQ120" s="214"/>
      <c r="AR120" s="215"/>
      <c r="AS120" s="213" t="s">
        <v>49</v>
      </c>
      <c r="AT120" s="214"/>
      <c r="AU120" s="214"/>
      <c r="AV120" s="214"/>
      <c r="AW120" s="214"/>
      <c r="AX120" s="215"/>
      <c r="AY120" s="216" t="s">
        <v>50</v>
      </c>
      <c r="AZ120" s="217"/>
      <c r="BA120" s="217"/>
      <c r="BB120" s="217"/>
      <c r="BC120" s="217"/>
      <c r="BD120" s="218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105"/>
    </row>
    <row r="121" spans="3:70" ht="15.6" customHeight="1" x14ac:dyDescent="0.4">
      <c r="C121" s="95"/>
      <c r="D121" s="166"/>
      <c r="E121" s="167"/>
      <c r="F121" s="167"/>
      <c r="G121" s="167"/>
      <c r="H121" s="167"/>
      <c r="I121" s="167"/>
      <c r="J121" s="167"/>
      <c r="K121" s="167"/>
      <c r="L121" s="167"/>
      <c r="M121" s="168"/>
      <c r="N121" s="137"/>
      <c r="O121" s="138"/>
      <c r="P121" s="138"/>
      <c r="Q121" s="139"/>
      <c r="R121" s="112"/>
      <c r="S121" s="112"/>
      <c r="T121" s="112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2"/>
      <c r="AK121" s="65"/>
      <c r="AL121" s="65"/>
      <c r="AM121" s="219"/>
      <c r="AN121" s="220"/>
      <c r="AO121" s="220"/>
      <c r="AP121" s="220"/>
      <c r="AQ121" s="220"/>
      <c r="AR121" s="221"/>
      <c r="AS121" s="219"/>
      <c r="AT121" s="220"/>
      <c r="AU121" s="220"/>
      <c r="AV121" s="220"/>
      <c r="AW121" s="220"/>
      <c r="AX121" s="221"/>
      <c r="AY121" s="222"/>
      <c r="AZ121" s="223"/>
      <c r="BA121" s="223"/>
      <c r="BB121" s="223"/>
      <c r="BC121" s="223"/>
      <c r="BD121" s="224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105"/>
    </row>
    <row r="122" spans="3:70" ht="15.6" customHeight="1" x14ac:dyDescent="0.4">
      <c r="C122" s="95"/>
      <c r="D122" s="169"/>
      <c r="E122" s="170"/>
      <c r="F122" s="170"/>
      <c r="G122" s="170"/>
      <c r="H122" s="170"/>
      <c r="I122" s="170"/>
      <c r="J122" s="170"/>
      <c r="K122" s="170"/>
      <c r="L122" s="170"/>
      <c r="M122" s="171"/>
      <c r="N122" s="147"/>
      <c r="O122" s="148"/>
      <c r="P122" s="148"/>
      <c r="Q122" s="149"/>
      <c r="R122" s="112"/>
      <c r="S122" s="112"/>
      <c r="T122" s="112"/>
      <c r="U122" s="79" t="str">
        <f>IF([4]回答表!F17="簡易水道事業",IF([4]回答表!X45="●",[4]回答表!Y187,IF([4]回答表!AA45="●",[4]回答表!Y253,"")),"")</f>
        <v/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146"/>
      <c r="AK122" s="65"/>
      <c r="AL122" s="65"/>
      <c r="AM122" s="225" t="str">
        <f>IF([4]回答表!F17="簡易水道事業",IF([4]回答表!X45="●",[4]回答表!Y189,IF([4]回答表!AA45="●",[4]回答表!Y255,"")),"")</f>
        <v/>
      </c>
      <c r="AN122" s="225"/>
      <c r="AO122" s="225"/>
      <c r="AP122" s="225"/>
      <c r="AQ122" s="225"/>
      <c r="AR122" s="225"/>
      <c r="AS122" s="225" t="str">
        <f>IF([4]回答表!F17="簡易水道事業",IF([4]回答表!X45="●",[4]回答表!Y190,IF([4]回答表!AA45="●",[4]回答表!Y256,"")),"")</f>
        <v/>
      </c>
      <c r="AT122" s="225"/>
      <c r="AU122" s="225"/>
      <c r="AV122" s="225"/>
      <c r="AW122" s="225"/>
      <c r="AX122" s="225"/>
      <c r="AY122" s="225" t="str">
        <f>IF([4]回答表!F17="簡易水道事業",IF([4]回答表!X45="●",[4]回答表!Y191,IF([4]回答表!AA45="●",[4]回答表!Y257,"")),"")</f>
        <v/>
      </c>
      <c r="AZ122" s="225"/>
      <c r="BA122" s="225"/>
      <c r="BB122" s="225"/>
      <c r="BC122" s="225"/>
      <c r="BD122" s="22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105"/>
    </row>
    <row r="123" spans="3:70" ht="15.6" customHeight="1" x14ac:dyDescent="0.4">
      <c r="C123" s="9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2"/>
      <c r="S123" s="112"/>
      <c r="T123" s="112"/>
      <c r="U123" s="76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8"/>
      <c r="AK123" s="65"/>
      <c r="AL123" s="6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105"/>
    </row>
    <row r="124" spans="3:70" ht="15.6" customHeight="1" x14ac:dyDescent="0.4">
      <c r="C124" s="9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81"/>
      <c r="O124" s="81"/>
      <c r="P124" s="81"/>
      <c r="Q124" s="81"/>
      <c r="R124" s="112"/>
      <c r="S124" s="112"/>
      <c r="T124" s="226"/>
      <c r="U124" s="82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  <c r="AK124" s="65"/>
      <c r="AL124" s="10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105"/>
    </row>
    <row r="125" spans="3:70" ht="15.6" customHeight="1" x14ac:dyDescent="0.4">
      <c r="C125" s="9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102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05"/>
    </row>
    <row r="126" spans="3:70" ht="18.600000000000001" customHeight="1" x14ac:dyDescent="0.5">
      <c r="C126" s="95"/>
      <c r="D126" s="227"/>
      <c r="E126" s="150"/>
      <c r="F126" s="150"/>
      <c r="G126" s="150"/>
      <c r="H126" s="150"/>
      <c r="I126" s="150"/>
      <c r="J126" s="150"/>
      <c r="K126" s="150"/>
      <c r="L126" s="150"/>
      <c r="M126" s="150"/>
      <c r="N126" s="81"/>
      <c r="O126" s="81"/>
      <c r="P126" s="81"/>
      <c r="Q126" s="81"/>
      <c r="R126" s="112"/>
      <c r="S126" s="112"/>
      <c r="T126" s="112"/>
      <c r="U126" s="116" t="s">
        <v>31</v>
      </c>
      <c r="V126" s="112"/>
      <c r="W126" s="112"/>
      <c r="X126" s="112"/>
      <c r="Y126" s="112"/>
      <c r="Z126" s="112"/>
      <c r="AA126" s="103"/>
      <c r="AB126" s="117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16" t="s">
        <v>32</v>
      </c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65"/>
      <c r="BR126" s="105"/>
    </row>
    <row r="127" spans="3:70" ht="15.6" customHeight="1" x14ac:dyDescent="0.4">
      <c r="C127" s="95"/>
      <c r="D127" s="186" t="s">
        <v>33</v>
      </c>
      <c r="E127" s="186"/>
      <c r="F127" s="186"/>
      <c r="G127" s="186"/>
      <c r="H127" s="186"/>
      <c r="I127" s="186"/>
      <c r="J127" s="186"/>
      <c r="K127" s="186"/>
      <c r="L127" s="186"/>
      <c r="M127" s="205"/>
      <c r="N127" s="123" t="str">
        <f>IF([4]回答表!F17="簡易水道事業",IF([4]回答表!AD45="●","●",""),"")</f>
        <v/>
      </c>
      <c r="O127" s="124"/>
      <c r="P127" s="124"/>
      <c r="Q127" s="125"/>
      <c r="R127" s="112"/>
      <c r="S127" s="112"/>
      <c r="T127" s="112"/>
      <c r="U127" s="126" t="str">
        <f>IF([4]回答表!F17="簡易水道事業",IF([4]回答表!AD45="●",[4]回答表!B289,""),"")</f>
        <v/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/>
      <c r="AK127" s="175"/>
      <c r="AL127" s="175"/>
      <c r="AM127" s="126" t="str">
        <f>IF([4]回答表!F17="簡易水道事業",IF([4]回答表!AD45="●",[4]回答表!B295,""),"")</f>
        <v/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05"/>
    </row>
    <row r="128" spans="3:70" ht="15.6" customHeight="1" x14ac:dyDescent="0.4">
      <c r="C128" s="95"/>
      <c r="D128" s="186"/>
      <c r="E128" s="186"/>
      <c r="F128" s="186"/>
      <c r="G128" s="186"/>
      <c r="H128" s="186"/>
      <c r="I128" s="186"/>
      <c r="J128" s="186"/>
      <c r="K128" s="186"/>
      <c r="L128" s="186"/>
      <c r="M128" s="205"/>
      <c r="N128" s="137"/>
      <c r="O128" s="138"/>
      <c r="P128" s="138"/>
      <c r="Q128" s="139"/>
      <c r="R128" s="112"/>
      <c r="S128" s="112"/>
      <c r="T128" s="112"/>
      <c r="U128" s="14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75"/>
      <c r="AL128" s="175"/>
      <c r="AM128" s="140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2"/>
      <c r="BR128" s="105"/>
    </row>
    <row r="129" spans="3:92" ht="15.6" customHeight="1" x14ac:dyDescent="0.4">
      <c r="C129" s="95"/>
      <c r="D129" s="186"/>
      <c r="E129" s="186"/>
      <c r="F129" s="186"/>
      <c r="G129" s="186"/>
      <c r="H129" s="186"/>
      <c r="I129" s="186"/>
      <c r="J129" s="186"/>
      <c r="K129" s="186"/>
      <c r="L129" s="186"/>
      <c r="M129" s="205"/>
      <c r="N129" s="137"/>
      <c r="O129" s="138"/>
      <c r="P129" s="138"/>
      <c r="Q129" s="139"/>
      <c r="R129" s="112"/>
      <c r="S129" s="112"/>
      <c r="T129" s="112"/>
      <c r="U129" s="14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75"/>
      <c r="AL129" s="175"/>
      <c r="AM129" s="140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2"/>
      <c r="BR129" s="105"/>
    </row>
    <row r="130" spans="3:92" ht="15.6" customHeight="1" x14ac:dyDescent="0.4">
      <c r="C130" s="95"/>
      <c r="D130" s="186"/>
      <c r="E130" s="186"/>
      <c r="F130" s="186"/>
      <c r="G130" s="186"/>
      <c r="H130" s="186"/>
      <c r="I130" s="186"/>
      <c r="J130" s="186"/>
      <c r="K130" s="186"/>
      <c r="L130" s="186"/>
      <c r="M130" s="205"/>
      <c r="N130" s="147"/>
      <c r="O130" s="148"/>
      <c r="P130" s="148"/>
      <c r="Q130" s="149"/>
      <c r="R130" s="112"/>
      <c r="S130" s="112"/>
      <c r="T130" s="112"/>
      <c r="U130" s="172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4"/>
      <c r="AK130" s="175"/>
      <c r="AL130" s="175"/>
      <c r="AM130" s="172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4"/>
      <c r="BR130" s="105"/>
    </row>
    <row r="131" spans="3:92" ht="15.6" customHeight="1" x14ac:dyDescent="0.4"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8"/>
    </row>
    <row r="132" spans="3:92" ht="15.6" customHeight="1" x14ac:dyDescent="0.4"/>
    <row r="133" spans="3:92" ht="15.6" customHeight="1" x14ac:dyDescent="0.4"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4"/>
    </row>
    <row r="134" spans="3:92" ht="15.6" customHeight="1" x14ac:dyDescent="0.5">
      <c r="C134" s="95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65"/>
      <c r="Y134" s="65"/>
      <c r="Z134" s="65"/>
      <c r="AA134" s="36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299"/>
      <c r="AO134" s="113"/>
      <c r="AP134" s="300"/>
      <c r="AQ134" s="300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02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103"/>
      <c r="BO134" s="103"/>
      <c r="BP134" s="103"/>
      <c r="BQ134" s="299"/>
      <c r="BR134" s="105"/>
    </row>
    <row r="135" spans="3:92" ht="15.6" customHeight="1" x14ac:dyDescent="0.5">
      <c r="C135" s="95"/>
      <c r="D135" s="96" t="s">
        <v>14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 t="s">
        <v>51</v>
      </c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2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103"/>
      <c r="BO135" s="103"/>
      <c r="BP135" s="103"/>
      <c r="BQ135" s="299"/>
      <c r="BR135" s="105"/>
    </row>
    <row r="136" spans="3:92" ht="15.6" customHeight="1" x14ac:dyDescent="0.5">
      <c r="C136" s="95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  <c r="R136" s="109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1"/>
      <c r="BC136" s="102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103"/>
      <c r="BO136" s="103"/>
      <c r="BP136" s="103"/>
      <c r="BQ136" s="299"/>
      <c r="BR136" s="105"/>
    </row>
    <row r="137" spans="3:92" ht="15.6" customHeight="1" x14ac:dyDescent="0.5">
      <c r="C137" s="95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5"/>
      <c r="Y137" s="65"/>
      <c r="Z137" s="65"/>
      <c r="AA137" s="36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299"/>
      <c r="AO137" s="113"/>
      <c r="AP137" s="300"/>
      <c r="AQ137" s="300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02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103"/>
      <c r="BO137" s="103"/>
      <c r="BP137" s="103"/>
      <c r="BQ137" s="299"/>
      <c r="BR137" s="105"/>
    </row>
    <row r="138" spans="3:92" ht="25.5" x14ac:dyDescent="0.5">
      <c r="C138" s="95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6" t="s">
        <v>39</v>
      </c>
      <c r="V138" s="118"/>
      <c r="W138" s="117"/>
      <c r="X138" s="119"/>
      <c r="Y138" s="119"/>
      <c r="Z138" s="120"/>
      <c r="AA138" s="120"/>
      <c r="AB138" s="120"/>
      <c r="AC138" s="121"/>
      <c r="AD138" s="121"/>
      <c r="AE138" s="121"/>
      <c r="AF138" s="121"/>
      <c r="AG138" s="121"/>
      <c r="AH138" s="121"/>
      <c r="AI138" s="121"/>
      <c r="AJ138" s="121"/>
      <c r="AK138" s="117"/>
      <c r="AL138" s="117"/>
      <c r="AM138" s="116" t="s">
        <v>35</v>
      </c>
      <c r="AN138" s="112"/>
      <c r="AO138" s="112"/>
      <c r="AP138" s="112"/>
      <c r="AQ138" s="112"/>
      <c r="AR138" s="112"/>
      <c r="AS138" s="103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21"/>
      <c r="BD138" s="103"/>
      <c r="BE138" s="103"/>
      <c r="BF138" s="122" t="s">
        <v>17</v>
      </c>
      <c r="BG138" s="179"/>
      <c r="BH138" s="179"/>
      <c r="BI138" s="179"/>
      <c r="BJ138" s="179"/>
      <c r="BK138" s="179"/>
      <c r="BL138" s="179"/>
      <c r="BM138" s="103"/>
      <c r="BN138" s="103"/>
      <c r="BO138" s="103"/>
      <c r="BP138" s="103"/>
      <c r="BQ138" s="299"/>
      <c r="BR138" s="105"/>
    </row>
    <row r="139" spans="3:92" ht="19.350000000000001" customHeight="1" x14ac:dyDescent="0.4">
      <c r="C139" s="95"/>
      <c r="D139" s="186" t="s">
        <v>18</v>
      </c>
      <c r="E139" s="186"/>
      <c r="F139" s="186"/>
      <c r="G139" s="186"/>
      <c r="H139" s="186"/>
      <c r="I139" s="186"/>
      <c r="J139" s="186"/>
      <c r="K139" s="186"/>
      <c r="L139" s="186"/>
      <c r="M139" s="186"/>
      <c r="N139" s="123" t="str">
        <f>IF([4]回答表!F17="下水道事業",IF([4]回答表!X45="●","●",""),"")</f>
        <v/>
      </c>
      <c r="O139" s="124"/>
      <c r="P139" s="124"/>
      <c r="Q139" s="125"/>
      <c r="R139" s="112"/>
      <c r="S139" s="112"/>
      <c r="T139" s="112"/>
      <c r="U139" s="189" t="s">
        <v>52</v>
      </c>
      <c r="V139" s="190"/>
      <c r="W139" s="190"/>
      <c r="X139" s="190"/>
      <c r="Y139" s="190"/>
      <c r="Z139" s="190"/>
      <c r="AA139" s="190"/>
      <c r="AB139" s="190"/>
      <c r="AC139" s="95"/>
      <c r="AD139" s="65"/>
      <c r="AE139" s="65"/>
      <c r="AF139" s="65"/>
      <c r="AG139" s="65"/>
      <c r="AH139" s="65"/>
      <c r="AI139" s="65"/>
      <c r="AJ139" s="65"/>
      <c r="AK139" s="129"/>
      <c r="AL139" s="65"/>
      <c r="AM139" s="192" t="str">
        <f>IF([4]回答表!F17="下水道事業",IF([4]回答表!X45="●",[4]回答表!B158,IF([4]回答表!AA45="●",[4]回答表!B223,"")),"")</f>
        <v/>
      </c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4"/>
      <c r="BD139" s="36"/>
      <c r="BE139" s="36"/>
      <c r="BF139" s="131" t="str">
        <f>IF([4]回答表!F17="下水道事業",IF([4]回答表!X45="●",[4]回答表!B212,IF([4]回答表!AA45="●",[4]回答表!B278,"")),"")</f>
        <v/>
      </c>
      <c r="BG139" s="132"/>
      <c r="BH139" s="132"/>
      <c r="BI139" s="132"/>
      <c r="BJ139" s="131"/>
      <c r="BK139" s="132"/>
      <c r="BL139" s="132"/>
      <c r="BM139" s="132"/>
      <c r="BN139" s="131"/>
      <c r="BO139" s="132"/>
      <c r="BP139" s="132"/>
      <c r="BQ139" s="133"/>
      <c r="BR139" s="105"/>
    </row>
    <row r="140" spans="3:92" ht="19.350000000000001" customHeight="1" x14ac:dyDescent="0.4">
      <c r="C140" s="9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37"/>
      <c r="O140" s="138"/>
      <c r="P140" s="138"/>
      <c r="Q140" s="139"/>
      <c r="R140" s="112"/>
      <c r="S140" s="112"/>
      <c r="T140" s="112"/>
      <c r="U140" s="197"/>
      <c r="V140" s="198"/>
      <c r="W140" s="198"/>
      <c r="X140" s="198"/>
      <c r="Y140" s="198"/>
      <c r="Z140" s="198"/>
      <c r="AA140" s="198"/>
      <c r="AB140" s="198"/>
      <c r="AC140" s="95"/>
      <c r="AD140" s="65"/>
      <c r="AE140" s="65"/>
      <c r="AF140" s="65"/>
      <c r="AG140" s="65"/>
      <c r="AH140" s="65"/>
      <c r="AI140" s="65"/>
      <c r="AJ140" s="65"/>
      <c r="AK140" s="129"/>
      <c r="AL140" s="65"/>
      <c r="AM140" s="200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2"/>
      <c r="BD140" s="36"/>
      <c r="BE140" s="36"/>
      <c r="BF140" s="143"/>
      <c r="BG140" s="144"/>
      <c r="BH140" s="144"/>
      <c r="BI140" s="144"/>
      <c r="BJ140" s="143"/>
      <c r="BK140" s="144"/>
      <c r="BL140" s="144"/>
      <c r="BM140" s="144"/>
      <c r="BN140" s="143"/>
      <c r="BO140" s="144"/>
      <c r="BP140" s="144"/>
      <c r="BQ140" s="145"/>
      <c r="BR140" s="105"/>
    </row>
    <row r="141" spans="3:92" ht="15.6" customHeight="1" x14ac:dyDescent="0.4">
      <c r="C141" s="9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37"/>
      <c r="O141" s="138"/>
      <c r="P141" s="138"/>
      <c r="Q141" s="139"/>
      <c r="R141" s="112"/>
      <c r="S141" s="112"/>
      <c r="T141" s="112"/>
      <c r="U141" s="79" t="str">
        <f>IF([4]回答表!F17="下水道事業",IF([4]回答表!X45="●",[4]回答表!Y193,IF([4]回答表!AA45="●",[4]回答表!Y259,"")),"")</f>
        <v/>
      </c>
      <c r="V141" s="80"/>
      <c r="W141" s="80"/>
      <c r="X141" s="80"/>
      <c r="Y141" s="80"/>
      <c r="Z141" s="80"/>
      <c r="AA141" s="80"/>
      <c r="AB141" s="146"/>
      <c r="AC141" s="65"/>
      <c r="AD141" s="65"/>
      <c r="AE141" s="65"/>
      <c r="AF141" s="65"/>
      <c r="AG141" s="65"/>
      <c r="AH141" s="65"/>
      <c r="AI141" s="65"/>
      <c r="AJ141" s="65"/>
      <c r="AK141" s="129"/>
      <c r="AL141" s="65"/>
      <c r="AM141" s="200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2"/>
      <c r="BD141" s="36"/>
      <c r="BE141" s="36"/>
      <c r="BF141" s="143"/>
      <c r="BG141" s="144"/>
      <c r="BH141" s="144"/>
      <c r="BI141" s="144"/>
      <c r="BJ141" s="143"/>
      <c r="BK141" s="144"/>
      <c r="BL141" s="144"/>
      <c r="BM141" s="144"/>
      <c r="BN141" s="143"/>
      <c r="BO141" s="144"/>
      <c r="BP141" s="144"/>
      <c r="BQ141" s="145"/>
      <c r="BR141" s="105"/>
    </row>
    <row r="142" spans="3:92" ht="15.6" customHeight="1" x14ac:dyDescent="0.5">
      <c r="C142" s="95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47"/>
      <c r="O142" s="148"/>
      <c r="P142" s="148"/>
      <c r="Q142" s="149"/>
      <c r="R142" s="112"/>
      <c r="S142" s="112"/>
      <c r="T142" s="112"/>
      <c r="U142" s="76"/>
      <c r="V142" s="77"/>
      <c r="W142" s="77"/>
      <c r="X142" s="77"/>
      <c r="Y142" s="77"/>
      <c r="Z142" s="77"/>
      <c r="AA142" s="77"/>
      <c r="AB142" s="78"/>
      <c r="AC142" s="36"/>
      <c r="AD142" s="36"/>
      <c r="AE142" s="36"/>
      <c r="AF142" s="36"/>
      <c r="AG142" s="36"/>
      <c r="AH142" s="36"/>
      <c r="AI142" s="36"/>
      <c r="AJ142" s="103"/>
      <c r="AK142" s="129"/>
      <c r="AL142" s="65"/>
      <c r="AM142" s="200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2"/>
      <c r="BD142" s="36"/>
      <c r="BE142" s="36"/>
      <c r="BF142" s="143" t="str">
        <f>IF([4]回答表!F17="下水道事業",IF([4]回答表!X45="●",[4]回答表!E212,IF([4]回答表!AA45="●",[4]回答表!E278,"")),"")</f>
        <v/>
      </c>
      <c r="BG142" s="144"/>
      <c r="BH142" s="144"/>
      <c r="BI142" s="144"/>
      <c r="BJ142" s="143" t="str">
        <f>IF([4]回答表!F17="下水道事業",IF([4]回答表!X45="●",[4]回答表!E213,IF([4]回答表!AA45="●",[4]回答表!E279,"")),"")</f>
        <v/>
      </c>
      <c r="BK142" s="144"/>
      <c r="BL142" s="144"/>
      <c r="BM142" s="144"/>
      <c r="BN142" s="143" t="str">
        <f>IF([4]回答表!F17="下水道事業",IF([4]回答表!X45="●",[4]回答表!E214,IF([4]回答表!AA45="●",[4]回答表!E280,"")),"")</f>
        <v/>
      </c>
      <c r="BO142" s="144"/>
      <c r="BP142" s="144"/>
      <c r="BQ142" s="145"/>
      <c r="BR142" s="105"/>
      <c r="BX142" s="192" t="str">
        <f>IF([4]回答表!AQ20="下水道事業",IF([4]回答表!BI48="○",[4]回答表!AM161,IF([4]回答表!BL48="○",[4]回答表!AM226,"")),"")</f>
        <v/>
      </c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4"/>
    </row>
    <row r="143" spans="3:92" ht="15.6" customHeight="1" x14ac:dyDescent="0.5">
      <c r="C143" s="9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151"/>
      <c r="P143" s="151"/>
      <c r="Q143" s="151"/>
      <c r="R143" s="152"/>
      <c r="S143" s="152"/>
      <c r="T143" s="152"/>
      <c r="U143" s="82"/>
      <c r="V143" s="83"/>
      <c r="W143" s="83"/>
      <c r="X143" s="83"/>
      <c r="Y143" s="83"/>
      <c r="Z143" s="83"/>
      <c r="AA143" s="83"/>
      <c r="AB143" s="84"/>
      <c r="AC143" s="36"/>
      <c r="AD143" s="36"/>
      <c r="AE143" s="36"/>
      <c r="AF143" s="36"/>
      <c r="AG143" s="36"/>
      <c r="AH143" s="36"/>
      <c r="AI143" s="36"/>
      <c r="AJ143" s="103"/>
      <c r="AK143" s="129"/>
      <c r="AL143" s="36"/>
      <c r="AM143" s="200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2"/>
      <c r="BD143" s="113"/>
      <c r="BE143" s="113"/>
      <c r="BF143" s="143"/>
      <c r="BG143" s="144"/>
      <c r="BH143" s="144"/>
      <c r="BI143" s="144"/>
      <c r="BJ143" s="143"/>
      <c r="BK143" s="144"/>
      <c r="BL143" s="144"/>
      <c r="BM143" s="144"/>
      <c r="BN143" s="143"/>
      <c r="BO143" s="144"/>
      <c r="BP143" s="144"/>
      <c r="BQ143" s="145"/>
      <c r="BR143" s="105"/>
      <c r="BX143" s="200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2"/>
    </row>
    <row r="144" spans="3:92" ht="18" customHeight="1" x14ac:dyDescent="0.4">
      <c r="C144" s="9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36"/>
      <c r="Q144" s="36"/>
      <c r="R144" s="112"/>
      <c r="S144" s="112"/>
      <c r="T144" s="112"/>
      <c r="U144" s="65"/>
      <c r="V144" s="65"/>
      <c r="W144" s="65"/>
      <c r="X144" s="65"/>
      <c r="Y144" s="65"/>
      <c r="Z144" s="65"/>
      <c r="AA144" s="65"/>
      <c r="AB144" s="65"/>
      <c r="AC144" s="65"/>
      <c r="AD144" s="102"/>
      <c r="AE144" s="36"/>
      <c r="AF144" s="36"/>
      <c r="AG144" s="36"/>
      <c r="AH144" s="36"/>
      <c r="AI144" s="36"/>
      <c r="AJ144" s="36"/>
      <c r="AK144" s="36"/>
      <c r="AL144" s="36"/>
      <c r="AM144" s="200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2"/>
      <c r="BD144" s="65"/>
      <c r="BE144" s="65"/>
      <c r="BF144" s="143"/>
      <c r="BG144" s="144"/>
      <c r="BH144" s="144"/>
      <c r="BI144" s="144"/>
      <c r="BJ144" s="143"/>
      <c r="BK144" s="144"/>
      <c r="BL144" s="144"/>
      <c r="BM144" s="144"/>
      <c r="BN144" s="143"/>
      <c r="BO144" s="144"/>
      <c r="BP144" s="144"/>
      <c r="BQ144" s="145"/>
      <c r="BR144" s="105"/>
      <c r="BT144" s="65"/>
      <c r="BU144" s="65"/>
      <c r="BV144" s="65"/>
      <c r="BW144" s="65"/>
      <c r="BX144" s="200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2"/>
    </row>
    <row r="145" spans="3:92" ht="19.350000000000001" customHeight="1" x14ac:dyDescent="0.4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151"/>
      <c r="P145" s="151"/>
      <c r="Q145" s="151"/>
      <c r="R145" s="152"/>
      <c r="S145" s="152"/>
      <c r="T145" s="152"/>
      <c r="U145" s="189" t="s">
        <v>53</v>
      </c>
      <c r="V145" s="190"/>
      <c r="W145" s="190"/>
      <c r="X145" s="190"/>
      <c r="Y145" s="190"/>
      <c r="Z145" s="190"/>
      <c r="AA145" s="190"/>
      <c r="AB145" s="190"/>
      <c r="AC145" s="189" t="s">
        <v>54</v>
      </c>
      <c r="AD145" s="190"/>
      <c r="AE145" s="190"/>
      <c r="AF145" s="190"/>
      <c r="AG145" s="190"/>
      <c r="AH145" s="190"/>
      <c r="AI145" s="190"/>
      <c r="AJ145" s="191"/>
      <c r="AK145" s="129"/>
      <c r="AL145" s="36"/>
      <c r="AM145" s="200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2"/>
      <c r="BD145" s="36"/>
      <c r="BE145" s="36"/>
      <c r="BF145" s="143"/>
      <c r="BG145" s="144"/>
      <c r="BH145" s="144"/>
      <c r="BI145" s="144"/>
      <c r="BJ145" s="143"/>
      <c r="BK145" s="144"/>
      <c r="BL145" s="144"/>
      <c r="BM145" s="144"/>
      <c r="BN145" s="143"/>
      <c r="BO145" s="144"/>
      <c r="BP145" s="144"/>
      <c r="BQ145" s="145"/>
      <c r="BR145" s="105"/>
      <c r="BX145" s="200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</row>
    <row r="146" spans="3:92" ht="19.350000000000001" customHeight="1" x14ac:dyDescent="0.4">
      <c r="C146" s="9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36"/>
      <c r="Q146" s="36"/>
      <c r="R146" s="36"/>
      <c r="S146" s="112"/>
      <c r="T146" s="112"/>
      <c r="U146" s="197"/>
      <c r="V146" s="198"/>
      <c r="W146" s="198"/>
      <c r="X146" s="198"/>
      <c r="Y146" s="198"/>
      <c r="Z146" s="198"/>
      <c r="AA146" s="198"/>
      <c r="AB146" s="198"/>
      <c r="AC146" s="228"/>
      <c r="AD146" s="229"/>
      <c r="AE146" s="229"/>
      <c r="AF146" s="229"/>
      <c r="AG146" s="229"/>
      <c r="AH146" s="229"/>
      <c r="AI146" s="229"/>
      <c r="AJ146" s="230"/>
      <c r="AK146" s="129"/>
      <c r="AL146" s="36"/>
      <c r="AM146" s="200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2"/>
      <c r="BD146" s="165"/>
      <c r="BE146" s="165"/>
      <c r="BF146" s="143"/>
      <c r="BG146" s="144"/>
      <c r="BH146" s="144"/>
      <c r="BI146" s="144"/>
      <c r="BJ146" s="143"/>
      <c r="BK146" s="144"/>
      <c r="BL146" s="144"/>
      <c r="BM146" s="144"/>
      <c r="BN146" s="143"/>
      <c r="BO146" s="144"/>
      <c r="BP146" s="144"/>
      <c r="BQ146" s="145"/>
      <c r="BR146" s="105"/>
      <c r="BX146" s="200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2"/>
    </row>
    <row r="147" spans="3:92" ht="15.6" customHeight="1" x14ac:dyDescent="0.4">
      <c r="C147" s="9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36"/>
      <c r="Q147" s="36"/>
      <c r="R147" s="36"/>
      <c r="S147" s="112"/>
      <c r="T147" s="112"/>
      <c r="U147" s="79" t="str">
        <f>IF([4]回答表!F17="下水道事業",IF([4]回答表!X45="●",[4]回答表!Y195,IF([4]回答表!AA45="●",[4]回答表!Y261,"")),"")</f>
        <v/>
      </c>
      <c r="V147" s="80"/>
      <c r="W147" s="80"/>
      <c r="X147" s="80"/>
      <c r="Y147" s="80"/>
      <c r="Z147" s="80"/>
      <c r="AA147" s="80"/>
      <c r="AB147" s="146"/>
      <c r="AC147" s="79" t="str">
        <f>IF([4]回答表!F17="下水道事業",IF([4]回答表!X45="●",[4]回答表!Y196,IF([4]回答表!AA45="●",[4]回答表!Y262,"")),"")</f>
        <v/>
      </c>
      <c r="AD147" s="80"/>
      <c r="AE147" s="80"/>
      <c r="AF147" s="80"/>
      <c r="AG147" s="80"/>
      <c r="AH147" s="80"/>
      <c r="AI147" s="80"/>
      <c r="AJ147" s="146"/>
      <c r="AK147" s="129"/>
      <c r="AL147" s="36"/>
      <c r="AM147" s="200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2"/>
      <c r="BD147" s="165"/>
      <c r="BE147" s="165"/>
      <c r="BF147" s="143" t="s">
        <v>23</v>
      </c>
      <c r="BG147" s="144"/>
      <c r="BH147" s="144"/>
      <c r="BI147" s="144"/>
      <c r="BJ147" s="143" t="s">
        <v>24</v>
      </c>
      <c r="BK147" s="144"/>
      <c r="BL147" s="144"/>
      <c r="BM147" s="144"/>
      <c r="BN147" s="143" t="s">
        <v>25</v>
      </c>
      <c r="BO147" s="144"/>
      <c r="BP147" s="144"/>
      <c r="BQ147" s="145"/>
      <c r="BR147" s="105"/>
      <c r="BX147" s="200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2"/>
    </row>
    <row r="148" spans="3:92" ht="15.6" customHeight="1" x14ac:dyDescent="0.4">
      <c r="C148" s="9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36"/>
      <c r="Q148" s="36"/>
      <c r="R148" s="36"/>
      <c r="S148" s="112"/>
      <c r="T148" s="112"/>
      <c r="U148" s="76"/>
      <c r="V148" s="77"/>
      <c r="W148" s="77"/>
      <c r="X148" s="77"/>
      <c r="Y148" s="77"/>
      <c r="Z148" s="77"/>
      <c r="AA148" s="77"/>
      <c r="AB148" s="78"/>
      <c r="AC148" s="76"/>
      <c r="AD148" s="77"/>
      <c r="AE148" s="77"/>
      <c r="AF148" s="77"/>
      <c r="AG148" s="77"/>
      <c r="AH148" s="77"/>
      <c r="AI148" s="77"/>
      <c r="AJ148" s="78"/>
      <c r="AK148" s="129"/>
      <c r="AL148" s="36"/>
      <c r="AM148" s="207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9"/>
      <c r="BD148" s="165"/>
      <c r="BE148" s="165"/>
      <c r="BF148" s="143"/>
      <c r="BG148" s="144"/>
      <c r="BH148" s="144"/>
      <c r="BI148" s="144"/>
      <c r="BJ148" s="143"/>
      <c r="BK148" s="144"/>
      <c r="BL148" s="144"/>
      <c r="BM148" s="144"/>
      <c r="BN148" s="143"/>
      <c r="BO148" s="144"/>
      <c r="BP148" s="144"/>
      <c r="BQ148" s="145"/>
      <c r="BR148" s="105"/>
      <c r="BX148" s="200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2"/>
    </row>
    <row r="149" spans="3:92" ht="15.6" customHeight="1" x14ac:dyDescent="0.4">
      <c r="C149" s="9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36"/>
      <c r="Q149" s="36"/>
      <c r="R149" s="36"/>
      <c r="S149" s="112"/>
      <c r="T149" s="112"/>
      <c r="U149" s="82"/>
      <c r="V149" s="83"/>
      <c r="W149" s="83"/>
      <c r="X149" s="83"/>
      <c r="Y149" s="83"/>
      <c r="Z149" s="83"/>
      <c r="AA149" s="83"/>
      <c r="AB149" s="84"/>
      <c r="AC149" s="82"/>
      <c r="AD149" s="83"/>
      <c r="AE149" s="83"/>
      <c r="AF149" s="83"/>
      <c r="AG149" s="83"/>
      <c r="AH149" s="83"/>
      <c r="AI149" s="83"/>
      <c r="AJ149" s="84"/>
      <c r="AK149" s="129"/>
      <c r="AL149" s="36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13"/>
      <c r="BD149" s="165"/>
      <c r="BE149" s="165"/>
      <c r="BF149" s="181"/>
      <c r="BG149" s="182"/>
      <c r="BH149" s="182"/>
      <c r="BI149" s="182"/>
      <c r="BJ149" s="181"/>
      <c r="BK149" s="182"/>
      <c r="BL149" s="182"/>
      <c r="BM149" s="182"/>
      <c r="BN149" s="181"/>
      <c r="BO149" s="182"/>
      <c r="BP149" s="182"/>
      <c r="BQ149" s="183"/>
      <c r="BR149" s="105"/>
      <c r="BX149" s="200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2"/>
    </row>
    <row r="150" spans="3:92" ht="18" customHeight="1" x14ac:dyDescent="0.5">
      <c r="C150" s="9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36"/>
      <c r="Q150" s="36"/>
      <c r="R150" s="112"/>
      <c r="S150" s="112"/>
      <c r="T150" s="112"/>
      <c r="U150" s="65"/>
      <c r="V150" s="65"/>
      <c r="W150" s="65"/>
      <c r="X150" s="65"/>
      <c r="Y150" s="65"/>
      <c r="Z150" s="65"/>
      <c r="AA150" s="65"/>
      <c r="AB150" s="65"/>
      <c r="AC150" s="65"/>
      <c r="AD150" s="102"/>
      <c r="AE150" s="36"/>
      <c r="AF150" s="36"/>
      <c r="AG150" s="36"/>
      <c r="AH150" s="36"/>
      <c r="AI150" s="36"/>
      <c r="AJ150" s="36"/>
      <c r="AK150" s="36"/>
      <c r="AL150" s="36"/>
      <c r="AM150" s="36"/>
      <c r="AN150" s="103"/>
      <c r="AO150" s="103"/>
      <c r="AP150" s="103"/>
      <c r="AQ150" s="299"/>
      <c r="AR150" s="65"/>
      <c r="AS150" s="177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105"/>
      <c r="BT150" s="65"/>
      <c r="BU150" s="65"/>
      <c r="BV150" s="65"/>
      <c r="BW150" s="65"/>
      <c r="BX150" s="200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2"/>
    </row>
    <row r="151" spans="3:92" ht="18.95" customHeight="1" x14ac:dyDescent="0.4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151"/>
      <c r="P151" s="151"/>
      <c r="Q151" s="151"/>
      <c r="R151" s="112"/>
      <c r="S151" s="112"/>
      <c r="T151" s="112"/>
      <c r="U151" s="213" t="s">
        <v>55</v>
      </c>
      <c r="V151" s="214"/>
      <c r="W151" s="214"/>
      <c r="X151" s="214"/>
      <c r="Y151" s="214"/>
      <c r="Z151" s="214"/>
      <c r="AA151" s="214"/>
      <c r="AB151" s="214"/>
      <c r="AC151" s="213" t="s">
        <v>56</v>
      </c>
      <c r="AD151" s="214"/>
      <c r="AE151" s="214"/>
      <c r="AF151" s="214"/>
      <c r="AG151" s="214"/>
      <c r="AH151" s="214"/>
      <c r="AI151" s="214"/>
      <c r="AJ151" s="215"/>
      <c r="AK151" s="213" t="s">
        <v>57</v>
      </c>
      <c r="AL151" s="214"/>
      <c r="AM151" s="214"/>
      <c r="AN151" s="214"/>
      <c r="AO151" s="214"/>
      <c r="AP151" s="214"/>
      <c r="AQ151" s="214"/>
      <c r="AR151" s="214"/>
      <c r="AS151" s="213" t="s">
        <v>58</v>
      </c>
      <c r="AT151" s="214"/>
      <c r="AU151" s="214"/>
      <c r="AV151" s="214"/>
      <c r="AW151" s="214"/>
      <c r="AX151" s="214"/>
      <c r="AY151" s="214"/>
      <c r="AZ151" s="215"/>
      <c r="BA151" s="213" t="s">
        <v>59</v>
      </c>
      <c r="BB151" s="214"/>
      <c r="BC151" s="214"/>
      <c r="BD151" s="214"/>
      <c r="BE151" s="214"/>
      <c r="BF151" s="214"/>
      <c r="BG151" s="214"/>
      <c r="BH151" s="215"/>
      <c r="BI151" s="65"/>
      <c r="BJ151" s="65"/>
      <c r="BK151" s="65"/>
      <c r="BL151" s="65"/>
      <c r="BM151" s="65"/>
      <c r="BN151" s="65"/>
      <c r="BO151" s="65"/>
      <c r="BP151" s="65"/>
      <c r="BQ151" s="65"/>
      <c r="BR151" s="105"/>
      <c r="BT151" s="65"/>
      <c r="BU151" s="65"/>
      <c r="BV151" s="65"/>
      <c r="BW151" s="65"/>
      <c r="BX151" s="207"/>
      <c r="BY151" s="208"/>
      <c r="BZ151" s="208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/>
      <c r="CM151" s="208"/>
      <c r="CN151" s="209"/>
    </row>
    <row r="152" spans="3:92" ht="15.6" customHeight="1" x14ac:dyDescent="0.4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36"/>
      <c r="Q152" s="36"/>
      <c r="R152" s="112"/>
      <c r="S152" s="112"/>
      <c r="T152" s="112"/>
      <c r="U152" s="231"/>
      <c r="V152" s="232"/>
      <c r="W152" s="232"/>
      <c r="X152" s="232"/>
      <c r="Y152" s="232"/>
      <c r="Z152" s="232"/>
      <c r="AA152" s="232"/>
      <c r="AB152" s="232"/>
      <c r="AC152" s="231"/>
      <c r="AD152" s="232"/>
      <c r="AE152" s="232"/>
      <c r="AF152" s="232"/>
      <c r="AG152" s="232"/>
      <c r="AH152" s="232"/>
      <c r="AI152" s="232"/>
      <c r="AJ152" s="233"/>
      <c r="AK152" s="231"/>
      <c r="AL152" s="232"/>
      <c r="AM152" s="232"/>
      <c r="AN152" s="232"/>
      <c r="AO152" s="232"/>
      <c r="AP152" s="232"/>
      <c r="AQ152" s="232"/>
      <c r="AR152" s="232"/>
      <c r="AS152" s="231"/>
      <c r="AT152" s="232"/>
      <c r="AU152" s="232"/>
      <c r="AV152" s="232"/>
      <c r="AW152" s="232"/>
      <c r="AX152" s="232"/>
      <c r="AY152" s="232"/>
      <c r="AZ152" s="233"/>
      <c r="BA152" s="231"/>
      <c r="BB152" s="232"/>
      <c r="BC152" s="232"/>
      <c r="BD152" s="232"/>
      <c r="BE152" s="232"/>
      <c r="BF152" s="232"/>
      <c r="BG152" s="232"/>
      <c r="BH152" s="233"/>
      <c r="BI152" s="65"/>
      <c r="BJ152" s="65"/>
      <c r="BK152" s="65"/>
      <c r="BL152" s="65"/>
      <c r="BM152" s="65"/>
      <c r="BN152" s="65"/>
      <c r="BO152" s="65"/>
      <c r="BP152" s="65"/>
      <c r="BQ152" s="65"/>
      <c r="BR152" s="10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105"/>
    </row>
    <row r="153" spans="3:92" ht="15.6" customHeight="1" x14ac:dyDescent="0.4">
      <c r="C153" s="9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36"/>
      <c r="Q153" s="36"/>
      <c r="R153" s="112"/>
      <c r="S153" s="112"/>
      <c r="T153" s="112"/>
      <c r="U153" s="79" t="str">
        <f>IF([4]回答表!F17="下水道事業",IF([4]回答表!X45="●",[4]回答表!Y198,IF([4]回答表!AA45="●",[4]回答表!Y264,"")),"")</f>
        <v/>
      </c>
      <c r="V153" s="80"/>
      <c r="W153" s="80"/>
      <c r="X153" s="80"/>
      <c r="Y153" s="80"/>
      <c r="Z153" s="80"/>
      <c r="AA153" s="80"/>
      <c r="AB153" s="146"/>
      <c r="AC153" s="79" t="str">
        <f>IF([4]回答表!F17="下水道事業",IF([4]回答表!X45="●",[4]回答表!Y199,IF([4]回答表!AA45="●",[4]回答表!Y265,"")),"")</f>
        <v/>
      </c>
      <c r="AD153" s="80"/>
      <c r="AE153" s="80"/>
      <c r="AF153" s="80"/>
      <c r="AG153" s="80"/>
      <c r="AH153" s="80"/>
      <c r="AI153" s="80"/>
      <c r="AJ153" s="146"/>
      <c r="AK153" s="79" t="str">
        <f>IF([4]回答表!F17="下水道事業",IF([4]回答表!X45="●",[4]回答表!Y200,IF([4]回答表!AA45="●",[4]回答表!Y266,"")),"")</f>
        <v/>
      </c>
      <c r="AL153" s="80"/>
      <c r="AM153" s="80"/>
      <c r="AN153" s="80"/>
      <c r="AO153" s="80"/>
      <c r="AP153" s="80"/>
      <c r="AQ153" s="80"/>
      <c r="AR153" s="146"/>
      <c r="AS153" s="79" t="str">
        <f>IF([4]回答表!F17="下水道事業",IF([4]回答表!X45="●",[4]回答表!Y201,IF([4]回答表!AA45="●",[4]回答表!Y267,"")),"")</f>
        <v/>
      </c>
      <c r="AT153" s="80"/>
      <c r="AU153" s="80"/>
      <c r="AV153" s="80"/>
      <c r="AW153" s="80"/>
      <c r="AX153" s="80"/>
      <c r="AY153" s="80"/>
      <c r="AZ153" s="146"/>
      <c r="BA153" s="79" t="str">
        <f>IF([4]回答表!F17="下水道事業",IF([4]回答表!X45="●",[4]回答表!Y202,IF([4]回答表!AA45="●",[4]回答表!Y268,"")),"")</f>
        <v/>
      </c>
      <c r="BB153" s="80"/>
      <c r="BC153" s="80"/>
      <c r="BD153" s="80"/>
      <c r="BE153" s="80"/>
      <c r="BF153" s="80"/>
      <c r="BG153" s="80"/>
      <c r="BH153" s="146"/>
      <c r="BI153" s="65"/>
      <c r="BJ153" s="65"/>
      <c r="BK153" s="65"/>
      <c r="BL153" s="65"/>
      <c r="BM153" s="65"/>
      <c r="BN153" s="65"/>
      <c r="BO153" s="65"/>
      <c r="BP153" s="65"/>
      <c r="BQ153" s="65"/>
      <c r="BR153" s="10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105"/>
    </row>
    <row r="154" spans="3:92" ht="15.6" customHeight="1" x14ac:dyDescent="0.4">
      <c r="C154" s="9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36"/>
      <c r="Q154" s="36"/>
      <c r="R154" s="112"/>
      <c r="S154" s="112"/>
      <c r="T154" s="112"/>
      <c r="U154" s="76"/>
      <c r="V154" s="77"/>
      <c r="W154" s="77"/>
      <c r="X154" s="77"/>
      <c r="Y154" s="77"/>
      <c r="Z154" s="77"/>
      <c r="AA154" s="77"/>
      <c r="AB154" s="78"/>
      <c r="AC154" s="76"/>
      <c r="AD154" s="77"/>
      <c r="AE154" s="77"/>
      <c r="AF154" s="77"/>
      <c r="AG154" s="77"/>
      <c r="AH154" s="77"/>
      <c r="AI154" s="77"/>
      <c r="AJ154" s="78"/>
      <c r="AK154" s="76"/>
      <c r="AL154" s="77"/>
      <c r="AM154" s="77"/>
      <c r="AN154" s="77"/>
      <c r="AO154" s="77"/>
      <c r="AP154" s="77"/>
      <c r="AQ154" s="77"/>
      <c r="AR154" s="78"/>
      <c r="AS154" s="76"/>
      <c r="AT154" s="77"/>
      <c r="AU154" s="77"/>
      <c r="AV154" s="77"/>
      <c r="AW154" s="77"/>
      <c r="AX154" s="77"/>
      <c r="AY154" s="77"/>
      <c r="AZ154" s="78"/>
      <c r="BA154" s="76"/>
      <c r="BB154" s="77"/>
      <c r="BC154" s="77"/>
      <c r="BD154" s="77"/>
      <c r="BE154" s="77"/>
      <c r="BF154" s="77"/>
      <c r="BG154" s="77"/>
      <c r="BH154" s="78"/>
      <c r="BI154" s="65"/>
      <c r="BJ154" s="65"/>
      <c r="BK154" s="65"/>
      <c r="BL154" s="65"/>
      <c r="BM154" s="65"/>
      <c r="BN154" s="65"/>
      <c r="BO154" s="65"/>
      <c r="BP154" s="65"/>
      <c r="BQ154" s="65"/>
      <c r="BR154" s="10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105"/>
    </row>
    <row r="155" spans="3:92" ht="15.6" customHeight="1" x14ac:dyDescent="0.4">
      <c r="C155" s="9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36"/>
      <c r="Q155" s="36"/>
      <c r="R155" s="112"/>
      <c r="S155" s="112"/>
      <c r="T155" s="112"/>
      <c r="U155" s="82"/>
      <c r="V155" s="83"/>
      <c r="W155" s="83"/>
      <c r="X155" s="83"/>
      <c r="Y155" s="83"/>
      <c r="Z155" s="83"/>
      <c r="AA155" s="83"/>
      <c r="AB155" s="84"/>
      <c r="AC155" s="82"/>
      <c r="AD155" s="83"/>
      <c r="AE155" s="83"/>
      <c r="AF155" s="83"/>
      <c r="AG155" s="83"/>
      <c r="AH155" s="83"/>
      <c r="AI155" s="83"/>
      <c r="AJ155" s="84"/>
      <c r="AK155" s="82"/>
      <c r="AL155" s="83"/>
      <c r="AM155" s="83"/>
      <c r="AN155" s="83"/>
      <c r="AO155" s="83"/>
      <c r="AP155" s="83"/>
      <c r="AQ155" s="83"/>
      <c r="AR155" s="84"/>
      <c r="AS155" s="82"/>
      <c r="AT155" s="83"/>
      <c r="AU155" s="83"/>
      <c r="AV155" s="83"/>
      <c r="AW155" s="83"/>
      <c r="AX155" s="83"/>
      <c r="AY155" s="83"/>
      <c r="AZ155" s="84"/>
      <c r="BA155" s="82"/>
      <c r="BB155" s="83"/>
      <c r="BC155" s="83"/>
      <c r="BD155" s="83"/>
      <c r="BE155" s="83"/>
      <c r="BF155" s="83"/>
      <c r="BG155" s="83"/>
      <c r="BH155" s="84"/>
      <c r="BI155" s="65"/>
      <c r="BJ155" s="65"/>
      <c r="BK155" s="65"/>
      <c r="BL155" s="65"/>
      <c r="BM155" s="65"/>
      <c r="BN155" s="65"/>
      <c r="BO155" s="65"/>
      <c r="BP155" s="65"/>
      <c r="BQ155" s="65"/>
      <c r="BR155" s="10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105"/>
    </row>
    <row r="156" spans="3:92" ht="29.45" customHeight="1" x14ac:dyDescent="0.5">
      <c r="C156" s="9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36"/>
      <c r="Q156" s="36"/>
      <c r="R156" s="112"/>
      <c r="S156" s="112"/>
      <c r="T156" s="112"/>
      <c r="U156" s="65"/>
      <c r="V156" s="65"/>
      <c r="W156" s="65"/>
      <c r="X156" s="65"/>
      <c r="Y156" s="65"/>
      <c r="Z156" s="65"/>
      <c r="AA156" s="65"/>
      <c r="AB156" s="65"/>
      <c r="AC156" s="65"/>
      <c r="AD156" s="102"/>
      <c r="AE156" s="36"/>
      <c r="AF156" s="36"/>
      <c r="AG156" s="36"/>
      <c r="AH156" s="36"/>
      <c r="AI156" s="36"/>
      <c r="AJ156" s="36"/>
      <c r="AK156" s="36"/>
      <c r="AL156" s="36"/>
      <c r="AM156" s="36"/>
      <c r="AN156" s="103"/>
      <c r="AO156" s="103"/>
      <c r="AP156" s="103"/>
      <c r="AQ156" s="299"/>
      <c r="AR156" s="65"/>
      <c r="AS156" s="90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10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</row>
    <row r="157" spans="3:92" ht="15.6" customHeight="1" x14ac:dyDescent="0.5">
      <c r="C157" s="95"/>
      <c r="D157" s="36"/>
      <c r="E157" s="36"/>
      <c r="F157" s="36"/>
      <c r="G157" s="36"/>
      <c r="H157" s="36"/>
      <c r="I157" s="36"/>
      <c r="J157" s="36"/>
      <c r="K157" s="36"/>
      <c r="L157" s="103"/>
      <c r="M157" s="103"/>
      <c r="N157" s="103"/>
      <c r="O157" s="299"/>
      <c r="P157" s="81"/>
      <c r="Q157" s="81"/>
      <c r="R157" s="112"/>
      <c r="S157" s="112"/>
      <c r="T157" s="112"/>
      <c r="U157" s="234" t="s">
        <v>60</v>
      </c>
      <c r="V157" s="235"/>
      <c r="W157" s="235"/>
      <c r="X157" s="235"/>
      <c r="Y157" s="235"/>
      <c r="Z157" s="235"/>
      <c r="AA157" s="235"/>
      <c r="AB157" s="235"/>
      <c r="AC157" s="234" t="s">
        <v>61</v>
      </c>
      <c r="AD157" s="235"/>
      <c r="AE157" s="235"/>
      <c r="AF157" s="235"/>
      <c r="AG157" s="235"/>
      <c r="AH157" s="235"/>
      <c r="AI157" s="235"/>
      <c r="AJ157" s="235"/>
      <c r="AK157" s="234" t="s">
        <v>62</v>
      </c>
      <c r="AL157" s="235"/>
      <c r="AM157" s="235"/>
      <c r="AN157" s="235"/>
      <c r="AO157" s="235"/>
      <c r="AP157" s="235"/>
      <c r="AQ157" s="235"/>
      <c r="AR157" s="236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102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103"/>
      <c r="BO157" s="103"/>
      <c r="BP157" s="103"/>
      <c r="BQ157" s="299"/>
      <c r="BR157" s="105"/>
    </row>
    <row r="158" spans="3:92" ht="15.6" customHeight="1" x14ac:dyDescent="0.5">
      <c r="C158" s="95"/>
      <c r="D158" s="204" t="s">
        <v>26</v>
      </c>
      <c r="E158" s="186"/>
      <c r="F158" s="186"/>
      <c r="G158" s="186"/>
      <c r="H158" s="186"/>
      <c r="I158" s="186"/>
      <c r="J158" s="186"/>
      <c r="K158" s="186"/>
      <c r="L158" s="186"/>
      <c r="M158" s="205"/>
      <c r="N158" s="123" t="str">
        <f>IF([4]回答表!F17="下水道事業",IF([4]回答表!AA45="●","●",""),"")</f>
        <v/>
      </c>
      <c r="O158" s="124"/>
      <c r="P158" s="124"/>
      <c r="Q158" s="125"/>
      <c r="R158" s="112"/>
      <c r="S158" s="112"/>
      <c r="T158" s="112"/>
      <c r="U158" s="237"/>
      <c r="V158" s="238"/>
      <c r="W158" s="238"/>
      <c r="X158" s="238"/>
      <c r="Y158" s="238"/>
      <c r="Z158" s="238"/>
      <c r="AA158" s="238"/>
      <c r="AB158" s="238"/>
      <c r="AC158" s="237"/>
      <c r="AD158" s="238"/>
      <c r="AE158" s="238"/>
      <c r="AF158" s="238"/>
      <c r="AG158" s="238"/>
      <c r="AH158" s="238"/>
      <c r="AI158" s="238"/>
      <c r="AJ158" s="238"/>
      <c r="AK158" s="239"/>
      <c r="AL158" s="240"/>
      <c r="AM158" s="240"/>
      <c r="AN158" s="240"/>
      <c r="AO158" s="240"/>
      <c r="AP158" s="240"/>
      <c r="AQ158" s="240"/>
      <c r="AR158" s="241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102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103"/>
      <c r="BO158" s="103"/>
      <c r="BP158" s="103"/>
      <c r="BQ158" s="299"/>
      <c r="BR158" s="105"/>
    </row>
    <row r="159" spans="3:92" ht="15.6" customHeight="1" x14ac:dyDescent="0.5">
      <c r="C159" s="95"/>
      <c r="D159" s="186"/>
      <c r="E159" s="186"/>
      <c r="F159" s="186"/>
      <c r="G159" s="186"/>
      <c r="H159" s="186"/>
      <c r="I159" s="186"/>
      <c r="J159" s="186"/>
      <c r="K159" s="186"/>
      <c r="L159" s="186"/>
      <c r="M159" s="205"/>
      <c r="N159" s="137"/>
      <c r="O159" s="138"/>
      <c r="P159" s="138"/>
      <c r="Q159" s="139"/>
      <c r="R159" s="112"/>
      <c r="S159" s="112"/>
      <c r="T159" s="112"/>
      <c r="U159" s="79" t="str">
        <f>IF([4]回答表!F17="下水道事業",IF([4]回答表!X45="●",[4]回答表!Y207,IF([4]回答表!AA45="●",[4]回答表!Y273,"")),"")</f>
        <v/>
      </c>
      <c r="V159" s="80"/>
      <c r="W159" s="80"/>
      <c r="X159" s="80"/>
      <c r="Y159" s="80"/>
      <c r="Z159" s="80"/>
      <c r="AA159" s="80"/>
      <c r="AB159" s="146"/>
      <c r="AC159" s="79" t="str">
        <f>IF([4]回答表!F17="下水道事業",IF([4]回答表!X45="●",[4]回答表!Y208,IF([4]回答表!AA45="●",[4]回答表!Y274,"")),"")</f>
        <v/>
      </c>
      <c r="AD159" s="80"/>
      <c r="AE159" s="80"/>
      <c r="AF159" s="80"/>
      <c r="AG159" s="80"/>
      <c r="AH159" s="80"/>
      <c r="AI159" s="80"/>
      <c r="AJ159" s="146"/>
      <c r="AK159" s="79" t="str">
        <f>IF([4]回答表!F17="下水道事業",IF([4]回答表!X45="●",[4]回答表!Y209,IF([4]回答表!AA45="●",[4]回答表!Y275,"")),"")</f>
        <v/>
      </c>
      <c r="AL159" s="80"/>
      <c r="AM159" s="80"/>
      <c r="AN159" s="80"/>
      <c r="AO159" s="80"/>
      <c r="AP159" s="80"/>
      <c r="AQ159" s="80"/>
      <c r="AR159" s="146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102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103"/>
      <c r="BO159" s="103"/>
      <c r="BP159" s="103"/>
      <c r="BQ159" s="299"/>
      <c r="BR159" s="105"/>
    </row>
    <row r="160" spans="3:92" ht="15.6" customHeight="1" x14ac:dyDescent="0.5">
      <c r="C160" s="95"/>
      <c r="D160" s="186"/>
      <c r="E160" s="186"/>
      <c r="F160" s="186"/>
      <c r="G160" s="186"/>
      <c r="H160" s="186"/>
      <c r="I160" s="186"/>
      <c r="J160" s="186"/>
      <c r="K160" s="186"/>
      <c r="L160" s="186"/>
      <c r="M160" s="205"/>
      <c r="N160" s="137"/>
      <c r="O160" s="138"/>
      <c r="P160" s="138"/>
      <c r="Q160" s="139"/>
      <c r="R160" s="112"/>
      <c r="S160" s="112"/>
      <c r="T160" s="112"/>
      <c r="U160" s="76"/>
      <c r="V160" s="77"/>
      <c r="W160" s="77"/>
      <c r="X160" s="77"/>
      <c r="Y160" s="77"/>
      <c r="Z160" s="77"/>
      <c r="AA160" s="77"/>
      <c r="AB160" s="78"/>
      <c r="AC160" s="76"/>
      <c r="AD160" s="77"/>
      <c r="AE160" s="77"/>
      <c r="AF160" s="77"/>
      <c r="AG160" s="77"/>
      <c r="AH160" s="77"/>
      <c r="AI160" s="77"/>
      <c r="AJ160" s="78"/>
      <c r="AK160" s="76"/>
      <c r="AL160" s="77"/>
      <c r="AM160" s="77"/>
      <c r="AN160" s="77"/>
      <c r="AO160" s="77"/>
      <c r="AP160" s="77"/>
      <c r="AQ160" s="77"/>
      <c r="AR160" s="78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103"/>
      <c r="BO160" s="103"/>
      <c r="BP160" s="103"/>
      <c r="BQ160" s="299"/>
      <c r="BR160" s="105"/>
    </row>
    <row r="161" spans="3:70" ht="15.6" customHeight="1" x14ac:dyDescent="0.5">
      <c r="C161" s="95"/>
      <c r="D161" s="186"/>
      <c r="E161" s="186"/>
      <c r="F161" s="186"/>
      <c r="G161" s="186"/>
      <c r="H161" s="186"/>
      <c r="I161" s="186"/>
      <c r="J161" s="186"/>
      <c r="K161" s="186"/>
      <c r="L161" s="186"/>
      <c r="M161" s="205"/>
      <c r="N161" s="147"/>
      <c r="O161" s="148"/>
      <c r="P161" s="148"/>
      <c r="Q161" s="149"/>
      <c r="R161" s="112"/>
      <c r="S161" s="112"/>
      <c r="T161" s="112"/>
      <c r="U161" s="82"/>
      <c r="V161" s="83"/>
      <c r="W161" s="83"/>
      <c r="X161" s="83"/>
      <c r="Y161" s="83"/>
      <c r="Z161" s="83"/>
      <c r="AA161" s="83"/>
      <c r="AB161" s="84"/>
      <c r="AC161" s="82"/>
      <c r="AD161" s="83"/>
      <c r="AE161" s="83"/>
      <c r="AF161" s="83"/>
      <c r="AG161" s="83"/>
      <c r="AH161" s="83"/>
      <c r="AI161" s="83"/>
      <c r="AJ161" s="84"/>
      <c r="AK161" s="82"/>
      <c r="AL161" s="83"/>
      <c r="AM161" s="83"/>
      <c r="AN161" s="83"/>
      <c r="AO161" s="83"/>
      <c r="AP161" s="83"/>
      <c r="AQ161" s="83"/>
      <c r="AR161" s="84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299"/>
      <c r="BR161" s="105"/>
    </row>
    <row r="162" spans="3:70" ht="15.6" customHeight="1" x14ac:dyDescent="0.5">
      <c r="C162" s="95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65"/>
      <c r="V162" s="65"/>
      <c r="W162" s="65"/>
      <c r="X162" s="65"/>
      <c r="Y162" s="65"/>
      <c r="Z162" s="102"/>
      <c r="AA162" s="36"/>
      <c r="AB162" s="36"/>
      <c r="AC162" s="36"/>
      <c r="AD162" s="36"/>
      <c r="AE162" s="36"/>
      <c r="AF162" s="36"/>
      <c r="AG162" s="36"/>
      <c r="AH162" s="36"/>
      <c r="AI162" s="36"/>
      <c r="AJ162" s="300"/>
      <c r="AK162" s="65"/>
      <c r="AL162" s="113"/>
      <c r="AM162" s="113"/>
      <c r="AN162" s="299"/>
      <c r="AO162" s="113"/>
      <c r="AP162" s="300"/>
      <c r="AQ162" s="300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299"/>
      <c r="BR162" s="105"/>
    </row>
    <row r="163" spans="3:70" ht="33.6" customHeight="1" x14ac:dyDescent="0.5">
      <c r="C163" s="9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81"/>
      <c r="O163" s="81"/>
      <c r="P163" s="81"/>
      <c r="Q163" s="81"/>
      <c r="R163" s="112"/>
      <c r="S163" s="112"/>
      <c r="T163" s="112"/>
      <c r="U163" s="116" t="s">
        <v>31</v>
      </c>
      <c r="V163" s="112"/>
      <c r="W163" s="112"/>
      <c r="X163" s="112"/>
      <c r="Y163" s="112"/>
      <c r="Z163" s="112"/>
      <c r="AA163" s="103"/>
      <c r="AB163" s="117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16" t="s">
        <v>32</v>
      </c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65"/>
      <c r="BR163" s="105"/>
    </row>
    <row r="164" spans="3:70" ht="15.6" customHeight="1" x14ac:dyDescent="0.4">
      <c r="C164" s="95"/>
      <c r="D164" s="186" t="s">
        <v>33</v>
      </c>
      <c r="E164" s="186"/>
      <c r="F164" s="186"/>
      <c r="G164" s="186"/>
      <c r="H164" s="186"/>
      <c r="I164" s="186"/>
      <c r="J164" s="186"/>
      <c r="K164" s="186"/>
      <c r="L164" s="186"/>
      <c r="M164" s="205"/>
      <c r="N164" s="123" t="str">
        <f>IF([4]回答表!F17="下水道事業",IF([4]回答表!AD45="●","●",""),"")</f>
        <v/>
      </c>
      <c r="O164" s="124"/>
      <c r="P164" s="124"/>
      <c r="Q164" s="125"/>
      <c r="R164" s="112"/>
      <c r="S164" s="112"/>
      <c r="T164" s="112"/>
      <c r="U164" s="126" t="str">
        <f>IF([4]回答表!F17="下水道事業",IF([4]回答表!AD45="●",[4]回答表!B289,""),"")</f>
        <v/>
      </c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/>
      <c r="AK164" s="175"/>
      <c r="AL164" s="175"/>
      <c r="AM164" s="126" t="str">
        <f>IF([4]回答表!F17="下水道事業",IF([4]回答表!AD45="●",[4]回答表!B295,""),"")</f>
        <v/>
      </c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8"/>
      <c r="BR164" s="105"/>
    </row>
    <row r="165" spans="3:70" ht="15.6" customHeight="1" x14ac:dyDescent="0.4">
      <c r="C165" s="95"/>
      <c r="D165" s="186"/>
      <c r="E165" s="186"/>
      <c r="F165" s="186"/>
      <c r="G165" s="186"/>
      <c r="H165" s="186"/>
      <c r="I165" s="186"/>
      <c r="J165" s="186"/>
      <c r="K165" s="186"/>
      <c r="L165" s="186"/>
      <c r="M165" s="205"/>
      <c r="N165" s="137"/>
      <c r="O165" s="138"/>
      <c r="P165" s="138"/>
      <c r="Q165" s="139"/>
      <c r="R165" s="112"/>
      <c r="S165" s="112"/>
      <c r="T165" s="112"/>
      <c r="U165" s="140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2"/>
      <c r="AK165" s="175"/>
      <c r="AL165" s="175"/>
      <c r="AM165" s="140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2"/>
      <c r="BR165" s="105"/>
    </row>
    <row r="166" spans="3:70" ht="15.6" customHeight="1" x14ac:dyDescent="0.4">
      <c r="C166" s="95"/>
      <c r="D166" s="186"/>
      <c r="E166" s="186"/>
      <c r="F166" s="186"/>
      <c r="G166" s="186"/>
      <c r="H166" s="186"/>
      <c r="I166" s="186"/>
      <c r="J166" s="186"/>
      <c r="K166" s="186"/>
      <c r="L166" s="186"/>
      <c r="M166" s="205"/>
      <c r="N166" s="137"/>
      <c r="O166" s="138"/>
      <c r="P166" s="138"/>
      <c r="Q166" s="139"/>
      <c r="R166" s="112"/>
      <c r="S166" s="112"/>
      <c r="T166" s="112"/>
      <c r="U166" s="140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2"/>
      <c r="AK166" s="175"/>
      <c r="AL166" s="175"/>
      <c r="AM166" s="140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2"/>
      <c r="BR166" s="105"/>
    </row>
    <row r="167" spans="3:70" ht="15.6" customHeight="1" x14ac:dyDescent="0.4">
      <c r="C167" s="95"/>
      <c r="D167" s="186"/>
      <c r="E167" s="186"/>
      <c r="F167" s="186"/>
      <c r="G167" s="186"/>
      <c r="H167" s="186"/>
      <c r="I167" s="186"/>
      <c r="J167" s="186"/>
      <c r="K167" s="186"/>
      <c r="L167" s="186"/>
      <c r="M167" s="205"/>
      <c r="N167" s="147"/>
      <c r="O167" s="148"/>
      <c r="P167" s="148"/>
      <c r="Q167" s="149"/>
      <c r="R167" s="112"/>
      <c r="S167" s="112"/>
      <c r="T167" s="112"/>
      <c r="U167" s="172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4"/>
      <c r="AK167" s="175"/>
      <c r="AL167" s="175"/>
      <c r="AM167" s="172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4"/>
      <c r="BR167" s="105"/>
    </row>
    <row r="168" spans="3:70" ht="15.6" customHeight="1" x14ac:dyDescent="0.4"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8"/>
    </row>
    <row r="169" spans="3:70" ht="15.6" customHeight="1" x14ac:dyDescent="0.4"/>
    <row r="170" spans="3:70" ht="15.6" customHeight="1" x14ac:dyDescent="0.4"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4"/>
    </row>
    <row r="171" spans="3:70" ht="15.6" customHeight="1" x14ac:dyDescent="0.5">
      <c r="C171" s="95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65"/>
      <c r="Y171" s="65"/>
      <c r="Z171" s="65"/>
      <c r="AA171" s="36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299"/>
      <c r="AO171" s="113"/>
      <c r="AP171" s="300"/>
      <c r="AQ171" s="300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02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103"/>
      <c r="BO171" s="103"/>
      <c r="BP171" s="103"/>
      <c r="BQ171" s="299"/>
      <c r="BR171" s="105"/>
    </row>
    <row r="172" spans="3:70" ht="15.6" customHeight="1" x14ac:dyDescent="0.5">
      <c r="C172" s="95"/>
      <c r="D172" s="96" t="s">
        <v>14</v>
      </c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 t="s">
        <v>63</v>
      </c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2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103"/>
      <c r="BO172" s="103"/>
      <c r="BP172" s="103"/>
      <c r="BQ172" s="299"/>
      <c r="BR172" s="105"/>
    </row>
    <row r="173" spans="3:70" ht="15.6" customHeight="1" x14ac:dyDescent="0.5">
      <c r="C173" s="95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8"/>
      <c r="R173" s="109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1"/>
      <c r="BC173" s="102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103"/>
      <c r="BO173" s="103"/>
      <c r="BP173" s="103"/>
      <c r="BQ173" s="299"/>
      <c r="BR173" s="105"/>
    </row>
    <row r="174" spans="3:70" ht="15.6" customHeight="1" x14ac:dyDescent="0.5">
      <c r="C174" s="95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65"/>
      <c r="Y174" s="65"/>
      <c r="Z174" s="65"/>
      <c r="AA174" s="36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299"/>
      <c r="AO174" s="113"/>
      <c r="AP174" s="300"/>
      <c r="AQ174" s="300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103"/>
      <c r="BO174" s="103"/>
      <c r="BP174" s="103"/>
      <c r="BQ174" s="299"/>
      <c r="BR174" s="105"/>
    </row>
    <row r="175" spans="3:70" ht="25.5" x14ac:dyDescent="0.5">
      <c r="C175" s="95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6" t="s">
        <v>35</v>
      </c>
      <c r="V175" s="112"/>
      <c r="W175" s="112"/>
      <c r="X175" s="112"/>
      <c r="Y175" s="112"/>
      <c r="Z175" s="112"/>
      <c r="AA175" s="103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22" t="s">
        <v>17</v>
      </c>
      <c r="AN175" s="179"/>
      <c r="AO175" s="179"/>
      <c r="AP175" s="179"/>
      <c r="AQ175" s="179"/>
      <c r="AR175" s="179"/>
      <c r="AS175" s="179"/>
      <c r="AT175" s="103"/>
      <c r="AU175" s="103"/>
      <c r="AV175" s="103"/>
      <c r="AW175" s="103"/>
      <c r="AX175" s="299"/>
      <c r="AY175" s="121"/>
      <c r="AZ175" s="121"/>
      <c r="BA175" s="121"/>
      <c r="BB175" s="121"/>
      <c r="BC175" s="121"/>
      <c r="BD175" s="103"/>
      <c r="BE175" s="103"/>
      <c r="BF175" s="122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299"/>
      <c r="BR175" s="105"/>
    </row>
    <row r="176" spans="3:70" ht="19.350000000000001" customHeight="1" x14ac:dyDescent="0.5">
      <c r="C176" s="95"/>
      <c r="D176" s="186" t="s">
        <v>18</v>
      </c>
      <c r="E176" s="186"/>
      <c r="F176" s="186"/>
      <c r="G176" s="186"/>
      <c r="H176" s="186"/>
      <c r="I176" s="186"/>
      <c r="J176" s="186"/>
      <c r="K176" s="186"/>
      <c r="L176" s="186"/>
      <c r="M176" s="186"/>
      <c r="N176" s="123" t="str">
        <f>IF([4]回答表!BD17="●",IF([4]回答表!X45="●","●",""),"")</f>
        <v/>
      </c>
      <c r="O176" s="124"/>
      <c r="P176" s="124"/>
      <c r="Q176" s="125"/>
      <c r="R176" s="112"/>
      <c r="S176" s="112"/>
      <c r="T176" s="112"/>
      <c r="U176" s="126" t="str">
        <f>IF([4]回答表!BD17="●",IF([4]回答表!X45="●",[4]回答表!B158,IF([4]回答表!AA45="●",[4]回答表!B223,"")),"")</f>
        <v/>
      </c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29"/>
      <c r="AL176" s="129"/>
      <c r="AM176" s="131" t="str">
        <f>IF([4]回答表!BD17="●",IF([4]回答表!X45="●",[4]回答表!B212,IF([4]回答表!AA45="●",[4]回答表!B278,"")),"")</f>
        <v/>
      </c>
      <c r="AN176" s="132"/>
      <c r="AO176" s="132"/>
      <c r="AP176" s="132"/>
      <c r="AQ176" s="131"/>
      <c r="AR176" s="132"/>
      <c r="AS176" s="132"/>
      <c r="AT176" s="132"/>
      <c r="AU176" s="131"/>
      <c r="AV176" s="132"/>
      <c r="AW176" s="132"/>
      <c r="AX176" s="133"/>
      <c r="AY176" s="121"/>
      <c r="AZ176" s="121"/>
      <c r="BA176" s="121"/>
      <c r="BB176" s="121"/>
      <c r="BC176" s="121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105"/>
    </row>
    <row r="177" spans="3:70" ht="19.350000000000001" customHeight="1" x14ac:dyDescent="0.5">
      <c r="C177" s="9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37"/>
      <c r="O177" s="138"/>
      <c r="P177" s="138"/>
      <c r="Q177" s="139"/>
      <c r="R177" s="112"/>
      <c r="S177" s="112"/>
      <c r="T177" s="112"/>
      <c r="U177" s="140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2"/>
      <c r="AK177" s="129"/>
      <c r="AL177" s="129"/>
      <c r="AM177" s="143"/>
      <c r="AN177" s="144"/>
      <c r="AO177" s="144"/>
      <c r="AP177" s="144"/>
      <c r="AQ177" s="143"/>
      <c r="AR177" s="144"/>
      <c r="AS177" s="144"/>
      <c r="AT177" s="144"/>
      <c r="AU177" s="143"/>
      <c r="AV177" s="144"/>
      <c r="AW177" s="144"/>
      <c r="AX177" s="145"/>
      <c r="AY177" s="121"/>
      <c r="AZ177" s="121"/>
      <c r="BA177" s="121"/>
      <c r="BB177" s="121"/>
      <c r="BC177" s="121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105"/>
    </row>
    <row r="178" spans="3:70" ht="15.6" customHeight="1" x14ac:dyDescent="0.5">
      <c r="C178" s="9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37"/>
      <c r="O178" s="138"/>
      <c r="P178" s="138"/>
      <c r="Q178" s="139"/>
      <c r="R178" s="112"/>
      <c r="S178" s="112"/>
      <c r="T178" s="112"/>
      <c r="U178" s="140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2"/>
      <c r="AK178" s="129"/>
      <c r="AL178" s="129"/>
      <c r="AM178" s="143"/>
      <c r="AN178" s="144"/>
      <c r="AO178" s="144"/>
      <c r="AP178" s="144"/>
      <c r="AQ178" s="143"/>
      <c r="AR178" s="144"/>
      <c r="AS178" s="144"/>
      <c r="AT178" s="144"/>
      <c r="AU178" s="143"/>
      <c r="AV178" s="144"/>
      <c r="AW178" s="144"/>
      <c r="AX178" s="145"/>
      <c r="AY178" s="121"/>
      <c r="AZ178" s="121"/>
      <c r="BA178" s="121"/>
      <c r="BB178" s="121"/>
      <c r="BC178" s="121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105"/>
    </row>
    <row r="179" spans="3:70" ht="15.6" customHeight="1" x14ac:dyDescent="0.5">
      <c r="C179" s="9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47"/>
      <c r="O179" s="148"/>
      <c r="P179" s="148"/>
      <c r="Q179" s="149"/>
      <c r="R179" s="112"/>
      <c r="S179" s="112"/>
      <c r="T179" s="112"/>
      <c r="U179" s="140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2"/>
      <c r="AK179" s="129"/>
      <c r="AL179" s="129"/>
      <c r="AM179" s="143" t="str">
        <f>IF([4]回答表!BD17="●",IF([4]回答表!X45="●",[4]回答表!E212,IF([4]回答表!AA45="●",[4]回答表!E278,"")),"")</f>
        <v/>
      </c>
      <c r="AN179" s="144"/>
      <c r="AO179" s="144"/>
      <c r="AP179" s="144"/>
      <c r="AQ179" s="143" t="str">
        <f>IF([4]回答表!BD17="●",IF([4]回答表!X45="●",[4]回答表!E213,IF([4]回答表!AA45="●",[4]回答表!E279,"")),"")</f>
        <v/>
      </c>
      <c r="AR179" s="144"/>
      <c r="AS179" s="144"/>
      <c r="AT179" s="144"/>
      <c r="AU179" s="143" t="str">
        <f>IF([4]回答表!BD17="●",IF([4]回答表!X45="●",[4]回答表!E214,IF([4]回答表!AA45="●",[4]回答表!E280,"")),"")</f>
        <v/>
      </c>
      <c r="AV179" s="144"/>
      <c r="AW179" s="144"/>
      <c r="AX179" s="145"/>
      <c r="AY179" s="121"/>
      <c r="AZ179" s="121"/>
      <c r="BA179" s="121"/>
      <c r="BB179" s="121"/>
      <c r="BC179" s="121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105"/>
    </row>
    <row r="180" spans="3:70" ht="15.6" customHeight="1" x14ac:dyDescent="0.5">
      <c r="C180" s="9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1"/>
      <c r="O180" s="151"/>
      <c r="P180" s="151"/>
      <c r="Q180" s="151"/>
      <c r="R180" s="152"/>
      <c r="S180" s="152"/>
      <c r="T180" s="152"/>
      <c r="U180" s="140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2"/>
      <c r="AK180" s="129"/>
      <c r="AL180" s="129"/>
      <c r="AM180" s="143"/>
      <c r="AN180" s="144"/>
      <c r="AO180" s="144"/>
      <c r="AP180" s="144"/>
      <c r="AQ180" s="143"/>
      <c r="AR180" s="144"/>
      <c r="AS180" s="144"/>
      <c r="AT180" s="144"/>
      <c r="AU180" s="143"/>
      <c r="AV180" s="144"/>
      <c r="AW180" s="144"/>
      <c r="AX180" s="145"/>
      <c r="AY180" s="121"/>
      <c r="AZ180" s="121"/>
      <c r="BA180" s="121"/>
      <c r="BB180" s="121"/>
      <c r="BC180" s="121"/>
      <c r="BD180" s="113"/>
      <c r="BE180" s="11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105"/>
    </row>
    <row r="181" spans="3:70" ht="19.350000000000001" customHeight="1" x14ac:dyDescent="0.5">
      <c r="C181" s="9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P181" s="151"/>
      <c r="Q181" s="151"/>
      <c r="R181" s="152"/>
      <c r="S181" s="152"/>
      <c r="T181" s="152"/>
      <c r="U181" s="140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2"/>
      <c r="AK181" s="129"/>
      <c r="AL181" s="129"/>
      <c r="AM181" s="143"/>
      <c r="AN181" s="144"/>
      <c r="AO181" s="144"/>
      <c r="AP181" s="144"/>
      <c r="AQ181" s="143"/>
      <c r="AR181" s="144"/>
      <c r="AS181" s="144"/>
      <c r="AT181" s="144"/>
      <c r="AU181" s="143"/>
      <c r="AV181" s="144"/>
      <c r="AW181" s="144"/>
      <c r="AX181" s="145"/>
      <c r="AY181" s="121"/>
      <c r="AZ181" s="121"/>
      <c r="BA181" s="121"/>
      <c r="BB181" s="121"/>
      <c r="BC181" s="121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105"/>
    </row>
    <row r="182" spans="3:70" ht="19.350000000000001" customHeight="1" x14ac:dyDescent="0.5">
      <c r="C182" s="95"/>
      <c r="D182" s="204" t="s">
        <v>26</v>
      </c>
      <c r="E182" s="186"/>
      <c r="F182" s="186"/>
      <c r="G182" s="186"/>
      <c r="H182" s="186"/>
      <c r="I182" s="186"/>
      <c r="J182" s="186"/>
      <c r="K182" s="186"/>
      <c r="L182" s="186"/>
      <c r="M182" s="205"/>
      <c r="N182" s="123" t="str">
        <f>IF([4]回答表!BD17="●",IF([4]回答表!AA45="●","●",""),"")</f>
        <v/>
      </c>
      <c r="O182" s="124"/>
      <c r="P182" s="124"/>
      <c r="Q182" s="125"/>
      <c r="R182" s="112"/>
      <c r="S182" s="112"/>
      <c r="T182" s="112"/>
      <c r="U182" s="140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2"/>
      <c r="AK182" s="129"/>
      <c r="AL182" s="129"/>
      <c r="AM182" s="143"/>
      <c r="AN182" s="144"/>
      <c r="AO182" s="144"/>
      <c r="AP182" s="144"/>
      <c r="AQ182" s="143"/>
      <c r="AR182" s="144"/>
      <c r="AS182" s="144"/>
      <c r="AT182" s="144"/>
      <c r="AU182" s="143"/>
      <c r="AV182" s="144"/>
      <c r="AW182" s="144"/>
      <c r="AX182" s="145"/>
      <c r="AY182" s="121"/>
      <c r="AZ182" s="121"/>
      <c r="BA182" s="121"/>
      <c r="BB182" s="121"/>
      <c r="BC182" s="121"/>
      <c r="BD182" s="165"/>
      <c r="BE182" s="165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105"/>
    </row>
    <row r="183" spans="3:70" ht="15.6" customHeight="1" x14ac:dyDescent="0.5">
      <c r="C183" s="95"/>
      <c r="D183" s="186"/>
      <c r="E183" s="186"/>
      <c r="F183" s="186"/>
      <c r="G183" s="186"/>
      <c r="H183" s="186"/>
      <c r="I183" s="186"/>
      <c r="J183" s="186"/>
      <c r="K183" s="186"/>
      <c r="L183" s="186"/>
      <c r="M183" s="205"/>
      <c r="N183" s="137"/>
      <c r="O183" s="138"/>
      <c r="P183" s="138"/>
      <c r="Q183" s="139"/>
      <c r="R183" s="112"/>
      <c r="S183" s="112"/>
      <c r="T183" s="112"/>
      <c r="U183" s="140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2"/>
      <c r="AK183" s="129"/>
      <c r="AL183" s="129"/>
      <c r="AM183" s="143" t="s">
        <v>23</v>
      </c>
      <c r="AN183" s="144"/>
      <c r="AO183" s="144"/>
      <c r="AP183" s="144"/>
      <c r="AQ183" s="143" t="s">
        <v>24</v>
      </c>
      <c r="AR183" s="144"/>
      <c r="AS183" s="144"/>
      <c r="AT183" s="144"/>
      <c r="AU183" s="143" t="s">
        <v>25</v>
      </c>
      <c r="AV183" s="144"/>
      <c r="AW183" s="144"/>
      <c r="AX183" s="145"/>
      <c r="AY183" s="121"/>
      <c r="AZ183" s="121"/>
      <c r="BA183" s="121"/>
      <c r="BB183" s="121"/>
      <c r="BC183" s="121"/>
      <c r="BD183" s="165"/>
      <c r="BE183" s="165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105"/>
    </row>
    <row r="184" spans="3:70" ht="15.6" customHeight="1" x14ac:dyDescent="0.5">
      <c r="C184" s="95"/>
      <c r="D184" s="186"/>
      <c r="E184" s="186"/>
      <c r="F184" s="186"/>
      <c r="G184" s="186"/>
      <c r="H184" s="186"/>
      <c r="I184" s="186"/>
      <c r="J184" s="186"/>
      <c r="K184" s="186"/>
      <c r="L184" s="186"/>
      <c r="M184" s="205"/>
      <c r="N184" s="137"/>
      <c r="O184" s="138"/>
      <c r="P184" s="138"/>
      <c r="Q184" s="139"/>
      <c r="R184" s="112"/>
      <c r="S184" s="112"/>
      <c r="T184" s="112"/>
      <c r="U184" s="140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2"/>
      <c r="AK184" s="129"/>
      <c r="AL184" s="129"/>
      <c r="AM184" s="143"/>
      <c r="AN184" s="144"/>
      <c r="AO184" s="144"/>
      <c r="AP184" s="144"/>
      <c r="AQ184" s="143"/>
      <c r="AR184" s="144"/>
      <c r="AS184" s="144"/>
      <c r="AT184" s="144"/>
      <c r="AU184" s="143"/>
      <c r="AV184" s="144"/>
      <c r="AW184" s="144"/>
      <c r="AX184" s="145"/>
      <c r="AY184" s="121"/>
      <c r="AZ184" s="121"/>
      <c r="BA184" s="121"/>
      <c r="BB184" s="121"/>
      <c r="BC184" s="121"/>
      <c r="BD184" s="165"/>
      <c r="BE184" s="165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105"/>
    </row>
    <row r="185" spans="3:70" ht="15.6" customHeight="1" x14ac:dyDescent="0.5">
      <c r="C185" s="95"/>
      <c r="D185" s="186"/>
      <c r="E185" s="186"/>
      <c r="F185" s="186"/>
      <c r="G185" s="186"/>
      <c r="H185" s="186"/>
      <c r="I185" s="186"/>
      <c r="J185" s="186"/>
      <c r="K185" s="186"/>
      <c r="L185" s="186"/>
      <c r="M185" s="205"/>
      <c r="N185" s="147"/>
      <c r="O185" s="148"/>
      <c r="P185" s="148"/>
      <c r="Q185" s="149"/>
      <c r="R185" s="112"/>
      <c r="S185" s="112"/>
      <c r="T185" s="112"/>
      <c r="U185" s="172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4"/>
      <c r="AK185" s="129"/>
      <c r="AL185" s="129"/>
      <c r="AM185" s="181"/>
      <c r="AN185" s="182"/>
      <c r="AO185" s="182"/>
      <c r="AP185" s="182"/>
      <c r="AQ185" s="181"/>
      <c r="AR185" s="182"/>
      <c r="AS185" s="182"/>
      <c r="AT185" s="182"/>
      <c r="AU185" s="181"/>
      <c r="AV185" s="182"/>
      <c r="AW185" s="182"/>
      <c r="AX185" s="183"/>
      <c r="AY185" s="121"/>
      <c r="AZ185" s="121"/>
      <c r="BA185" s="121"/>
      <c r="BB185" s="121"/>
      <c r="BC185" s="121"/>
      <c r="BD185" s="165"/>
      <c r="BE185" s="165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105"/>
    </row>
    <row r="186" spans="3:70" ht="15.6" customHeight="1" x14ac:dyDescent="0.5">
      <c r="C186" s="9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81"/>
      <c r="O186" s="81"/>
      <c r="P186" s="81"/>
      <c r="Q186" s="81"/>
      <c r="R186" s="112"/>
      <c r="S186" s="112"/>
      <c r="T186" s="112"/>
      <c r="U186" s="112"/>
      <c r="V186" s="112"/>
      <c r="W186" s="112"/>
      <c r="X186" s="65"/>
      <c r="Y186" s="65"/>
      <c r="Z186" s="65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105"/>
    </row>
    <row r="187" spans="3:70" ht="18.600000000000001" customHeight="1" x14ac:dyDescent="0.5">
      <c r="C187" s="9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81"/>
      <c r="O187" s="81"/>
      <c r="P187" s="81"/>
      <c r="Q187" s="81"/>
      <c r="R187" s="112"/>
      <c r="S187" s="112"/>
      <c r="T187" s="112"/>
      <c r="U187" s="116" t="s">
        <v>31</v>
      </c>
      <c r="V187" s="112"/>
      <c r="W187" s="112"/>
      <c r="X187" s="112"/>
      <c r="Y187" s="112"/>
      <c r="Z187" s="112"/>
      <c r="AA187" s="103"/>
      <c r="AB187" s="117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16" t="s">
        <v>32</v>
      </c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65"/>
      <c r="BR187" s="105"/>
    </row>
    <row r="188" spans="3:70" ht="15.6" customHeight="1" x14ac:dyDescent="0.4">
      <c r="C188" s="95"/>
      <c r="D188" s="186" t="s">
        <v>33</v>
      </c>
      <c r="E188" s="186"/>
      <c r="F188" s="186"/>
      <c r="G188" s="186"/>
      <c r="H188" s="186"/>
      <c r="I188" s="186"/>
      <c r="J188" s="186"/>
      <c r="K188" s="186"/>
      <c r="L188" s="186"/>
      <c r="M188" s="205"/>
      <c r="N188" s="123" t="str">
        <f>IF([4]回答表!BD17="●",IF([4]回答表!AD45="●","●",""),"")</f>
        <v/>
      </c>
      <c r="O188" s="124"/>
      <c r="P188" s="124"/>
      <c r="Q188" s="125"/>
      <c r="R188" s="112"/>
      <c r="S188" s="112"/>
      <c r="T188" s="112"/>
      <c r="U188" s="126" t="str">
        <f>IF([4]回答表!BD17="●",IF([4]回答表!AD45="●",[4]回答表!B289,""),"")</f>
        <v/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/>
      <c r="AK188" s="175"/>
      <c r="AL188" s="175"/>
      <c r="AM188" s="126" t="str">
        <f>IF([4]回答表!BD17="●",IF([4]回答表!AD45="●",[4]回答表!B295,""),"")</f>
        <v/>
      </c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8"/>
      <c r="BR188" s="105"/>
    </row>
    <row r="189" spans="3:70" ht="15.6" customHeight="1" x14ac:dyDescent="0.4">
      <c r="C189" s="95"/>
      <c r="D189" s="186"/>
      <c r="E189" s="186"/>
      <c r="F189" s="186"/>
      <c r="G189" s="186"/>
      <c r="H189" s="186"/>
      <c r="I189" s="186"/>
      <c r="J189" s="186"/>
      <c r="K189" s="186"/>
      <c r="L189" s="186"/>
      <c r="M189" s="205"/>
      <c r="N189" s="137"/>
      <c r="O189" s="138"/>
      <c r="P189" s="138"/>
      <c r="Q189" s="139"/>
      <c r="R189" s="112"/>
      <c r="S189" s="112"/>
      <c r="T189" s="112"/>
      <c r="U189" s="140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2"/>
      <c r="AK189" s="175"/>
      <c r="AL189" s="175"/>
      <c r="AM189" s="140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2"/>
      <c r="BR189" s="105"/>
    </row>
    <row r="190" spans="3:70" ht="15.6" customHeight="1" x14ac:dyDescent="0.4">
      <c r="C190" s="95"/>
      <c r="D190" s="186"/>
      <c r="E190" s="186"/>
      <c r="F190" s="186"/>
      <c r="G190" s="186"/>
      <c r="H190" s="186"/>
      <c r="I190" s="186"/>
      <c r="J190" s="186"/>
      <c r="K190" s="186"/>
      <c r="L190" s="186"/>
      <c r="M190" s="205"/>
      <c r="N190" s="137"/>
      <c r="O190" s="138"/>
      <c r="P190" s="138"/>
      <c r="Q190" s="139"/>
      <c r="R190" s="112"/>
      <c r="S190" s="112"/>
      <c r="T190" s="112"/>
      <c r="U190" s="140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2"/>
      <c r="AK190" s="175"/>
      <c r="AL190" s="175"/>
      <c r="AM190" s="140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2"/>
      <c r="BR190" s="105"/>
    </row>
    <row r="191" spans="3:70" ht="15.6" customHeight="1" x14ac:dyDescent="0.4">
      <c r="C191" s="95"/>
      <c r="D191" s="186"/>
      <c r="E191" s="186"/>
      <c r="F191" s="186"/>
      <c r="G191" s="186"/>
      <c r="H191" s="186"/>
      <c r="I191" s="186"/>
      <c r="J191" s="186"/>
      <c r="K191" s="186"/>
      <c r="L191" s="186"/>
      <c r="M191" s="205"/>
      <c r="N191" s="147"/>
      <c r="O191" s="148"/>
      <c r="P191" s="148"/>
      <c r="Q191" s="149"/>
      <c r="R191" s="112"/>
      <c r="S191" s="112"/>
      <c r="T191" s="112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175"/>
      <c r="AL191" s="175"/>
      <c r="AM191" s="172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4"/>
      <c r="BR191" s="105"/>
    </row>
    <row r="192" spans="3:70" ht="15.6" customHeight="1" x14ac:dyDescent="0.4">
      <c r="C192" s="176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8"/>
    </row>
    <row r="193" spans="3:70" ht="15.6" customHeight="1" x14ac:dyDescent="0.4"/>
    <row r="194" spans="3:70" ht="15.6" customHeight="1" x14ac:dyDescent="0.4"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92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4"/>
    </row>
    <row r="195" spans="3:70" ht="15.6" customHeight="1" x14ac:dyDescent="0.5">
      <c r="C195" s="95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65"/>
      <c r="Y195" s="65"/>
      <c r="Z195" s="65"/>
      <c r="AA195" s="36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299"/>
      <c r="AO195" s="113"/>
      <c r="AP195" s="300"/>
      <c r="AQ195" s="300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02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103"/>
      <c r="BO195" s="103"/>
      <c r="BP195" s="103"/>
      <c r="BQ195" s="299"/>
      <c r="BR195" s="105"/>
    </row>
    <row r="196" spans="3:70" ht="15.6" customHeight="1" x14ac:dyDescent="0.5">
      <c r="C196" s="95"/>
      <c r="D196" s="96" t="s">
        <v>14</v>
      </c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 t="s">
        <v>64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299"/>
      <c r="BR196" s="105"/>
    </row>
    <row r="197" spans="3:70" ht="15.6" customHeight="1" x14ac:dyDescent="0.5">
      <c r="C197" s="95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8"/>
      <c r="R197" s="109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1"/>
      <c r="BC197" s="102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103"/>
      <c r="BO197" s="103"/>
      <c r="BP197" s="103"/>
      <c r="BQ197" s="299"/>
      <c r="BR197" s="105"/>
    </row>
    <row r="198" spans="3:70" ht="15.6" customHeight="1" x14ac:dyDescent="0.5">
      <c r="C198" s="95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65"/>
      <c r="Y198" s="65"/>
      <c r="Z198" s="65"/>
      <c r="AA198" s="36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299"/>
      <c r="AO198" s="113"/>
      <c r="AP198" s="300"/>
      <c r="AQ198" s="300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02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103"/>
      <c r="BO198" s="103"/>
      <c r="BP198" s="103"/>
      <c r="BQ198" s="299"/>
      <c r="BR198" s="105"/>
    </row>
    <row r="199" spans="3:70" ht="25.5" x14ac:dyDescent="0.5">
      <c r="C199" s="95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6" t="s">
        <v>35</v>
      </c>
      <c r="V199" s="112"/>
      <c r="W199" s="112"/>
      <c r="X199" s="112"/>
      <c r="Y199" s="112"/>
      <c r="Z199" s="112"/>
      <c r="AA199" s="103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6" t="s">
        <v>65</v>
      </c>
      <c r="AN199" s="118"/>
      <c r="AO199" s="117"/>
      <c r="AP199" s="119"/>
      <c r="AQ199" s="119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103"/>
      <c r="BE199" s="103"/>
      <c r="BF199" s="122" t="s">
        <v>17</v>
      </c>
      <c r="BG199" s="179"/>
      <c r="BH199" s="179"/>
      <c r="BI199" s="179"/>
      <c r="BJ199" s="179"/>
      <c r="BK199" s="179"/>
      <c r="BL199" s="179"/>
      <c r="BM199" s="103"/>
      <c r="BN199" s="103"/>
      <c r="BO199" s="103"/>
      <c r="BP199" s="103"/>
      <c r="BQ199" s="118"/>
      <c r="BR199" s="105"/>
    </row>
    <row r="200" spans="3:70" ht="15.6" customHeight="1" x14ac:dyDescent="0.4">
      <c r="C200" s="95"/>
      <c r="D200" s="186" t="s">
        <v>18</v>
      </c>
      <c r="E200" s="186"/>
      <c r="F200" s="186"/>
      <c r="G200" s="186"/>
      <c r="H200" s="186"/>
      <c r="I200" s="186"/>
      <c r="J200" s="186"/>
      <c r="K200" s="186"/>
      <c r="L200" s="186"/>
      <c r="M200" s="186"/>
      <c r="N200" s="123" t="str">
        <f>IF([4]回答表!X46="●","●","")</f>
        <v/>
      </c>
      <c r="O200" s="124"/>
      <c r="P200" s="124"/>
      <c r="Q200" s="125"/>
      <c r="R200" s="112"/>
      <c r="S200" s="112"/>
      <c r="T200" s="112"/>
      <c r="U200" s="126" t="str">
        <f>IF([4]回答表!X46="●",[4]回答表!B307,IF([4]回答表!AA46="●",[4]回答表!B324,""))</f>
        <v/>
      </c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/>
      <c r="AK200" s="129"/>
      <c r="AL200" s="129"/>
      <c r="AM200" s="242" t="s">
        <v>66</v>
      </c>
      <c r="AN200" s="243"/>
      <c r="AO200" s="243"/>
      <c r="AP200" s="243"/>
      <c r="AQ200" s="243"/>
      <c r="AR200" s="243"/>
      <c r="AS200" s="243"/>
      <c r="AT200" s="244"/>
      <c r="AU200" s="242" t="s">
        <v>67</v>
      </c>
      <c r="AV200" s="243"/>
      <c r="AW200" s="243"/>
      <c r="AX200" s="243"/>
      <c r="AY200" s="243"/>
      <c r="AZ200" s="243"/>
      <c r="BA200" s="243"/>
      <c r="BB200" s="244"/>
      <c r="BC200" s="113"/>
      <c r="BD200" s="36"/>
      <c r="BE200" s="36"/>
      <c r="BF200" s="131" t="str">
        <f>IF([4]回答表!X46="●",[4]回答表!U313,IF([4]回答表!AA46="●",[4]回答表!U330,""))</f>
        <v/>
      </c>
      <c r="BG200" s="132"/>
      <c r="BH200" s="132"/>
      <c r="BI200" s="132"/>
      <c r="BJ200" s="131"/>
      <c r="BK200" s="132"/>
      <c r="BL200" s="132"/>
      <c r="BM200" s="132"/>
      <c r="BN200" s="131"/>
      <c r="BO200" s="132"/>
      <c r="BP200" s="132"/>
      <c r="BQ200" s="133"/>
      <c r="BR200" s="105"/>
    </row>
    <row r="201" spans="3:70" ht="15.6" customHeight="1" x14ac:dyDescent="0.4">
      <c r="C201" s="95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37"/>
      <c r="O201" s="138"/>
      <c r="P201" s="138"/>
      <c r="Q201" s="139"/>
      <c r="R201" s="112"/>
      <c r="S201" s="112"/>
      <c r="T201" s="112"/>
      <c r="U201" s="140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2"/>
      <c r="AK201" s="129"/>
      <c r="AL201" s="129"/>
      <c r="AM201" s="245"/>
      <c r="AN201" s="246"/>
      <c r="AO201" s="246"/>
      <c r="AP201" s="246"/>
      <c r="AQ201" s="246"/>
      <c r="AR201" s="246"/>
      <c r="AS201" s="246"/>
      <c r="AT201" s="247"/>
      <c r="AU201" s="245"/>
      <c r="AV201" s="246"/>
      <c r="AW201" s="246"/>
      <c r="AX201" s="246"/>
      <c r="AY201" s="246"/>
      <c r="AZ201" s="246"/>
      <c r="BA201" s="246"/>
      <c r="BB201" s="247"/>
      <c r="BC201" s="113"/>
      <c r="BD201" s="36"/>
      <c r="BE201" s="36"/>
      <c r="BF201" s="143"/>
      <c r="BG201" s="144"/>
      <c r="BH201" s="144"/>
      <c r="BI201" s="144"/>
      <c r="BJ201" s="143"/>
      <c r="BK201" s="144"/>
      <c r="BL201" s="144"/>
      <c r="BM201" s="144"/>
      <c r="BN201" s="143"/>
      <c r="BO201" s="144"/>
      <c r="BP201" s="144"/>
      <c r="BQ201" s="145"/>
      <c r="BR201" s="105"/>
    </row>
    <row r="202" spans="3:70" ht="15.6" customHeight="1" x14ac:dyDescent="0.4">
      <c r="C202" s="95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37"/>
      <c r="O202" s="138"/>
      <c r="P202" s="138"/>
      <c r="Q202" s="139"/>
      <c r="R202" s="112"/>
      <c r="S202" s="112"/>
      <c r="T202" s="112"/>
      <c r="U202" s="140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2"/>
      <c r="AK202" s="129"/>
      <c r="AL202" s="129"/>
      <c r="AM202" s="248"/>
      <c r="AN202" s="249"/>
      <c r="AO202" s="249"/>
      <c r="AP202" s="249"/>
      <c r="AQ202" s="249"/>
      <c r="AR202" s="249"/>
      <c r="AS202" s="249"/>
      <c r="AT202" s="250"/>
      <c r="AU202" s="248"/>
      <c r="AV202" s="249"/>
      <c r="AW202" s="249"/>
      <c r="AX202" s="249"/>
      <c r="AY202" s="249"/>
      <c r="AZ202" s="249"/>
      <c r="BA202" s="249"/>
      <c r="BB202" s="250"/>
      <c r="BC202" s="113"/>
      <c r="BD202" s="36"/>
      <c r="BE202" s="36"/>
      <c r="BF202" s="143"/>
      <c r="BG202" s="144"/>
      <c r="BH202" s="144"/>
      <c r="BI202" s="144"/>
      <c r="BJ202" s="143"/>
      <c r="BK202" s="144"/>
      <c r="BL202" s="144"/>
      <c r="BM202" s="144"/>
      <c r="BN202" s="143"/>
      <c r="BO202" s="144"/>
      <c r="BP202" s="144"/>
      <c r="BQ202" s="145"/>
      <c r="BR202" s="105"/>
    </row>
    <row r="203" spans="3:70" ht="15.6" customHeight="1" x14ac:dyDescent="0.4">
      <c r="C203" s="95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47"/>
      <c r="O203" s="148"/>
      <c r="P203" s="148"/>
      <c r="Q203" s="149"/>
      <c r="R203" s="112"/>
      <c r="S203" s="112"/>
      <c r="T203" s="112"/>
      <c r="U203" s="140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2"/>
      <c r="AK203" s="129"/>
      <c r="AL203" s="129"/>
      <c r="AM203" s="79" t="str">
        <f>IF([4]回答表!X46="●",[4]回答表!G313,IF([4]回答表!AA46="●",[4]回答表!G330,""))</f>
        <v/>
      </c>
      <c r="AN203" s="80"/>
      <c r="AO203" s="80"/>
      <c r="AP203" s="80"/>
      <c r="AQ203" s="80"/>
      <c r="AR203" s="80"/>
      <c r="AS203" s="80"/>
      <c r="AT203" s="146"/>
      <c r="AU203" s="79" t="str">
        <f>IF([4]回答表!X46="●",[4]回答表!G314,IF([4]回答表!AA46="●",[4]回答表!G331,""))</f>
        <v/>
      </c>
      <c r="AV203" s="80"/>
      <c r="AW203" s="80"/>
      <c r="AX203" s="80"/>
      <c r="AY203" s="80"/>
      <c r="AZ203" s="80"/>
      <c r="BA203" s="80"/>
      <c r="BB203" s="146"/>
      <c r="BC203" s="113"/>
      <c r="BD203" s="36"/>
      <c r="BE203" s="36"/>
      <c r="BF203" s="143" t="str">
        <f>IF([4]回答表!X46="●",[4]回答表!X313,IF([4]回答表!AA46="●",[4]回答表!X330,""))</f>
        <v/>
      </c>
      <c r="BG203" s="144"/>
      <c r="BH203" s="144"/>
      <c r="BI203" s="144"/>
      <c r="BJ203" s="143" t="str">
        <f>IF([4]回答表!X46="●",[4]回答表!X314,IF([4]回答表!AA46="●",[4]回答表!X331,""))</f>
        <v/>
      </c>
      <c r="BK203" s="144"/>
      <c r="BL203" s="144"/>
      <c r="BM203" s="145"/>
      <c r="BN203" s="143" t="str">
        <f>IF([4]回答表!X46="●",[4]回答表!X315,IF([4]回答表!AA46="●",[4]回答表!X332,""))</f>
        <v/>
      </c>
      <c r="BO203" s="144"/>
      <c r="BP203" s="144"/>
      <c r="BQ203" s="145"/>
      <c r="BR203" s="105"/>
    </row>
    <row r="204" spans="3:70" ht="15.6" customHeight="1" x14ac:dyDescent="0.4">
      <c r="C204" s="9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2"/>
      <c r="O204" s="152"/>
      <c r="P204" s="152"/>
      <c r="Q204" s="152"/>
      <c r="R204" s="152"/>
      <c r="S204" s="152"/>
      <c r="T204" s="152"/>
      <c r="U204" s="140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  <c r="AK204" s="129"/>
      <c r="AL204" s="129"/>
      <c r="AM204" s="76"/>
      <c r="AN204" s="77"/>
      <c r="AO204" s="77"/>
      <c r="AP204" s="77"/>
      <c r="AQ204" s="77"/>
      <c r="AR204" s="77"/>
      <c r="AS204" s="77"/>
      <c r="AT204" s="78"/>
      <c r="AU204" s="76"/>
      <c r="AV204" s="77"/>
      <c r="AW204" s="77"/>
      <c r="AX204" s="77"/>
      <c r="AY204" s="77"/>
      <c r="AZ204" s="77"/>
      <c r="BA204" s="77"/>
      <c r="BB204" s="78"/>
      <c r="BC204" s="113"/>
      <c r="BD204" s="113"/>
      <c r="BE204" s="113"/>
      <c r="BF204" s="143"/>
      <c r="BG204" s="144"/>
      <c r="BH204" s="144"/>
      <c r="BI204" s="144"/>
      <c r="BJ204" s="143"/>
      <c r="BK204" s="144"/>
      <c r="BL204" s="144"/>
      <c r="BM204" s="145"/>
      <c r="BN204" s="143"/>
      <c r="BO204" s="144"/>
      <c r="BP204" s="144"/>
      <c r="BQ204" s="145"/>
      <c r="BR204" s="105"/>
    </row>
    <row r="205" spans="3:70" ht="15.6" customHeight="1" x14ac:dyDescent="0.4">
      <c r="C205" s="9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2"/>
      <c r="O205" s="152"/>
      <c r="P205" s="152"/>
      <c r="Q205" s="152"/>
      <c r="R205" s="152"/>
      <c r="S205" s="152"/>
      <c r="T205" s="152"/>
      <c r="U205" s="140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2"/>
      <c r="AK205" s="129"/>
      <c r="AL205" s="129"/>
      <c r="AM205" s="82"/>
      <c r="AN205" s="83"/>
      <c r="AO205" s="83"/>
      <c r="AP205" s="83"/>
      <c r="AQ205" s="83"/>
      <c r="AR205" s="83"/>
      <c r="AS205" s="83"/>
      <c r="AT205" s="84"/>
      <c r="AU205" s="82"/>
      <c r="AV205" s="83"/>
      <c r="AW205" s="83"/>
      <c r="AX205" s="83"/>
      <c r="AY205" s="83"/>
      <c r="AZ205" s="83"/>
      <c r="BA205" s="83"/>
      <c r="BB205" s="84"/>
      <c r="BC205" s="113"/>
      <c r="BD205" s="36"/>
      <c r="BE205" s="36"/>
      <c r="BF205" s="143"/>
      <c r="BG205" s="144"/>
      <c r="BH205" s="144"/>
      <c r="BI205" s="144"/>
      <c r="BJ205" s="143"/>
      <c r="BK205" s="144"/>
      <c r="BL205" s="144"/>
      <c r="BM205" s="145"/>
      <c r="BN205" s="143"/>
      <c r="BO205" s="144"/>
      <c r="BP205" s="144"/>
      <c r="BQ205" s="145"/>
      <c r="BR205" s="105"/>
    </row>
    <row r="206" spans="3:70" ht="15.6" customHeight="1" x14ac:dyDescent="0.4">
      <c r="C206" s="95"/>
      <c r="D206" s="204" t="s">
        <v>26</v>
      </c>
      <c r="E206" s="186"/>
      <c r="F206" s="186"/>
      <c r="G206" s="186"/>
      <c r="H206" s="186"/>
      <c r="I206" s="186"/>
      <c r="J206" s="186"/>
      <c r="K206" s="186"/>
      <c r="L206" s="186"/>
      <c r="M206" s="205"/>
      <c r="N206" s="123" t="str">
        <f>IF([4]回答表!AA46="●","●","")</f>
        <v/>
      </c>
      <c r="O206" s="124"/>
      <c r="P206" s="124"/>
      <c r="Q206" s="125"/>
      <c r="R206" s="112"/>
      <c r="S206" s="112"/>
      <c r="T206" s="112"/>
      <c r="U206" s="140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2"/>
      <c r="AK206" s="129"/>
      <c r="AL206" s="129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13"/>
      <c r="BD206" s="165"/>
      <c r="BE206" s="165"/>
      <c r="BF206" s="143"/>
      <c r="BG206" s="144"/>
      <c r="BH206" s="144"/>
      <c r="BI206" s="144"/>
      <c r="BJ206" s="143"/>
      <c r="BK206" s="144"/>
      <c r="BL206" s="144"/>
      <c r="BM206" s="145"/>
      <c r="BN206" s="143"/>
      <c r="BO206" s="144"/>
      <c r="BP206" s="144"/>
      <c r="BQ206" s="145"/>
      <c r="BR206" s="105"/>
    </row>
    <row r="207" spans="3:70" ht="15.6" customHeight="1" x14ac:dyDescent="0.4">
      <c r="C207" s="95"/>
      <c r="D207" s="186"/>
      <c r="E207" s="186"/>
      <c r="F207" s="186"/>
      <c r="G207" s="186"/>
      <c r="H207" s="186"/>
      <c r="I207" s="186"/>
      <c r="J207" s="186"/>
      <c r="K207" s="186"/>
      <c r="L207" s="186"/>
      <c r="M207" s="205"/>
      <c r="N207" s="137"/>
      <c r="O207" s="138"/>
      <c r="P207" s="138"/>
      <c r="Q207" s="139"/>
      <c r="R207" s="112"/>
      <c r="S207" s="112"/>
      <c r="T207" s="112"/>
      <c r="U207" s="140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2"/>
      <c r="AK207" s="129"/>
      <c r="AL207" s="129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113"/>
      <c r="BD207" s="165"/>
      <c r="BE207" s="165"/>
      <c r="BF207" s="143" t="s">
        <v>23</v>
      </c>
      <c r="BG207" s="144"/>
      <c r="BH207" s="144"/>
      <c r="BI207" s="144"/>
      <c r="BJ207" s="143" t="s">
        <v>24</v>
      </c>
      <c r="BK207" s="144"/>
      <c r="BL207" s="144"/>
      <c r="BM207" s="144"/>
      <c r="BN207" s="143" t="s">
        <v>25</v>
      </c>
      <c r="BO207" s="144"/>
      <c r="BP207" s="144"/>
      <c r="BQ207" s="145"/>
      <c r="BR207" s="105"/>
    </row>
    <row r="208" spans="3:70" ht="15.6" customHeight="1" x14ac:dyDescent="0.4">
      <c r="C208" s="95"/>
      <c r="D208" s="186"/>
      <c r="E208" s="186"/>
      <c r="F208" s="186"/>
      <c r="G208" s="186"/>
      <c r="H208" s="186"/>
      <c r="I208" s="186"/>
      <c r="J208" s="186"/>
      <c r="K208" s="186"/>
      <c r="L208" s="186"/>
      <c r="M208" s="205"/>
      <c r="N208" s="137"/>
      <c r="O208" s="138"/>
      <c r="P208" s="138"/>
      <c r="Q208" s="139"/>
      <c r="R208" s="112"/>
      <c r="S208" s="112"/>
      <c r="T208" s="112"/>
      <c r="U208" s="140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2"/>
      <c r="AK208" s="129"/>
      <c r="AL208" s="129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113"/>
      <c r="BD208" s="165"/>
      <c r="BE208" s="165"/>
      <c r="BF208" s="143"/>
      <c r="BG208" s="144"/>
      <c r="BH208" s="144"/>
      <c r="BI208" s="144"/>
      <c r="BJ208" s="143"/>
      <c r="BK208" s="144"/>
      <c r="BL208" s="144"/>
      <c r="BM208" s="144"/>
      <c r="BN208" s="143"/>
      <c r="BO208" s="144"/>
      <c r="BP208" s="144"/>
      <c r="BQ208" s="145"/>
      <c r="BR208" s="105"/>
    </row>
    <row r="209" spans="3:70" ht="15.6" customHeight="1" x14ac:dyDescent="0.4">
      <c r="C209" s="95"/>
      <c r="D209" s="186"/>
      <c r="E209" s="186"/>
      <c r="F209" s="186"/>
      <c r="G209" s="186"/>
      <c r="H209" s="186"/>
      <c r="I209" s="186"/>
      <c r="J209" s="186"/>
      <c r="K209" s="186"/>
      <c r="L209" s="186"/>
      <c r="M209" s="205"/>
      <c r="N209" s="147"/>
      <c r="O209" s="148"/>
      <c r="P209" s="148"/>
      <c r="Q209" s="149"/>
      <c r="R209" s="112"/>
      <c r="S209" s="112"/>
      <c r="T209" s="112"/>
      <c r="U209" s="172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4"/>
      <c r="AK209" s="129"/>
      <c r="AL209" s="129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113"/>
      <c r="BD209" s="165"/>
      <c r="BE209" s="165"/>
      <c r="BF209" s="181"/>
      <c r="BG209" s="182"/>
      <c r="BH209" s="182"/>
      <c r="BI209" s="182"/>
      <c r="BJ209" s="181"/>
      <c r="BK209" s="182"/>
      <c r="BL209" s="182"/>
      <c r="BM209" s="182"/>
      <c r="BN209" s="181"/>
      <c r="BO209" s="182"/>
      <c r="BP209" s="182"/>
      <c r="BQ209" s="183"/>
      <c r="BR209" s="105"/>
    </row>
    <row r="210" spans="3:70" ht="15.6" customHeight="1" x14ac:dyDescent="0.5">
      <c r="C210" s="9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65"/>
      <c r="Y210" s="65"/>
      <c r="Z210" s="65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65"/>
      <c r="AK210" s="65"/>
      <c r="AL210" s="65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105"/>
    </row>
    <row r="211" spans="3:70" ht="18.600000000000001" customHeight="1" x14ac:dyDescent="0.5">
      <c r="C211" s="9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12"/>
      <c r="O211" s="112"/>
      <c r="P211" s="112"/>
      <c r="Q211" s="112"/>
      <c r="R211" s="112"/>
      <c r="S211" s="112"/>
      <c r="T211" s="112"/>
      <c r="U211" s="116" t="s">
        <v>31</v>
      </c>
      <c r="V211" s="112"/>
      <c r="W211" s="112"/>
      <c r="X211" s="112"/>
      <c r="Y211" s="112"/>
      <c r="Z211" s="112"/>
      <c r="AA211" s="103"/>
      <c r="AB211" s="117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16" t="s">
        <v>32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65"/>
      <c r="BR211" s="105"/>
    </row>
    <row r="212" spans="3:70" ht="15.6" customHeight="1" x14ac:dyDescent="0.4">
      <c r="C212" s="95"/>
      <c r="D212" s="186" t="s">
        <v>33</v>
      </c>
      <c r="E212" s="186"/>
      <c r="F212" s="186"/>
      <c r="G212" s="186"/>
      <c r="H212" s="186"/>
      <c r="I212" s="186"/>
      <c r="J212" s="186"/>
      <c r="K212" s="186"/>
      <c r="L212" s="186"/>
      <c r="M212" s="205"/>
      <c r="N212" s="123" t="str">
        <f>IF([4]回答表!AD46="●","●","")</f>
        <v/>
      </c>
      <c r="O212" s="124"/>
      <c r="P212" s="124"/>
      <c r="Q212" s="125"/>
      <c r="R212" s="112"/>
      <c r="S212" s="112"/>
      <c r="T212" s="112"/>
      <c r="U212" s="126" t="str">
        <f>IF([4]回答表!AD46="●",[4]回答表!B337,"")</f>
        <v/>
      </c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/>
      <c r="AK212" s="251"/>
      <c r="AL212" s="251"/>
      <c r="AM212" s="126" t="str">
        <f>IF([4]回答表!AD46="●",[4]回答表!B343,"")</f>
        <v/>
      </c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8"/>
      <c r="BR212" s="105"/>
    </row>
    <row r="213" spans="3:70" ht="15.6" customHeight="1" x14ac:dyDescent="0.4">
      <c r="C213" s="95"/>
      <c r="D213" s="186"/>
      <c r="E213" s="186"/>
      <c r="F213" s="186"/>
      <c r="G213" s="186"/>
      <c r="H213" s="186"/>
      <c r="I213" s="186"/>
      <c r="J213" s="186"/>
      <c r="K213" s="186"/>
      <c r="L213" s="186"/>
      <c r="M213" s="205"/>
      <c r="N213" s="137"/>
      <c r="O213" s="138"/>
      <c r="P213" s="138"/>
      <c r="Q213" s="13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251"/>
      <c r="AL213" s="251"/>
      <c r="AM213" s="140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2"/>
      <c r="BR213" s="105"/>
    </row>
    <row r="214" spans="3:70" ht="15.6" customHeight="1" x14ac:dyDescent="0.4">
      <c r="C214" s="95"/>
      <c r="D214" s="186"/>
      <c r="E214" s="186"/>
      <c r="F214" s="186"/>
      <c r="G214" s="186"/>
      <c r="H214" s="186"/>
      <c r="I214" s="186"/>
      <c r="J214" s="186"/>
      <c r="K214" s="186"/>
      <c r="L214" s="186"/>
      <c r="M214" s="205"/>
      <c r="N214" s="137"/>
      <c r="O214" s="138"/>
      <c r="P214" s="138"/>
      <c r="Q214" s="139"/>
      <c r="R214" s="112"/>
      <c r="S214" s="112"/>
      <c r="T214" s="11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251"/>
      <c r="AL214" s="251"/>
      <c r="AM214" s="140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2"/>
      <c r="BR214" s="105"/>
    </row>
    <row r="215" spans="3:70" ht="15.6" customHeight="1" x14ac:dyDescent="0.4">
      <c r="C215" s="95"/>
      <c r="D215" s="186"/>
      <c r="E215" s="186"/>
      <c r="F215" s="186"/>
      <c r="G215" s="186"/>
      <c r="H215" s="186"/>
      <c r="I215" s="186"/>
      <c r="J215" s="186"/>
      <c r="K215" s="186"/>
      <c r="L215" s="186"/>
      <c r="M215" s="205"/>
      <c r="N215" s="147"/>
      <c r="O215" s="148"/>
      <c r="P215" s="148"/>
      <c r="Q215" s="149"/>
      <c r="R215" s="112"/>
      <c r="S215" s="112"/>
      <c r="T215" s="112"/>
      <c r="U215" s="172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4"/>
      <c r="AK215" s="251"/>
      <c r="AL215" s="251"/>
      <c r="AM215" s="172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4"/>
      <c r="BR215" s="105"/>
    </row>
    <row r="216" spans="3:70" ht="15.6" customHeight="1" x14ac:dyDescent="0.4">
      <c r="C216" s="176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8"/>
    </row>
    <row r="217" spans="3:70" ht="15.6" customHeight="1" x14ac:dyDescent="0.4"/>
    <row r="218" spans="3:70" ht="15.6" customHeight="1" x14ac:dyDescent="0.4"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92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4"/>
    </row>
    <row r="219" spans="3:70" ht="15.6" customHeight="1" x14ac:dyDescent="0.5">
      <c r="C219" s="95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65"/>
      <c r="Y219" s="65"/>
      <c r="Z219" s="65"/>
      <c r="AA219" s="36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299"/>
      <c r="AO219" s="113"/>
      <c r="AP219" s="300"/>
      <c r="AQ219" s="300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102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103"/>
      <c r="BO219" s="103"/>
      <c r="BP219" s="103"/>
      <c r="BQ219" s="299"/>
      <c r="BR219" s="105"/>
    </row>
    <row r="220" spans="3:70" ht="15.6" customHeight="1" x14ac:dyDescent="0.5">
      <c r="C220" s="95"/>
      <c r="D220" s="96" t="s">
        <v>14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 t="s">
        <v>68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2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103"/>
      <c r="BO220" s="103"/>
      <c r="BP220" s="103"/>
      <c r="BQ220" s="299"/>
      <c r="BR220" s="105"/>
    </row>
    <row r="221" spans="3:70" ht="15.6" customHeight="1" x14ac:dyDescent="0.5">
      <c r="C221" s="95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8"/>
      <c r="R221" s="109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1"/>
      <c r="BC221" s="102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103"/>
      <c r="BO221" s="103"/>
      <c r="BP221" s="103"/>
      <c r="BQ221" s="299"/>
      <c r="BR221" s="105"/>
    </row>
    <row r="222" spans="3:70" ht="15.6" customHeight="1" x14ac:dyDescent="0.5">
      <c r="C222" s="95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65"/>
      <c r="Y222" s="65"/>
      <c r="Z222" s="65"/>
      <c r="AA222" s="36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299"/>
      <c r="AO222" s="113"/>
      <c r="AP222" s="300"/>
      <c r="AQ222" s="300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02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103"/>
      <c r="BO222" s="103"/>
      <c r="BP222" s="103"/>
      <c r="BQ222" s="299"/>
      <c r="BR222" s="105"/>
    </row>
    <row r="223" spans="3:70" ht="19.350000000000001" customHeight="1" x14ac:dyDescent="0.5">
      <c r="C223" s="95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6" t="s">
        <v>35</v>
      </c>
      <c r="V223" s="112"/>
      <c r="W223" s="112"/>
      <c r="X223" s="112"/>
      <c r="Y223" s="112"/>
      <c r="Z223" s="112"/>
      <c r="AA223" s="103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253" t="s">
        <v>69</v>
      </c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18"/>
      <c r="AY223" s="116"/>
      <c r="AZ223" s="116"/>
      <c r="BA223" s="254"/>
      <c r="BB223" s="254"/>
      <c r="BC223" s="102"/>
      <c r="BD223" s="36"/>
      <c r="BE223" s="36"/>
      <c r="BF223" s="122" t="s">
        <v>17</v>
      </c>
      <c r="BG223" s="179"/>
      <c r="BH223" s="179"/>
      <c r="BI223" s="179"/>
      <c r="BJ223" s="179"/>
      <c r="BK223" s="179"/>
      <c r="BL223" s="179"/>
      <c r="BM223" s="103"/>
      <c r="BN223" s="103"/>
      <c r="BO223" s="103"/>
      <c r="BP223" s="103"/>
      <c r="BQ223" s="118"/>
      <c r="BR223" s="105"/>
    </row>
    <row r="224" spans="3:70" ht="26.25" customHeight="1" x14ac:dyDescent="0.4">
      <c r="C224" s="95"/>
      <c r="D224" s="99" t="s">
        <v>18</v>
      </c>
      <c r="E224" s="100"/>
      <c r="F224" s="100"/>
      <c r="G224" s="100"/>
      <c r="H224" s="100"/>
      <c r="I224" s="100"/>
      <c r="J224" s="100"/>
      <c r="K224" s="100"/>
      <c r="L224" s="100"/>
      <c r="M224" s="101"/>
      <c r="N224" s="123" t="str">
        <f>IF([4]回答表!X47="●","●","")</f>
        <v>●</v>
      </c>
      <c r="O224" s="124"/>
      <c r="P224" s="124"/>
      <c r="Q224" s="125"/>
      <c r="R224" s="112"/>
      <c r="S224" s="112"/>
      <c r="T224" s="112"/>
      <c r="U224" s="126" t="str">
        <f>IF([4]回答表!X47="●",[4]回答表!B356,IF([4]回答表!AA47="●",[4]回答表!B379,""))</f>
        <v>処理場、管渠（マンホールポンプ）の維持管理に加え、電気代や通信料、簡易な修繕費等のユーティリティー経費を委託料に組み込み、事務の効率化を図ることとしている。</v>
      </c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/>
      <c r="AK224" s="129"/>
      <c r="AL224" s="129"/>
      <c r="AM224" s="129"/>
      <c r="AN224" s="319" t="str">
        <f>IF([4]回答表!X47="●",[4]回答表!B362,"")</f>
        <v>保守点検業務一式、運転操作監視業務一式、水質試験業務一式、事務業務一式、マンホールポンプ保守点検業務一式、マンホールポンプ清掃業務一式、施設管理業務（消防設備点検、電気保安管理業務、水質検査業務）一式、小規模修繕業務一式、ユーティリティー調達・管理業務（薬品、消耗品、光熱水費、通信運搬費、動力費、材料費、手数料）一式</v>
      </c>
      <c r="AO224" s="320"/>
      <c r="AP224" s="320"/>
      <c r="AQ224" s="320"/>
      <c r="AR224" s="320"/>
      <c r="AS224" s="320"/>
      <c r="AT224" s="320"/>
      <c r="AU224" s="320"/>
      <c r="AV224" s="320"/>
      <c r="AW224" s="320"/>
      <c r="AX224" s="320"/>
      <c r="AY224" s="320"/>
      <c r="AZ224" s="320"/>
      <c r="BA224" s="320"/>
      <c r="BB224" s="321"/>
      <c r="BC224" s="113"/>
      <c r="BD224" s="36"/>
      <c r="BE224" s="36"/>
      <c r="BF224" s="131" t="str">
        <f>IF([4]回答表!X47="●",[4]回答表!B368,IF([4]回答表!AA47="●",[4]回答表!B385,""))</f>
        <v>令和</v>
      </c>
      <c r="BG224" s="132"/>
      <c r="BH224" s="132"/>
      <c r="BI224" s="132"/>
      <c r="BJ224" s="131"/>
      <c r="BK224" s="132"/>
      <c r="BL224" s="132"/>
      <c r="BM224" s="132"/>
      <c r="BN224" s="131"/>
      <c r="BO224" s="132"/>
      <c r="BP224" s="132"/>
      <c r="BQ224" s="133"/>
      <c r="BR224" s="105"/>
    </row>
    <row r="225" spans="3:70" ht="26.25" customHeight="1" x14ac:dyDescent="0.4">
      <c r="C225" s="95"/>
      <c r="D225" s="134"/>
      <c r="E225" s="135"/>
      <c r="F225" s="135"/>
      <c r="G225" s="135"/>
      <c r="H225" s="135"/>
      <c r="I225" s="135"/>
      <c r="J225" s="135"/>
      <c r="K225" s="135"/>
      <c r="L225" s="135"/>
      <c r="M225" s="136"/>
      <c r="N225" s="137"/>
      <c r="O225" s="138"/>
      <c r="P225" s="138"/>
      <c r="Q225" s="139"/>
      <c r="R225" s="112"/>
      <c r="S225" s="112"/>
      <c r="T225" s="112"/>
      <c r="U225" s="140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2"/>
      <c r="AK225" s="129"/>
      <c r="AL225" s="129"/>
      <c r="AM225" s="129"/>
      <c r="AN225" s="322"/>
      <c r="AO225" s="323"/>
      <c r="AP225" s="323"/>
      <c r="AQ225" s="323"/>
      <c r="AR225" s="323"/>
      <c r="AS225" s="323"/>
      <c r="AT225" s="323"/>
      <c r="AU225" s="323"/>
      <c r="AV225" s="323"/>
      <c r="AW225" s="323"/>
      <c r="AX225" s="323"/>
      <c r="AY225" s="323"/>
      <c r="AZ225" s="323"/>
      <c r="BA225" s="323"/>
      <c r="BB225" s="324"/>
      <c r="BC225" s="113"/>
      <c r="BD225" s="36"/>
      <c r="BE225" s="36"/>
      <c r="BF225" s="143"/>
      <c r="BG225" s="144"/>
      <c r="BH225" s="144"/>
      <c r="BI225" s="144"/>
      <c r="BJ225" s="143"/>
      <c r="BK225" s="144"/>
      <c r="BL225" s="144"/>
      <c r="BM225" s="144"/>
      <c r="BN225" s="143"/>
      <c r="BO225" s="144"/>
      <c r="BP225" s="144"/>
      <c r="BQ225" s="145"/>
      <c r="BR225" s="105"/>
    </row>
    <row r="226" spans="3:70" ht="26.25" customHeight="1" x14ac:dyDescent="0.4">
      <c r="C226" s="95"/>
      <c r="D226" s="134"/>
      <c r="E226" s="135"/>
      <c r="F226" s="135"/>
      <c r="G226" s="135"/>
      <c r="H226" s="135"/>
      <c r="I226" s="135"/>
      <c r="J226" s="135"/>
      <c r="K226" s="135"/>
      <c r="L226" s="135"/>
      <c r="M226" s="136"/>
      <c r="N226" s="137"/>
      <c r="O226" s="138"/>
      <c r="P226" s="138"/>
      <c r="Q226" s="139"/>
      <c r="R226" s="112"/>
      <c r="S226" s="112"/>
      <c r="T226" s="112"/>
      <c r="U226" s="140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2"/>
      <c r="AK226" s="129"/>
      <c r="AL226" s="129"/>
      <c r="AM226" s="129"/>
      <c r="AN226" s="322"/>
      <c r="AO226" s="323"/>
      <c r="AP226" s="323"/>
      <c r="AQ226" s="323"/>
      <c r="AR226" s="323"/>
      <c r="AS226" s="323"/>
      <c r="AT226" s="323"/>
      <c r="AU226" s="323"/>
      <c r="AV226" s="323"/>
      <c r="AW226" s="323"/>
      <c r="AX226" s="323"/>
      <c r="AY226" s="323"/>
      <c r="AZ226" s="323"/>
      <c r="BA226" s="323"/>
      <c r="BB226" s="324"/>
      <c r="BC226" s="113"/>
      <c r="BD226" s="36"/>
      <c r="BE226" s="36"/>
      <c r="BF226" s="143"/>
      <c r="BG226" s="144"/>
      <c r="BH226" s="144"/>
      <c r="BI226" s="144"/>
      <c r="BJ226" s="143"/>
      <c r="BK226" s="144"/>
      <c r="BL226" s="144"/>
      <c r="BM226" s="144"/>
      <c r="BN226" s="143"/>
      <c r="BO226" s="144"/>
      <c r="BP226" s="144"/>
      <c r="BQ226" s="145"/>
      <c r="BR226" s="105"/>
    </row>
    <row r="227" spans="3:70" ht="26.25" customHeight="1" x14ac:dyDescent="0.4">
      <c r="C227" s="95"/>
      <c r="D227" s="109"/>
      <c r="E227" s="110"/>
      <c r="F227" s="110"/>
      <c r="G227" s="110"/>
      <c r="H227" s="110"/>
      <c r="I227" s="110"/>
      <c r="J227" s="110"/>
      <c r="K227" s="110"/>
      <c r="L227" s="110"/>
      <c r="M227" s="111"/>
      <c r="N227" s="147"/>
      <c r="O227" s="148"/>
      <c r="P227" s="148"/>
      <c r="Q227" s="149"/>
      <c r="R227" s="112"/>
      <c r="S227" s="112"/>
      <c r="T227" s="112"/>
      <c r="U227" s="140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2"/>
      <c r="AK227" s="129"/>
      <c r="AL227" s="129"/>
      <c r="AM227" s="129"/>
      <c r="AN227" s="322"/>
      <c r="AO227" s="323"/>
      <c r="AP227" s="323"/>
      <c r="AQ227" s="323"/>
      <c r="AR227" s="323"/>
      <c r="AS227" s="323"/>
      <c r="AT227" s="323"/>
      <c r="AU227" s="323"/>
      <c r="AV227" s="323"/>
      <c r="AW227" s="323"/>
      <c r="AX227" s="323"/>
      <c r="AY227" s="323"/>
      <c r="AZ227" s="323"/>
      <c r="BA227" s="323"/>
      <c r="BB227" s="324"/>
      <c r="BC227" s="113"/>
      <c r="BD227" s="36"/>
      <c r="BE227" s="36"/>
      <c r="BF227" s="143">
        <f>IF([4]回答表!X47="●",[4]回答表!E368,IF([4]回答表!AA47="●",[4]回答表!E385,""))</f>
        <v>2</v>
      </c>
      <c r="BG227" s="144"/>
      <c r="BH227" s="144"/>
      <c r="BI227" s="144"/>
      <c r="BJ227" s="143">
        <f>IF([4]回答表!X47="●",[4]回答表!E369,IF([4]回答表!AA47="●",[4]回答表!E386,""))</f>
        <v>3</v>
      </c>
      <c r="BK227" s="144"/>
      <c r="BL227" s="144"/>
      <c r="BM227" s="145"/>
      <c r="BN227" s="143">
        <f>IF([4]回答表!X47="●",[4]回答表!E370,IF([4]回答表!AA47="●",[4]回答表!E387,""))</f>
        <v>23</v>
      </c>
      <c r="BO227" s="144"/>
      <c r="BP227" s="144"/>
      <c r="BQ227" s="145"/>
      <c r="BR227" s="105"/>
    </row>
    <row r="228" spans="3:70" ht="26.25" customHeight="1" x14ac:dyDescent="0.4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2"/>
      <c r="O228" s="152"/>
      <c r="P228" s="152"/>
      <c r="Q228" s="152"/>
      <c r="R228" s="152"/>
      <c r="S228" s="152"/>
      <c r="T228" s="152"/>
      <c r="U228" s="140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2"/>
      <c r="AK228" s="129"/>
      <c r="AL228" s="129"/>
      <c r="AM228" s="129"/>
      <c r="AN228" s="322"/>
      <c r="AO228" s="323"/>
      <c r="AP228" s="323"/>
      <c r="AQ228" s="323"/>
      <c r="AR228" s="323"/>
      <c r="AS228" s="323"/>
      <c r="AT228" s="323"/>
      <c r="AU228" s="323"/>
      <c r="AV228" s="323"/>
      <c r="AW228" s="323"/>
      <c r="AX228" s="323"/>
      <c r="AY228" s="323"/>
      <c r="AZ228" s="323"/>
      <c r="BA228" s="323"/>
      <c r="BB228" s="324"/>
      <c r="BC228" s="113"/>
      <c r="BD228" s="113"/>
      <c r="BE228" s="113"/>
      <c r="BF228" s="143"/>
      <c r="BG228" s="144"/>
      <c r="BH228" s="144"/>
      <c r="BI228" s="144"/>
      <c r="BJ228" s="143"/>
      <c r="BK228" s="144"/>
      <c r="BL228" s="144"/>
      <c r="BM228" s="145"/>
      <c r="BN228" s="143"/>
      <c r="BO228" s="144"/>
      <c r="BP228" s="144"/>
      <c r="BQ228" s="145"/>
      <c r="BR228" s="105"/>
    </row>
    <row r="229" spans="3:70" ht="26.25" customHeight="1" x14ac:dyDescent="0.4">
      <c r="C229" s="9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2"/>
      <c r="O229" s="152"/>
      <c r="P229" s="152"/>
      <c r="Q229" s="152"/>
      <c r="R229" s="152"/>
      <c r="S229" s="152"/>
      <c r="T229" s="15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2"/>
      <c r="AK229" s="129"/>
      <c r="AL229" s="129"/>
      <c r="AM229" s="129"/>
      <c r="AN229" s="322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323"/>
      <c r="BB229" s="324"/>
      <c r="BC229" s="113"/>
      <c r="BD229" s="36"/>
      <c r="BE229" s="36"/>
      <c r="BF229" s="143"/>
      <c r="BG229" s="144"/>
      <c r="BH229" s="144"/>
      <c r="BI229" s="144"/>
      <c r="BJ229" s="143"/>
      <c r="BK229" s="144"/>
      <c r="BL229" s="144"/>
      <c r="BM229" s="145"/>
      <c r="BN229" s="143"/>
      <c r="BO229" s="144"/>
      <c r="BP229" s="144"/>
      <c r="BQ229" s="145"/>
      <c r="BR229" s="105"/>
    </row>
    <row r="230" spans="3:70" ht="26.25" customHeight="1" x14ac:dyDescent="0.4">
      <c r="C230" s="95"/>
      <c r="D230" s="159" t="s">
        <v>26</v>
      </c>
      <c r="E230" s="160"/>
      <c r="F230" s="160"/>
      <c r="G230" s="160"/>
      <c r="H230" s="160"/>
      <c r="I230" s="160"/>
      <c r="J230" s="160"/>
      <c r="K230" s="160"/>
      <c r="L230" s="160"/>
      <c r="M230" s="161"/>
      <c r="N230" s="123" t="str">
        <f>IF([4]回答表!AA47="●","●","")</f>
        <v/>
      </c>
      <c r="O230" s="124"/>
      <c r="P230" s="124"/>
      <c r="Q230" s="125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129"/>
      <c r="AL230" s="129"/>
      <c r="AM230" s="129"/>
      <c r="AN230" s="322"/>
      <c r="AO230" s="323"/>
      <c r="AP230" s="323"/>
      <c r="AQ230" s="323"/>
      <c r="AR230" s="323"/>
      <c r="AS230" s="323"/>
      <c r="AT230" s="323"/>
      <c r="AU230" s="323"/>
      <c r="AV230" s="323"/>
      <c r="AW230" s="323"/>
      <c r="AX230" s="323"/>
      <c r="AY230" s="323"/>
      <c r="AZ230" s="323"/>
      <c r="BA230" s="323"/>
      <c r="BB230" s="324"/>
      <c r="BC230" s="113"/>
      <c r="BD230" s="165"/>
      <c r="BE230" s="165"/>
      <c r="BF230" s="143"/>
      <c r="BG230" s="144"/>
      <c r="BH230" s="144"/>
      <c r="BI230" s="144"/>
      <c r="BJ230" s="143"/>
      <c r="BK230" s="144"/>
      <c r="BL230" s="144"/>
      <c r="BM230" s="145"/>
      <c r="BN230" s="143"/>
      <c r="BO230" s="144"/>
      <c r="BP230" s="144"/>
      <c r="BQ230" s="145"/>
      <c r="BR230" s="105"/>
    </row>
    <row r="231" spans="3:70" ht="26.25" customHeight="1" x14ac:dyDescent="0.4">
      <c r="C231" s="95"/>
      <c r="D231" s="166"/>
      <c r="E231" s="167"/>
      <c r="F231" s="167"/>
      <c r="G231" s="167"/>
      <c r="H231" s="167"/>
      <c r="I231" s="167"/>
      <c r="J231" s="167"/>
      <c r="K231" s="167"/>
      <c r="L231" s="167"/>
      <c r="M231" s="168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129"/>
      <c r="AL231" s="129"/>
      <c r="AM231" s="129"/>
      <c r="AN231" s="322"/>
      <c r="AO231" s="323"/>
      <c r="AP231" s="323"/>
      <c r="AQ231" s="323"/>
      <c r="AR231" s="323"/>
      <c r="AS231" s="323"/>
      <c r="AT231" s="323"/>
      <c r="AU231" s="323"/>
      <c r="AV231" s="323"/>
      <c r="AW231" s="323"/>
      <c r="AX231" s="323"/>
      <c r="AY231" s="323"/>
      <c r="AZ231" s="323"/>
      <c r="BA231" s="323"/>
      <c r="BB231" s="324"/>
      <c r="BC231" s="113"/>
      <c r="BD231" s="165"/>
      <c r="BE231" s="165"/>
      <c r="BF231" s="143" t="s">
        <v>23</v>
      </c>
      <c r="BG231" s="144"/>
      <c r="BH231" s="144"/>
      <c r="BI231" s="144"/>
      <c r="BJ231" s="143" t="s">
        <v>24</v>
      </c>
      <c r="BK231" s="144"/>
      <c r="BL231" s="144"/>
      <c r="BM231" s="144"/>
      <c r="BN231" s="143" t="s">
        <v>25</v>
      </c>
      <c r="BO231" s="144"/>
      <c r="BP231" s="144"/>
      <c r="BQ231" s="145"/>
      <c r="BR231" s="105"/>
    </row>
    <row r="232" spans="3:70" ht="26.25" customHeight="1" x14ac:dyDescent="0.4">
      <c r="C232" s="95"/>
      <c r="D232" s="166"/>
      <c r="E232" s="167"/>
      <c r="F232" s="167"/>
      <c r="G232" s="167"/>
      <c r="H232" s="167"/>
      <c r="I232" s="167"/>
      <c r="J232" s="167"/>
      <c r="K232" s="167"/>
      <c r="L232" s="167"/>
      <c r="M232" s="168"/>
      <c r="N232" s="137"/>
      <c r="O232" s="138"/>
      <c r="P232" s="138"/>
      <c r="Q232" s="139"/>
      <c r="R232" s="112"/>
      <c r="S232" s="112"/>
      <c r="T232" s="112"/>
      <c r="U232" s="140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2"/>
      <c r="AK232" s="129"/>
      <c r="AL232" s="129"/>
      <c r="AM232" s="129"/>
      <c r="AN232" s="322"/>
      <c r="AO232" s="323"/>
      <c r="AP232" s="323"/>
      <c r="AQ232" s="323"/>
      <c r="AR232" s="323"/>
      <c r="AS232" s="323"/>
      <c r="AT232" s="323"/>
      <c r="AU232" s="323"/>
      <c r="AV232" s="323"/>
      <c r="AW232" s="323"/>
      <c r="AX232" s="323"/>
      <c r="AY232" s="323"/>
      <c r="AZ232" s="323"/>
      <c r="BA232" s="323"/>
      <c r="BB232" s="324"/>
      <c r="BC232" s="113"/>
      <c r="BD232" s="165"/>
      <c r="BE232" s="165"/>
      <c r="BF232" s="143"/>
      <c r="BG232" s="144"/>
      <c r="BH232" s="144"/>
      <c r="BI232" s="144"/>
      <c r="BJ232" s="143"/>
      <c r="BK232" s="144"/>
      <c r="BL232" s="144"/>
      <c r="BM232" s="144"/>
      <c r="BN232" s="143"/>
      <c r="BO232" s="144"/>
      <c r="BP232" s="144"/>
      <c r="BQ232" s="145"/>
      <c r="BR232" s="105"/>
    </row>
    <row r="233" spans="3:70" ht="26.25" customHeight="1" x14ac:dyDescent="0.4">
      <c r="C233" s="95"/>
      <c r="D233" s="169"/>
      <c r="E233" s="170"/>
      <c r="F233" s="170"/>
      <c r="G233" s="170"/>
      <c r="H233" s="170"/>
      <c r="I233" s="170"/>
      <c r="J233" s="170"/>
      <c r="K233" s="170"/>
      <c r="L233" s="170"/>
      <c r="M233" s="171"/>
      <c r="N233" s="147"/>
      <c r="O233" s="148"/>
      <c r="P233" s="148"/>
      <c r="Q233" s="149"/>
      <c r="R233" s="112"/>
      <c r="S233" s="112"/>
      <c r="T233" s="112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129"/>
      <c r="AL233" s="129"/>
      <c r="AM233" s="129"/>
      <c r="AN233" s="325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326"/>
      <c r="AZ233" s="326"/>
      <c r="BA233" s="326"/>
      <c r="BB233" s="327"/>
      <c r="BC233" s="113"/>
      <c r="BD233" s="165"/>
      <c r="BE233" s="165"/>
      <c r="BF233" s="181"/>
      <c r="BG233" s="182"/>
      <c r="BH233" s="182"/>
      <c r="BI233" s="182"/>
      <c r="BJ233" s="181"/>
      <c r="BK233" s="182"/>
      <c r="BL233" s="182"/>
      <c r="BM233" s="182"/>
      <c r="BN233" s="181"/>
      <c r="BO233" s="182"/>
      <c r="BP233" s="182"/>
      <c r="BQ233" s="183"/>
      <c r="BR233" s="105"/>
    </row>
    <row r="234" spans="3:70" ht="15.6" customHeight="1" x14ac:dyDescent="0.5">
      <c r="C234" s="9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65"/>
      <c r="Y234" s="65"/>
      <c r="Z234" s="65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105"/>
    </row>
    <row r="235" spans="3:70" ht="19.350000000000001" customHeight="1" x14ac:dyDescent="0.5">
      <c r="C235" s="9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12"/>
      <c r="O235" s="112"/>
      <c r="P235" s="112"/>
      <c r="Q235" s="112"/>
      <c r="R235" s="112"/>
      <c r="S235" s="112"/>
      <c r="T235" s="112"/>
      <c r="U235" s="116" t="s">
        <v>31</v>
      </c>
      <c r="V235" s="112"/>
      <c r="W235" s="112"/>
      <c r="X235" s="112"/>
      <c r="Y235" s="112"/>
      <c r="Z235" s="112"/>
      <c r="AA235" s="103"/>
      <c r="AB235" s="117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16" t="s">
        <v>32</v>
      </c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65"/>
      <c r="BR235" s="105"/>
    </row>
    <row r="236" spans="3:70" ht="15.6" customHeight="1" x14ac:dyDescent="0.4">
      <c r="C236" s="95"/>
      <c r="D236" s="99" t="s">
        <v>33</v>
      </c>
      <c r="E236" s="100"/>
      <c r="F236" s="100"/>
      <c r="G236" s="100"/>
      <c r="H236" s="100"/>
      <c r="I236" s="100"/>
      <c r="J236" s="100"/>
      <c r="K236" s="100"/>
      <c r="L236" s="100"/>
      <c r="M236" s="101"/>
      <c r="N236" s="123" t="str">
        <f>IF([4]回答表!AD47="●","●","")</f>
        <v/>
      </c>
      <c r="O236" s="124"/>
      <c r="P236" s="124"/>
      <c r="Q236" s="125"/>
      <c r="R236" s="112"/>
      <c r="S236" s="112"/>
      <c r="T236" s="112"/>
      <c r="U236" s="126" t="str">
        <f>IF([4]回答表!AD47="●",[4]回答表!B392,"")</f>
        <v/>
      </c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/>
      <c r="AK236" s="251"/>
      <c r="AL236" s="251"/>
      <c r="AM236" s="126" t="str">
        <f>IF([4]回答表!AD47="●",[4]回答表!B398,"")</f>
        <v/>
      </c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8"/>
      <c r="BR236" s="105"/>
    </row>
    <row r="237" spans="3:70" ht="15.6" customHeight="1" x14ac:dyDescent="0.4">
      <c r="C237" s="95"/>
      <c r="D237" s="134"/>
      <c r="E237" s="135"/>
      <c r="F237" s="135"/>
      <c r="G237" s="135"/>
      <c r="H237" s="135"/>
      <c r="I237" s="135"/>
      <c r="J237" s="135"/>
      <c r="K237" s="135"/>
      <c r="L237" s="135"/>
      <c r="M237" s="136"/>
      <c r="N237" s="137"/>
      <c r="O237" s="138"/>
      <c r="P237" s="138"/>
      <c r="Q237" s="139"/>
      <c r="R237" s="112"/>
      <c r="S237" s="112"/>
      <c r="T237" s="112"/>
      <c r="U237" s="140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2"/>
      <c r="AK237" s="251"/>
      <c r="AL237" s="251"/>
      <c r="AM237" s="140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2"/>
      <c r="BR237" s="105"/>
    </row>
    <row r="238" spans="3:70" ht="15.6" customHeight="1" x14ac:dyDescent="0.4">
      <c r="C238" s="95"/>
      <c r="D238" s="134"/>
      <c r="E238" s="135"/>
      <c r="F238" s="135"/>
      <c r="G238" s="135"/>
      <c r="H238" s="135"/>
      <c r="I238" s="135"/>
      <c r="J238" s="135"/>
      <c r="K238" s="135"/>
      <c r="L238" s="135"/>
      <c r="M238" s="136"/>
      <c r="N238" s="137"/>
      <c r="O238" s="138"/>
      <c r="P238" s="138"/>
      <c r="Q238" s="139"/>
      <c r="R238" s="112"/>
      <c r="S238" s="112"/>
      <c r="T238" s="112"/>
      <c r="U238" s="140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2"/>
      <c r="AK238" s="251"/>
      <c r="AL238" s="251"/>
      <c r="AM238" s="140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2"/>
      <c r="BR238" s="105"/>
    </row>
    <row r="239" spans="3:70" ht="15.6" customHeight="1" x14ac:dyDescent="0.4">
      <c r="C239" s="95"/>
      <c r="D239" s="109"/>
      <c r="E239" s="110"/>
      <c r="F239" s="110"/>
      <c r="G239" s="110"/>
      <c r="H239" s="110"/>
      <c r="I239" s="110"/>
      <c r="J239" s="110"/>
      <c r="K239" s="110"/>
      <c r="L239" s="110"/>
      <c r="M239" s="111"/>
      <c r="N239" s="147"/>
      <c r="O239" s="148"/>
      <c r="P239" s="148"/>
      <c r="Q239" s="149"/>
      <c r="R239" s="112"/>
      <c r="S239" s="112"/>
      <c r="T239" s="112"/>
      <c r="U239" s="172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4"/>
      <c r="AK239" s="251"/>
      <c r="AL239" s="251"/>
      <c r="AM239" s="172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4"/>
      <c r="BR239" s="105"/>
    </row>
    <row r="240" spans="3:70" ht="15.6" customHeight="1" x14ac:dyDescent="0.4">
      <c r="C240" s="176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8"/>
    </row>
    <row r="241" spans="3:70" ht="15.6" customHeight="1" x14ac:dyDescent="0.4"/>
    <row r="242" spans="3:70" ht="15.6" customHeight="1" x14ac:dyDescent="0.4"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4"/>
    </row>
    <row r="243" spans="3:70" ht="15.6" customHeight="1" x14ac:dyDescent="0.5">
      <c r="C243" s="95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65"/>
      <c r="Y243" s="65"/>
      <c r="Z243" s="65"/>
      <c r="AA243" s="36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299"/>
      <c r="AO243" s="113"/>
      <c r="AP243" s="300"/>
      <c r="AQ243" s="300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102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103"/>
      <c r="BO243" s="103"/>
      <c r="BP243" s="103"/>
      <c r="BQ243" s="299"/>
      <c r="BR243" s="105"/>
    </row>
    <row r="244" spans="3:70" ht="15.6" customHeight="1" x14ac:dyDescent="0.5">
      <c r="C244" s="95"/>
      <c r="D244" s="96" t="s">
        <v>14</v>
      </c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 t="s">
        <v>70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102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103"/>
      <c r="BO244" s="103"/>
      <c r="BP244" s="103"/>
      <c r="BQ244" s="299"/>
      <c r="BR244" s="105"/>
    </row>
    <row r="245" spans="3:70" ht="15.6" customHeight="1" x14ac:dyDescent="0.5">
      <c r="C245" s="95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8"/>
      <c r="R245" s="109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1"/>
      <c r="BC245" s="102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103"/>
      <c r="BO245" s="103"/>
      <c r="BP245" s="103"/>
      <c r="BQ245" s="299"/>
      <c r="BR245" s="105"/>
    </row>
    <row r="246" spans="3:70" ht="15.6" customHeight="1" x14ac:dyDescent="0.5">
      <c r="C246" s="95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65"/>
      <c r="Y246" s="65"/>
      <c r="Z246" s="65"/>
      <c r="AA246" s="36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299"/>
      <c r="AO246" s="113"/>
      <c r="AP246" s="300"/>
      <c r="AQ246" s="300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02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103"/>
      <c r="BO246" s="103"/>
      <c r="BP246" s="103"/>
      <c r="BQ246" s="299"/>
      <c r="BR246" s="105"/>
    </row>
    <row r="247" spans="3:70" ht="25.5" x14ac:dyDescent="0.5">
      <c r="C247" s="95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6" t="s">
        <v>35</v>
      </c>
      <c r="V247" s="112"/>
      <c r="W247" s="112"/>
      <c r="X247" s="112"/>
      <c r="Y247" s="112"/>
      <c r="Z247" s="112"/>
      <c r="AA247" s="103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6" t="s">
        <v>65</v>
      </c>
      <c r="AN247" s="118"/>
      <c r="AO247" s="117"/>
      <c r="AP247" s="119"/>
      <c r="AQ247" s="119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103"/>
      <c r="BE247" s="103"/>
      <c r="BF247" s="253" t="s">
        <v>71</v>
      </c>
      <c r="BG247" s="179"/>
      <c r="BH247" s="179"/>
      <c r="BI247" s="179"/>
      <c r="BJ247" s="179"/>
      <c r="BK247" s="179"/>
      <c r="BL247" s="179"/>
      <c r="BM247" s="103"/>
      <c r="BN247" s="103"/>
      <c r="BO247" s="103"/>
      <c r="BP247" s="103"/>
      <c r="BQ247" s="118"/>
      <c r="BR247" s="105"/>
    </row>
    <row r="248" spans="3:70" ht="15.6" customHeight="1" x14ac:dyDescent="0.4">
      <c r="C248" s="95"/>
      <c r="D248" s="99" t="s">
        <v>18</v>
      </c>
      <c r="E248" s="100"/>
      <c r="F248" s="100"/>
      <c r="G248" s="100"/>
      <c r="H248" s="100"/>
      <c r="I248" s="100"/>
      <c r="J248" s="100"/>
      <c r="K248" s="100"/>
      <c r="L248" s="100"/>
      <c r="M248" s="101"/>
      <c r="N248" s="123" t="str">
        <f>IF([4]回答表!X48="●","●","")</f>
        <v/>
      </c>
      <c r="O248" s="124"/>
      <c r="P248" s="124"/>
      <c r="Q248" s="125"/>
      <c r="R248" s="112"/>
      <c r="S248" s="112"/>
      <c r="T248" s="112"/>
      <c r="U248" s="126" t="str">
        <f>IF([4]回答表!X48="●",[4]回答表!B411,IF([4]回答表!AA48="●",[4]回答表!B425,""))</f>
        <v/>
      </c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/>
      <c r="AK248" s="129"/>
      <c r="AL248" s="129"/>
      <c r="AM248" s="263" t="s">
        <v>72</v>
      </c>
      <c r="AN248" s="263"/>
      <c r="AO248" s="263"/>
      <c r="AP248" s="263"/>
      <c r="AQ248" s="264" t="str">
        <f>IF([4]回答表!X48="●",[4]回答表!BC418,IF([4]回答表!AA48="●",[4]回答表!BC432,""))</f>
        <v/>
      </c>
      <c r="AR248" s="264"/>
      <c r="AS248" s="264"/>
      <c r="AT248" s="264"/>
      <c r="AU248" s="265" t="s">
        <v>73</v>
      </c>
      <c r="AV248" s="266"/>
      <c r="AW248" s="266"/>
      <c r="AX248" s="267"/>
      <c r="AY248" s="264" t="str">
        <f>IF([4]回答表!X48="●",[4]回答表!BC423,IF([4]回答表!AA48="●",[4]回答表!BC437,""))</f>
        <v/>
      </c>
      <c r="AZ248" s="264"/>
      <c r="BA248" s="264"/>
      <c r="BB248" s="264"/>
      <c r="BC248" s="113"/>
      <c r="BD248" s="36"/>
      <c r="BE248" s="36"/>
      <c r="BF248" s="131" t="str">
        <f>IF([4]回答表!X48="●",[4]回答表!S417,IF([4]回答表!AA48="●",[4]回答表!S431,""))</f>
        <v/>
      </c>
      <c r="BG248" s="132"/>
      <c r="BH248" s="132"/>
      <c r="BI248" s="132"/>
      <c r="BJ248" s="131"/>
      <c r="BK248" s="132"/>
      <c r="BL248" s="132"/>
      <c r="BM248" s="132"/>
      <c r="BN248" s="131"/>
      <c r="BO248" s="132"/>
      <c r="BP248" s="132"/>
      <c r="BQ248" s="133"/>
      <c r="BR248" s="105"/>
    </row>
    <row r="249" spans="3:70" ht="15.6" customHeight="1" x14ac:dyDescent="0.4">
      <c r="C249" s="95"/>
      <c r="D249" s="134"/>
      <c r="E249" s="135"/>
      <c r="F249" s="135"/>
      <c r="G249" s="135"/>
      <c r="H249" s="135"/>
      <c r="I249" s="135"/>
      <c r="J249" s="135"/>
      <c r="K249" s="135"/>
      <c r="L249" s="135"/>
      <c r="M249" s="136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263"/>
      <c r="AN249" s="263"/>
      <c r="AO249" s="263"/>
      <c r="AP249" s="263"/>
      <c r="AQ249" s="264"/>
      <c r="AR249" s="264"/>
      <c r="AS249" s="264"/>
      <c r="AT249" s="264"/>
      <c r="AU249" s="268"/>
      <c r="AV249" s="269"/>
      <c r="AW249" s="269"/>
      <c r="AX249" s="270"/>
      <c r="AY249" s="264"/>
      <c r="AZ249" s="264"/>
      <c r="BA249" s="264"/>
      <c r="BB249" s="264"/>
      <c r="BC249" s="113"/>
      <c r="BD249" s="36"/>
      <c r="BE249" s="36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 x14ac:dyDescent="0.4">
      <c r="C250" s="95"/>
      <c r="D250" s="134"/>
      <c r="E250" s="135"/>
      <c r="F250" s="135"/>
      <c r="G250" s="135"/>
      <c r="H250" s="135"/>
      <c r="I250" s="135"/>
      <c r="J250" s="135"/>
      <c r="K250" s="135"/>
      <c r="L250" s="135"/>
      <c r="M250" s="136"/>
      <c r="N250" s="137"/>
      <c r="O250" s="138"/>
      <c r="P250" s="138"/>
      <c r="Q250" s="139"/>
      <c r="R250" s="112"/>
      <c r="S250" s="112"/>
      <c r="T250" s="112"/>
      <c r="U250" s="140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2"/>
      <c r="AK250" s="129"/>
      <c r="AL250" s="129"/>
      <c r="AM250" s="263" t="s">
        <v>74</v>
      </c>
      <c r="AN250" s="263"/>
      <c r="AO250" s="263"/>
      <c r="AP250" s="263"/>
      <c r="AQ250" s="264" t="str">
        <f>IF([4]回答表!X48="●",[4]回答表!BC419,IF([4]回答表!AA48="●",[4]回答表!BC433,""))</f>
        <v/>
      </c>
      <c r="AR250" s="264"/>
      <c r="AS250" s="264"/>
      <c r="AT250" s="264"/>
      <c r="AU250" s="268"/>
      <c r="AV250" s="269"/>
      <c r="AW250" s="269"/>
      <c r="AX250" s="270"/>
      <c r="AY250" s="264"/>
      <c r="AZ250" s="264"/>
      <c r="BA250" s="264"/>
      <c r="BB250" s="264"/>
      <c r="BC250" s="113"/>
      <c r="BD250" s="36"/>
      <c r="BE250" s="36"/>
      <c r="BF250" s="143"/>
      <c r="BG250" s="144"/>
      <c r="BH250" s="144"/>
      <c r="BI250" s="144"/>
      <c r="BJ250" s="143"/>
      <c r="BK250" s="144"/>
      <c r="BL250" s="144"/>
      <c r="BM250" s="144"/>
      <c r="BN250" s="143"/>
      <c r="BO250" s="144"/>
      <c r="BP250" s="144"/>
      <c r="BQ250" s="145"/>
      <c r="BR250" s="105"/>
    </row>
    <row r="251" spans="3:70" ht="15.6" customHeight="1" x14ac:dyDescent="0.4">
      <c r="C251" s="95"/>
      <c r="D251" s="109"/>
      <c r="E251" s="110"/>
      <c r="F251" s="110"/>
      <c r="G251" s="110"/>
      <c r="H251" s="110"/>
      <c r="I251" s="110"/>
      <c r="J251" s="110"/>
      <c r="K251" s="110"/>
      <c r="L251" s="110"/>
      <c r="M251" s="111"/>
      <c r="N251" s="147"/>
      <c r="O251" s="148"/>
      <c r="P251" s="148"/>
      <c r="Q251" s="149"/>
      <c r="R251" s="112"/>
      <c r="S251" s="112"/>
      <c r="T251" s="112"/>
      <c r="U251" s="140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2"/>
      <c r="AK251" s="129"/>
      <c r="AL251" s="129"/>
      <c r="AM251" s="263"/>
      <c r="AN251" s="263"/>
      <c r="AO251" s="263"/>
      <c r="AP251" s="263"/>
      <c r="AQ251" s="264"/>
      <c r="AR251" s="264"/>
      <c r="AS251" s="264"/>
      <c r="AT251" s="264"/>
      <c r="AU251" s="268"/>
      <c r="AV251" s="269"/>
      <c r="AW251" s="269"/>
      <c r="AX251" s="270"/>
      <c r="AY251" s="264"/>
      <c r="AZ251" s="264"/>
      <c r="BA251" s="264"/>
      <c r="BB251" s="264"/>
      <c r="BC251" s="113"/>
      <c r="BD251" s="36"/>
      <c r="BE251" s="36"/>
      <c r="BF251" s="143" t="str">
        <f>IF([4]回答表!X48="●",[4]回答表!V417,IF([4]回答表!AA48="●",[4]回答表!V431,""))</f>
        <v/>
      </c>
      <c r="BG251" s="144"/>
      <c r="BH251" s="144"/>
      <c r="BI251" s="144"/>
      <c r="BJ251" s="143" t="str">
        <f>IF([4]回答表!X48="●",[4]回答表!V418,IF([4]回答表!AA48="●",[4]回答表!V432,""))</f>
        <v/>
      </c>
      <c r="BK251" s="144"/>
      <c r="BL251" s="144"/>
      <c r="BM251" s="145"/>
      <c r="BN251" s="143" t="str">
        <f>IF([4]回答表!X48="●",[4]回答表!V419,IF([4]回答表!AA48="●",[4]回答表!V433,""))</f>
        <v/>
      </c>
      <c r="BO251" s="144"/>
      <c r="BP251" s="144"/>
      <c r="BQ251" s="145"/>
      <c r="BR251" s="105"/>
    </row>
    <row r="252" spans="3:70" ht="15.6" customHeight="1" x14ac:dyDescent="0.4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2"/>
      <c r="O252" s="152"/>
      <c r="P252" s="152"/>
      <c r="Q252" s="152"/>
      <c r="R252" s="152"/>
      <c r="S252" s="152"/>
      <c r="T252" s="152"/>
      <c r="U252" s="140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2"/>
      <c r="AK252" s="129"/>
      <c r="AL252" s="129"/>
      <c r="AM252" s="263" t="s">
        <v>75</v>
      </c>
      <c r="AN252" s="263"/>
      <c r="AO252" s="263"/>
      <c r="AP252" s="263"/>
      <c r="AQ252" s="264" t="str">
        <f>IF([4]回答表!X48="●",[4]回答表!BC420,IF([4]回答表!AA48="●",[4]回答表!BC434,""))</f>
        <v/>
      </c>
      <c r="AR252" s="264"/>
      <c r="AS252" s="264"/>
      <c r="AT252" s="264"/>
      <c r="AU252" s="271"/>
      <c r="AV252" s="272"/>
      <c r="AW252" s="272"/>
      <c r="AX252" s="273"/>
      <c r="AY252" s="264"/>
      <c r="AZ252" s="264"/>
      <c r="BA252" s="264"/>
      <c r="BB252" s="264"/>
      <c r="BC252" s="113"/>
      <c r="BD252" s="113"/>
      <c r="BE252" s="113"/>
      <c r="BF252" s="143"/>
      <c r="BG252" s="144"/>
      <c r="BH252" s="144"/>
      <c r="BI252" s="144"/>
      <c r="BJ252" s="143"/>
      <c r="BK252" s="144"/>
      <c r="BL252" s="144"/>
      <c r="BM252" s="145"/>
      <c r="BN252" s="143"/>
      <c r="BO252" s="144"/>
      <c r="BP252" s="144"/>
      <c r="BQ252" s="145"/>
      <c r="BR252" s="105"/>
    </row>
    <row r="253" spans="3:70" ht="15.6" customHeight="1" x14ac:dyDescent="0.4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2"/>
      <c r="O253" s="152"/>
      <c r="P253" s="152"/>
      <c r="Q253" s="152"/>
      <c r="R253" s="152"/>
      <c r="S253" s="152"/>
      <c r="T253" s="152"/>
      <c r="U253" s="140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2"/>
      <c r="AK253" s="129"/>
      <c r="AL253" s="129"/>
      <c r="AM253" s="263"/>
      <c r="AN253" s="263"/>
      <c r="AO253" s="263"/>
      <c r="AP253" s="263"/>
      <c r="AQ253" s="264"/>
      <c r="AR253" s="264"/>
      <c r="AS253" s="264"/>
      <c r="AT253" s="264"/>
      <c r="AU253" s="216" t="s">
        <v>76</v>
      </c>
      <c r="AV253" s="217"/>
      <c r="AW253" s="217"/>
      <c r="AX253" s="218"/>
      <c r="AY253" s="301" t="str">
        <f>IF([4]回答表!X48="●",[4]回答表!BC424,IF([4]回答表!AA48="●",[4]回答表!BC438,""))</f>
        <v/>
      </c>
      <c r="AZ253" s="302"/>
      <c r="BA253" s="302"/>
      <c r="BB253" s="303"/>
      <c r="BC253" s="113"/>
      <c r="BD253" s="36"/>
      <c r="BE253" s="36"/>
      <c r="BF253" s="143"/>
      <c r="BG253" s="144"/>
      <c r="BH253" s="144"/>
      <c r="BI253" s="144"/>
      <c r="BJ253" s="143"/>
      <c r="BK253" s="144"/>
      <c r="BL253" s="144"/>
      <c r="BM253" s="145"/>
      <c r="BN253" s="143"/>
      <c r="BO253" s="144"/>
      <c r="BP253" s="144"/>
      <c r="BQ253" s="145"/>
      <c r="BR253" s="105"/>
    </row>
    <row r="254" spans="3:70" ht="15.6" customHeight="1" x14ac:dyDescent="0.4">
      <c r="C254" s="95"/>
      <c r="D254" s="159" t="s">
        <v>26</v>
      </c>
      <c r="E254" s="160"/>
      <c r="F254" s="160"/>
      <c r="G254" s="160"/>
      <c r="H254" s="160"/>
      <c r="I254" s="160"/>
      <c r="J254" s="160"/>
      <c r="K254" s="160"/>
      <c r="L254" s="160"/>
      <c r="M254" s="161"/>
      <c r="N254" s="123" t="str">
        <f>IF([4]回答表!AA48="●","●","")</f>
        <v/>
      </c>
      <c r="O254" s="124"/>
      <c r="P254" s="124"/>
      <c r="Q254" s="125"/>
      <c r="R254" s="112"/>
      <c r="S254" s="112"/>
      <c r="T254" s="112"/>
      <c r="U254" s="140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2"/>
      <c r="AK254" s="129"/>
      <c r="AL254" s="129"/>
      <c r="AM254" s="263" t="s">
        <v>77</v>
      </c>
      <c r="AN254" s="263"/>
      <c r="AO254" s="263"/>
      <c r="AP254" s="263"/>
      <c r="AQ254" s="277" t="str">
        <f>IF([4]回答表!X48="●",[4]回答表!BC421,IF([4]回答表!AA48="●",[4]回答表!BC435,""))</f>
        <v/>
      </c>
      <c r="AR254" s="264"/>
      <c r="AS254" s="264"/>
      <c r="AT254" s="264"/>
      <c r="AU254" s="278"/>
      <c r="AV254" s="279"/>
      <c r="AW254" s="279"/>
      <c r="AX254" s="280"/>
      <c r="AY254" s="304"/>
      <c r="AZ254" s="305"/>
      <c r="BA254" s="305"/>
      <c r="BB254" s="306"/>
      <c r="BC254" s="113"/>
      <c r="BD254" s="165"/>
      <c r="BE254" s="165"/>
      <c r="BF254" s="143"/>
      <c r="BG254" s="144"/>
      <c r="BH254" s="144"/>
      <c r="BI254" s="144"/>
      <c r="BJ254" s="143"/>
      <c r="BK254" s="144"/>
      <c r="BL254" s="144"/>
      <c r="BM254" s="145"/>
      <c r="BN254" s="143"/>
      <c r="BO254" s="144"/>
      <c r="BP254" s="144"/>
      <c r="BQ254" s="145"/>
      <c r="BR254" s="105"/>
    </row>
    <row r="255" spans="3:70" ht="15.6" customHeight="1" x14ac:dyDescent="0.4">
      <c r="C255" s="95"/>
      <c r="D255" s="166"/>
      <c r="E255" s="167"/>
      <c r="F255" s="167"/>
      <c r="G255" s="167"/>
      <c r="H255" s="167"/>
      <c r="I255" s="167"/>
      <c r="J255" s="167"/>
      <c r="K255" s="167"/>
      <c r="L255" s="167"/>
      <c r="M255" s="168"/>
      <c r="N255" s="137"/>
      <c r="O255" s="138"/>
      <c r="P255" s="138"/>
      <c r="Q255" s="139"/>
      <c r="R255" s="112"/>
      <c r="S255" s="112"/>
      <c r="T255" s="112"/>
      <c r="U255" s="140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2"/>
      <c r="AK255" s="129"/>
      <c r="AL255" s="129"/>
      <c r="AM255" s="263"/>
      <c r="AN255" s="263"/>
      <c r="AO255" s="263"/>
      <c r="AP255" s="263"/>
      <c r="AQ255" s="264"/>
      <c r="AR255" s="264"/>
      <c r="AS255" s="264"/>
      <c r="AT255" s="264"/>
      <c r="AU255" s="222"/>
      <c r="AV255" s="223"/>
      <c r="AW255" s="223"/>
      <c r="AX255" s="224"/>
      <c r="AY255" s="307"/>
      <c r="AZ255" s="308"/>
      <c r="BA255" s="308"/>
      <c r="BB255" s="309"/>
      <c r="BC255" s="113"/>
      <c r="BD255" s="165"/>
      <c r="BE255" s="165"/>
      <c r="BF255" s="143" t="s">
        <v>23</v>
      </c>
      <c r="BG255" s="144"/>
      <c r="BH255" s="144"/>
      <c r="BI255" s="144"/>
      <c r="BJ255" s="143" t="s">
        <v>24</v>
      </c>
      <c r="BK255" s="144"/>
      <c r="BL255" s="144"/>
      <c r="BM255" s="144"/>
      <c r="BN255" s="143" t="s">
        <v>25</v>
      </c>
      <c r="BO255" s="144"/>
      <c r="BP255" s="144"/>
      <c r="BQ255" s="145"/>
      <c r="BR255" s="105"/>
    </row>
    <row r="256" spans="3:70" ht="15.6" customHeight="1" x14ac:dyDescent="0.4">
      <c r="C256" s="95"/>
      <c r="D256" s="166"/>
      <c r="E256" s="167"/>
      <c r="F256" s="167"/>
      <c r="G256" s="167"/>
      <c r="H256" s="167"/>
      <c r="I256" s="167"/>
      <c r="J256" s="167"/>
      <c r="K256" s="167"/>
      <c r="L256" s="167"/>
      <c r="M256" s="168"/>
      <c r="N256" s="137"/>
      <c r="O256" s="138"/>
      <c r="P256" s="138"/>
      <c r="Q256" s="139"/>
      <c r="R256" s="112"/>
      <c r="S256" s="112"/>
      <c r="T256" s="112"/>
      <c r="U256" s="140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2"/>
      <c r="AK256" s="129"/>
      <c r="AL256" s="129"/>
      <c r="AM256" s="263" t="s">
        <v>78</v>
      </c>
      <c r="AN256" s="263"/>
      <c r="AO256" s="263"/>
      <c r="AP256" s="263"/>
      <c r="AQ256" s="264" t="str">
        <f>IF([4]回答表!X48="●",[4]回答表!BC422,IF([4]回答表!AA48="●",[4]回答表!BC436,""))</f>
        <v/>
      </c>
      <c r="AR256" s="264"/>
      <c r="AS256" s="264"/>
      <c r="AT256" s="264"/>
      <c r="AU256" s="216" t="s">
        <v>79</v>
      </c>
      <c r="AV256" s="217"/>
      <c r="AW256" s="217"/>
      <c r="AX256" s="218"/>
      <c r="AY256" s="301" t="str">
        <f>IF([4]回答表!X48="●",[4]回答表!BC425,IF([4]回答表!AA48="●",[4]回答表!BC439,""))</f>
        <v/>
      </c>
      <c r="AZ256" s="302"/>
      <c r="BA256" s="302"/>
      <c r="BB256" s="303"/>
      <c r="BC256" s="113"/>
      <c r="BD256" s="165"/>
      <c r="BE256" s="165"/>
      <c r="BF256" s="143"/>
      <c r="BG256" s="144"/>
      <c r="BH256" s="144"/>
      <c r="BI256" s="144"/>
      <c r="BJ256" s="143"/>
      <c r="BK256" s="144"/>
      <c r="BL256" s="144"/>
      <c r="BM256" s="144"/>
      <c r="BN256" s="143"/>
      <c r="BO256" s="144"/>
      <c r="BP256" s="144"/>
      <c r="BQ256" s="145"/>
      <c r="BR256" s="105"/>
    </row>
    <row r="257" spans="3:70" ht="15.6" customHeight="1" x14ac:dyDescent="0.4">
      <c r="C257" s="95"/>
      <c r="D257" s="169"/>
      <c r="E257" s="170"/>
      <c r="F257" s="170"/>
      <c r="G257" s="170"/>
      <c r="H257" s="170"/>
      <c r="I257" s="170"/>
      <c r="J257" s="170"/>
      <c r="K257" s="170"/>
      <c r="L257" s="170"/>
      <c r="M257" s="171"/>
      <c r="N257" s="147"/>
      <c r="O257" s="148"/>
      <c r="P257" s="148"/>
      <c r="Q257" s="149"/>
      <c r="R257" s="112"/>
      <c r="S257" s="112"/>
      <c r="T257" s="112"/>
      <c r="U257" s="172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4"/>
      <c r="AK257" s="129"/>
      <c r="AL257" s="129"/>
      <c r="AM257" s="263"/>
      <c r="AN257" s="263"/>
      <c r="AO257" s="263"/>
      <c r="AP257" s="263"/>
      <c r="AQ257" s="264"/>
      <c r="AR257" s="264"/>
      <c r="AS257" s="264"/>
      <c r="AT257" s="264"/>
      <c r="AU257" s="222"/>
      <c r="AV257" s="223"/>
      <c r="AW257" s="223"/>
      <c r="AX257" s="224"/>
      <c r="AY257" s="307"/>
      <c r="AZ257" s="308"/>
      <c r="BA257" s="308"/>
      <c r="BB257" s="309"/>
      <c r="BC257" s="113"/>
      <c r="BD257" s="165"/>
      <c r="BE257" s="165"/>
      <c r="BF257" s="181"/>
      <c r="BG257" s="182"/>
      <c r="BH257" s="182"/>
      <c r="BI257" s="182"/>
      <c r="BJ257" s="181"/>
      <c r="BK257" s="182"/>
      <c r="BL257" s="182"/>
      <c r="BM257" s="182"/>
      <c r="BN257" s="181"/>
      <c r="BO257" s="182"/>
      <c r="BP257" s="182"/>
      <c r="BQ257" s="183"/>
      <c r="BR257" s="105"/>
    </row>
    <row r="258" spans="3:70" ht="15.6" customHeight="1" x14ac:dyDescent="0.5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 x14ac:dyDescent="0.5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31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32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 x14ac:dyDescent="0.4">
      <c r="C260" s="95"/>
      <c r="D260" s="99" t="s">
        <v>33</v>
      </c>
      <c r="E260" s="100"/>
      <c r="F260" s="100"/>
      <c r="G260" s="100"/>
      <c r="H260" s="100"/>
      <c r="I260" s="100"/>
      <c r="J260" s="100"/>
      <c r="K260" s="100"/>
      <c r="L260" s="100"/>
      <c r="M260" s="101"/>
      <c r="N260" s="123" t="str">
        <f>IF([4]回答表!AD48="●","●","")</f>
        <v/>
      </c>
      <c r="O260" s="124"/>
      <c r="P260" s="124"/>
      <c r="Q260" s="125"/>
      <c r="R260" s="112"/>
      <c r="S260" s="112"/>
      <c r="T260" s="112"/>
      <c r="U260" s="126" t="str">
        <f>IF([4]回答表!AD48="●",[4]回答表!B439,"")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175"/>
      <c r="AL260" s="175"/>
      <c r="AM260" s="126" t="str">
        <f>IF([4]回答表!AD48="●",[4]回答表!B445,"")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 x14ac:dyDescent="0.4">
      <c r="C261" s="95"/>
      <c r="D261" s="134"/>
      <c r="E261" s="135"/>
      <c r="F261" s="135"/>
      <c r="G261" s="135"/>
      <c r="H261" s="135"/>
      <c r="I261" s="135"/>
      <c r="J261" s="135"/>
      <c r="K261" s="135"/>
      <c r="L261" s="135"/>
      <c r="M261" s="136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175"/>
      <c r="AL261" s="175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 x14ac:dyDescent="0.4">
      <c r="C262" s="95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175"/>
      <c r="AL262" s="175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 x14ac:dyDescent="0.4">
      <c r="C263" s="95"/>
      <c r="D263" s="109"/>
      <c r="E263" s="110"/>
      <c r="F263" s="110"/>
      <c r="G263" s="110"/>
      <c r="H263" s="110"/>
      <c r="I263" s="110"/>
      <c r="J263" s="110"/>
      <c r="K263" s="110"/>
      <c r="L263" s="110"/>
      <c r="M263" s="111"/>
      <c r="N263" s="147"/>
      <c r="O263" s="148"/>
      <c r="P263" s="148"/>
      <c r="Q263" s="149"/>
      <c r="R263" s="112"/>
      <c r="S263" s="112"/>
      <c r="T263" s="112"/>
      <c r="U263" s="172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4"/>
      <c r="AK263" s="175"/>
      <c r="AL263" s="175"/>
      <c r="AM263" s="172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4"/>
      <c r="BR263" s="105"/>
    </row>
    <row r="264" spans="3:70" ht="15.6" customHeight="1" x14ac:dyDescent="0.4">
      <c r="C264" s="176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8"/>
    </row>
    <row r="265" spans="3:70" ht="15.6" customHeight="1" x14ac:dyDescent="0.4"/>
    <row r="266" spans="3:70" ht="15.6" customHeight="1" x14ac:dyDescent="0.4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 x14ac:dyDescent="0.5">
      <c r="C267" s="95"/>
      <c r="D267" s="96" t="s">
        <v>14</v>
      </c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8"/>
      <c r="R267" s="99" t="s">
        <v>80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1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299"/>
      <c r="BR267" s="105"/>
    </row>
    <row r="268" spans="3:70" ht="15.6" customHeight="1" x14ac:dyDescent="0.5">
      <c r="C268" s="95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8"/>
      <c r="R268" s="109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299"/>
      <c r="BR268" s="105"/>
    </row>
    <row r="269" spans="3:70" ht="15.6" customHeight="1" x14ac:dyDescent="0.5">
      <c r="C269" s="95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65"/>
      <c r="Y269" s="65"/>
      <c r="Z269" s="65"/>
      <c r="AA269" s="36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299"/>
      <c r="AO269" s="113"/>
      <c r="AP269" s="300"/>
      <c r="AQ269" s="300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299"/>
      <c r="BR269" s="105"/>
    </row>
    <row r="270" spans="3:70" ht="19.350000000000001" customHeight="1" x14ac:dyDescent="0.5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 t="s">
        <v>35</v>
      </c>
      <c r="V270" s="112"/>
      <c r="W270" s="112"/>
      <c r="X270" s="112"/>
      <c r="Y270" s="112"/>
      <c r="Z270" s="112"/>
      <c r="AA270" s="103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6" t="s">
        <v>81</v>
      </c>
      <c r="AN270" s="118"/>
      <c r="AO270" s="117"/>
      <c r="AP270" s="119"/>
      <c r="AQ270" s="119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03"/>
      <c r="BE270" s="103"/>
      <c r="BF270" s="122" t="s">
        <v>17</v>
      </c>
      <c r="BG270" s="179"/>
      <c r="BH270" s="179"/>
      <c r="BI270" s="179"/>
      <c r="BJ270" s="179"/>
      <c r="BK270" s="179"/>
      <c r="BL270" s="179"/>
      <c r="BM270" s="103"/>
      <c r="BN270" s="103"/>
      <c r="BO270" s="103"/>
      <c r="BP270" s="103"/>
      <c r="BQ270" s="118"/>
      <c r="BR270" s="105"/>
    </row>
    <row r="271" spans="3:70" ht="15.6" customHeight="1" x14ac:dyDescent="0.4">
      <c r="C271" s="95"/>
      <c r="D271" s="99" t="s">
        <v>18</v>
      </c>
      <c r="E271" s="100"/>
      <c r="F271" s="100"/>
      <c r="G271" s="100"/>
      <c r="H271" s="100"/>
      <c r="I271" s="100"/>
      <c r="J271" s="100"/>
      <c r="K271" s="100"/>
      <c r="L271" s="100"/>
      <c r="M271" s="101"/>
      <c r="N271" s="123" t="str">
        <f>IF([4]回答表!X49="●","●","")</f>
        <v/>
      </c>
      <c r="O271" s="124"/>
      <c r="P271" s="124"/>
      <c r="Q271" s="125"/>
      <c r="R271" s="112"/>
      <c r="S271" s="112"/>
      <c r="T271" s="112"/>
      <c r="U271" s="126" t="str">
        <f>IF([4]回答表!X49="●",[4]回答表!B458,IF([4]回答表!AA49="●",[4]回答表!B475,""))</f>
        <v/>
      </c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8"/>
      <c r="AK271" s="129"/>
      <c r="AL271" s="129"/>
      <c r="AM271" s="242" t="s">
        <v>82</v>
      </c>
      <c r="AN271" s="243"/>
      <c r="AO271" s="243"/>
      <c r="AP271" s="243"/>
      <c r="AQ271" s="243"/>
      <c r="AR271" s="243"/>
      <c r="AS271" s="243"/>
      <c r="AT271" s="244"/>
      <c r="AU271" s="242" t="s">
        <v>83</v>
      </c>
      <c r="AV271" s="243"/>
      <c r="AW271" s="243"/>
      <c r="AX271" s="243"/>
      <c r="AY271" s="243"/>
      <c r="AZ271" s="243"/>
      <c r="BA271" s="243"/>
      <c r="BB271" s="244"/>
      <c r="BC271" s="113"/>
      <c r="BD271" s="36"/>
      <c r="BE271" s="36"/>
      <c r="BF271" s="131" t="str">
        <f>IF([4]回答表!X49="●",[4]回答表!B468,IF([4]回答表!AA49="●",[4]回答表!B485,""))</f>
        <v/>
      </c>
      <c r="BG271" s="132"/>
      <c r="BH271" s="132"/>
      <c r="BI271" s="132"/>
      <c r="BJ271" s="131"/>
      <c r="BK271" s="132"/>
      <c r="BL271" s="132"/>
      <c r="BM271" s="132"/>
      <c r="BN271" s="131"/>
      <c r="BO271" s="132"/>
      <c r="BP271" s="132"/>
      <c r="BQ271" s="133"/>
      <c r="BR271" s="105"/>
    </row>
    <row r="272" spans="3:70" ht="15.6" customHeight="1" x14ac:dyDescent="0.4">
      <c r="C272" s="95"/>
      <c r="D272" s="134"/>
      <c r="E272" s="135"/>
      <c r="F272" s="135"/>
      <c r="G272" s="135"/>
      <c r="H272" s="135"/>
      <c r="I272" s="135"/>
      <c r="J272" s="135"/>
      <c r="K272" s="135"/>
      <c r="L272" s="135"/>
      <c r="M272" s="136"/>
      <c r="N272" s="137"/>
      <c r="O272" s="138"/>
      <c r="P272" s="138"/>
      <c r="Q272" s="139"/>
      <c r="R272" s="112"/>
      <c r="S272" s="112"/>
      <c r="T272" s="112"/>
      <c r="U272" s="140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2"/>
      <c r="AK272" s="129"/>
      <c r="AL272" s="129"/>
      <c r="AM272" s="248"/>
      <c r="AN272" s="249"/>
      <c r="AO272" s="249"/>
      <c r="AP272" s="249"/>
      <c r="AQ272" s="249"/>
      <c r="AR272" s="249"/>
      <c r="AS272" s="249"/>
      <c r="AT272" s="250"/>
      <c r="AU272" s="248"/>
      <c r="AV272" s="249"/>
      <c r="AW272" s="249"/>
      <c r="AX272" s="249"/>
      <c r="AY272" s="249"/>
      <c r="AZ272" s="249"/>
      <c r="BA272" s="249"/>
      <c r="BB272" s="250"/>
      <c r="BC272" s="113"/>
      <c r="BD272" s="36"/>
      <c r="BE272" s="36"/>
      <c r="BF272" s="143"/>
      <c r="BG272" s="144"/>
      <c r="BH272" s="144"/>
      <c r="BI272" s="144"/>
      <c r="BJ272" s="143"/>
      <c r="BK272" s="144"/>
      <c r="BL272" s="144"/>
      <c r="BM272" s="144"/>
      <c r="BN272" s="143"/>
      <c r="BO272" s="144"/>
      <c r="BP272" s="144"/>
      <c r="BQ272" s="145"/>
      <c r="BR272" s="105"/>
    </row>
    <row r="273" spans="3:70" ht="15.6" customHeight="1" x14ac:dyDescent="0.4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79" t="str">
        <f>IF([4]回答表!X49="●",[4]回答表!G464,IF([4]回答表!AA49="●",[4]回答表!G481,""))</f>
        <v/>
      </c>
      <c r="AN273" s="80"/>
      <c r="AO273" s="80"/>
      <c r="AP273" s="80"/>
      <c r="AQ273" s="80"/>
      <c r="AR273" s="80"/>
      <c r="AS273" s="80"/>
      <c r="AT273" s="146"/>
      <c r="AU273" s="79" t="str">
        <f>IF([4]回答表!X49="●",[4]回答表!G465,IF([4]回答表!AA49="●",[4]回答表!G482,""))</f>
        <v/>
      </c>
      <c r="AV273" s="80"/>
      <c r="AW273" s="80"/>
      <c r="AX273" s="80"/>
      <c r="AY273" s="80"/>
      <c r="AZ273" s="80"/>
      <c r="BA273" s="80"/>
      <c r="BB273" s="146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 x14ac:dyDescent="0.4">
      <c r="C274" s="95"/>
      <c r="D274" s="109"/>
      <c r="E274" s="110"/>
      <c r="F274" s="110"/>
      <c r="G274" s="110"/>
      <c r="H274" s="110"/>
      <c r="I274" s="110"/>
      <c r="J274" s="110"/>
      <c r="K274" s="110"/>
      <c r="L274" s="110"/>
      <c r="M274" s="111"/>
      <c r="N274" s="147"/>
      <c r="O274" s="148"/>
      <c r="P274" s="148"/>
      <c r="Q274" s="14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76"/>
      <c r="AN274" s="77"/>
      <c r="AO274" s="77"/>
      <c r="AP274" s="77"/>
      <c r="AQ274" s="77"/>
      <c r="AR274" s="77"/>
      <c r="AS274" s="77"/>
      <c r="AT274" s="78"/>
      <c r="AU274" s="76"/>
      <c r="AV274" s="77"/>
      <c r="AW274" s="77"/>
      <c r="AX274" s="77"/>
      <c r="AY274" s="77"/>
      <c r="AZ274" s="77"/>
      <c r="BA274" s="77"/>
      <c r="BB274" s="78"/>
      <c r="BC274" s="113"/>
      <c r="BD274" s="36"/>
      <c r="BE274" s="36"/>
      <c r="BF274" s="143" t="str">
        <f>IF([4]回答表!X49="●",[4]回答表!E468,IF([4]回答表!AA49="●",[4]回答表!E485,""))</f>
        <v/>
      </c>
      <c r="BG274" s="144"/>
      <c r="BH274" s="144"/>
      <c r="BI274" s="144"/>
      <c r="BJ274" s="143" t="str">
        <f>IF([4]回答表!X49="●",[4]回答表!E469,IF([4]回答表!AA49="●",[4]回答表!E486,""))</f>
        <v/>
      </c>
      <c r="BK274" s="144"/>
      <c r="BL274" s="144"/>
      <c r="BM274" s="145"/>
      <c r="BN274" s="143" t="str">
        <f>IF([4]回答表!X49="●",[4]回答表!E470,IF([4]回答表!AA49="●",[4]回答表!E487,""))</f>
        <v/>
      </c>
      <c r="BO274" s="144"/>
      <c r="BP274" s="144"/>
      <c r="BQ274" s="145"/>
      <c r="BR274" s="105"/>
    </row>
    <row r="275" spans="3:70" ht="15.6" customHeight="1" x14ac:dyDescent="0.4">
      <c r="C275" s="9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2"/>
      <c r="O275" s="152"/>
      <c r="P275" s="152"/>
      <c r="Q275" s="152"/>
      <c r="R275" s="152"/>
      <c r="S275" s="152"/>
      <c r="T275" s="15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82"/>
      <c r="AN275" s="83"/>
      <c r="AO275" s="83"/>
      <c r="AP275" s="83"/>
      <c r="AQ275" s="83"/>
      <c r="AR275" s="83"/>
      <c r="AS275" s="83"/>
      <c r="AT275" s="84"/>
      <c r="AU275" s="82"/>
      <c r="AV275" s="83"/>
      <c r="AW275" s="83"/>
      <c r="AX275" s="83"/>
      <c r="AY275" s="83"/>
      <c r="AZ275" s="83"/>
      <c r="BA275" s="83"/>
      <c r="BB275" s="84"/>
      <c r="BC275" s="113"/>
      <c r="BD275" s="113"/>
      <c r="BE275" s="113"/>
      <c r="BF275" s="143"/>
      <c r="BG275" s="144"/>
      <c r="BH275" s="144"/>
      <c r="BI275" s="144"/>
      <c r="BJ275" s="143"/>
      <c r="BK275" s="144"/>
      <c r="BL275" s="144"/>
      <c r="BM275" s="145"/>
      <c r="BN275" s="143"/>
      <c r="BO275" s="144"/>
      <c r="BP275" s="144"/>
      <c r="BQ275" s="145"/>
      <c r="BR275" s="105"/>
    </row>
    <row r="276" spans="3:70" ht="15.6" customHeight="1" x14ac:dyDescent="0.4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13"/>
      <c r="BD276" s="36"/>
      <c r="BE276" s="36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 x14ac:dyDescent="0.4">
      <c r="C277" s="95"/>
      <c r="D277" s="159" t="s">
        <v>26</v>
      </c>
      <c r="E277" s="160"/>
      <c r="F277" s="160"/>
      <c r="G277" s="160"/>
      <c r="H277" s="160"/>
      <c r="I277" s="160"/>
      <c r="J277" s="160"/>
      <c r="K277" s="160"/>
      <c r="L277" s="160"/>
      <c r="M277" s="161"/>
      <c r="N277" s="123" t="str">
        <f>IF([4]回答表!AA49="●","●","")</f>
        <v/>
      </c>
      <c r="O277" s="124"/>
      <c r="P277" s="124"/>
      <c r="Q277" s="125"/>
      <c r="R277" s="112"/>
      <c r="S277" s="112"/>
      <c r="T277" s="11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113"/>
      <c r="BD277" s="165"/>
      <c r="BE277" s="165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 x14ac:dyDescent="0.4">
      <c r="C278" s="95"/>
      <c r="D278" s="166"/>
      <c r="E278" s="167"/>
      <c r="F278" s="167"/>
      <c r="G278" s="167"/>
      <c r="H278" s="167"/>
      <c r="I278" s="167"/>
      <c r="J278" s="167"/>
      <c r="K278" s="167"/>
      <c r="L278" s="167"/>
      <c r="M278" s="168"/>
      <c r="N278" s="137"/>
      <c r="O278" s="138"/>
      <c r="P278" s="138"/>
      <c r="Q278" s="139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13"/>
      <c r="BD278" s="165"/>
      <c r="BE278" s="165"/>
      <c r="BF278" s="143" t="s">
        <v>23</v>
      </c>
      <c r="BG278" s="144"/>
      <c r="BH278" s="144"/>
      <c r="BI278" s="144"/>
      <c r="BJ278" s="143" t="s">
        <v>24</v>
      </c>
      <c r="BK278" s="144"/>
      <c r="BL278" s="144"/>
      <c r="BM278" s="144"/>
      <c r="BN278" s="143" t="s">
        <v>25</v>
      </c>
      <c r="BO278" s="144"/>
      <c r="BP278" s="144"/>
      <c r="BQ278" s="145"/>
      <c r="BR278" s="105"/>
    </row>
    <row r="279" spans="3:70" ht="15.6" customHeight="1" x14ac:dyDescent="0.4">
      <c r="C279" s="95"/>
      <c r="D279" s="166"/>
      <c r="E279" s="167"/>
      <c r="F279" s="167"/>
      <c r="G279" s="167"/>
      <c r="H279" s="167"/>
      <c r="I279" s="167"/>
      <c r="J279" s="167"/>
      <c r="K279" s="167"/>
      <c r="L279" s="167"/>
      <c r="M279" s="168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113"/>
      <c r="BD279" s="165"/>
      <c r="BE279" s="165"/>
      <c r="BF279" s="143"/>
      <c r="BG279" s="144"/>
      <c r="BH279" s="144"/>
      <c r="BI279" s="144"/>
      <c r="BJ279" s="143"/>
      <c r="BK279" s="144"/>
      <c r="BL279" s="144"/>
      <c r="BM279" s="144"/>
      <c r="BN279" s="143"/>
      <c r="BO279" s="144"/>
      <c r="BP279" s="144"/>
      <c r="BQ279" s="145"/>
      <c r="BR279" s="105"/>
    </row>
    <row r="280" spans="3:70" ht="15.6" customHeight="1" x14ac:dyDescent="0.4">
      <c r="C280" s="95"/>
      <c r="D280" s="169"/>
      <c r="E280" s="170"/>
      <c r="F280" s="170"/>
      <c r="G280" s="170"/>
      <c r="H280" s="170"/>
      <c r="I280" s="170"/>
      <c r="J280" s="170"/>
      <c r="K280" s="170"/>
      <c r="L280" s="170"/>
      <c r="M280" s="171"/>
      <c r="N280" s="147"/>
      <c r="O280" s="148"/>
      <c r="P280" s="148"/>
      <c r="Q280" s="149"/>
      <c r="R280" s="112"/>
      <c r="S280" s="112"/>
      <c r="T280" s="112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4"/>
      <c r="AK280" s="129"/>
      <c r="AL280" s="129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113"/>
      <c r="BD280" s="165"/>
      <c r="BE280" s="165"/>
      <c r="BF280" s="181"/>
      <c r="BG280" s="182"/>
      <c r="BH280" s="182"/>
      <c r="BI280" s="182"/>
      <c r="BJ280" s="181"/>
      <c r="BK280" s="182"/>
      <c r="BL280" s="182"/>
      <c r="BM280" s="182"/>
      <c r="BN280" s="181"/>
      <c r="BO280" s="182"/>
      <c r="BP280" s="182"/>
      <c r="BQ280" s="183"/>
      <c r="BR280" s="105"/>
    </row>
    <row r="281" spans="3:70" ht="15.6" customHeight="1" x14ac:dyDescent="0.5">
      <c r="C281" s="9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65"/>
      <c r="Y281" s="65"/>
      <c r="Z281" s="6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105"/>
    </row>
    <row r="282" spans="3:70" ht="19.350000000000001" customHeight="1" x14ac:dyDescent="0.5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12"/>
      <c r="O282" s="112"/>
      <c r="P282" s="112"/>
      <c r="Q282" s="112"/>
      <c r="R282" s="112"/>
      <c r="S282" s="112"/>
      <c r="T282" s="112"/>
      <c r="U282" s="116" t="s">
        <v>31</v>
      </c>
      <c r="V282" s="112"/>
      <c r="W282" s="112"/>
      <c r="X282" s="112"/>
      <c r="Y282" s="112"/>
      <c r="Z282" s="112"/>
      <c r="AA282" s="103"/>
      <c r="AB282" s="117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16" t="s">
        <v>32</v>
      </c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65"/>
      <c r="BR282" s="105"/>
    </row>
    <row r="283" spans="3:70" ht="15.6" customHeight="1" x14ac:dyDescent="0.4">
      <c r="C283" s="95"/>
      <c r="D283" s="99" t="s">
        <v>33</v>
      </c>
      <c r="E283" s="100"/>
      <c r="F283" s="100"/>
      <c r="G283" s="100"/>
      <c r="H283" s="100"/>
      <c r="I283" s="100"/>
      <c r="J283" s="100"/>
      <c r="K283" s="100"/>
      <c r="L283" s="100"/>
      <c r="M283" s="101"/>
      <c r="N283" s="123" t="str">
        <f>IF([4]回答表!AD49="●","●","")</f>
        <v/>
      </c>
      <c r="O283" s="124"/>
      <c r="P283" s="124"/>
      <c r="Q283" s="125"/>
      <c r="R283" s="112"/>
      <c r="S283" s="112"/>
      <c r="T283" s="112"/>
      <c r="U283" s="126" t="str">
        <f>IF([4]回答表!AD49="●",[4]回答表!B492,"")</f>
        <v/>
      </c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8"/>
      <c r="AK283" s="129"/>
      <c r="AL283" s="129"/>
      <c r="AM283" s="126" t="str">
        <f>IF([4]回答表!AD49="●",[4]回答表!B498,"")</f>
        <v/>
      </c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8"/>
      <c r="BR283" s="105"/>
    </row>
    <row r="284" spans="3:70" ht="15.6" customHeight="1" x14ac:dyDescent="0.4">
      <c r="C284" s="95"/>
      <c r="D284" s="134"/>
      <c r="E284" s="135"/>
      <c r="F284" s="135"/>
      <c r="G284" s="135"/>
      <c r="H284" s="135"/>
      <c r="I284" s="135"/>
      <c r="J284" s="135"/>
      <c r="K284" s="135"/>
      <c r="L284" s="135"/>
      <c r="M284" s="136"/>
      <c r="N284" s="137"/>
      <c r="O284" s="138"/>
      <c r="P284" s="138"/>
      <c r="Q284" s="139"/>
      <c r="R284" s="112"/>
      <c r="S284" s="112"/>
      <c r="T284" s="112"/>
      <c r="U284" s="140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  <c r="AK284" s="129"/>
      <c r="AL284" s="129"/>
      <c r="AM284" s="140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2"/>
      <c r="BR284" s="105"/>
    </row>
    <row r="285" spans="3:70" ht="15.6" customHeight="1" x14ac:dyDescent="0.4">
      <c r="C285" s="95"/>
      <c r="D285" s="134"/>
      <c r="E285" s="135"/>
      <c r="F285" s="135"/>
      <c r="G285" s="135"/>
      <c r="H285" s="135"/>
      <c r="I285" s="135"/>
      <c r="J285" s="135"/>
      <c r="K285" s="135"/>
      <c r="L285" s="135"/>
      <c r="M285" s="136"/>
      <c r="N285" s="137"/>
      <c r="O285" s="138"/>
      <c r="P285" s="138"/>
      <c r="Q285" s="139"/>
      <c r="R285" s="112"/>
      <c r="S285" s="112"/>
      <c r="T285" s="112"/>
      <c r="U285" s="140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2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 x14ac:dyDescent="0.4">
      <c r="C286" s="95"/>
      <c r="D286" s="109"/>
      <c r="E286" s="110"/>
      <c r="F286" s="110"/>
      <c r="G286" s="110"/>
      <c r="H286" s="110"/>
      <c r="I286" s="110"/>
      <c r="J286" s="110"/>
      <c r="K286" s="110"/>
      <c r="L286" s="110"/>
      <c r="M286" s="111"/>
      <c r="N286" s="147"/>
      <c r="O286" s="148"/>
      <c r="P286" s="148"/>
      <c r="Q286" s="149"/>
      <c r="R286" s="112"/>
      <c r="S286" s="112"/>
      <c r="T286" s="112"/>
      <c r="U286" s="172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4"/>
      <c r="AK286" s="129"/>
      <c r="AL286" s="129"/>
      <c r="AM286" s="172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4"/>
      <c r="BR286" s="105"/>
    </row>
    <row r="287" spans="3:70" ht="15.6" customHeight="1" x14ac:dyDescent="0.4">
      <c r="C287" s="176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8"/>
    </row>
    <row r="288" spans="3:70" ht="15.6" customHeight="1" x14ac:dyDescent="0.4"/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87" t="s">
        <v>84</v>
      </c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/>
      <c r="BM292" s="287"/>
      <c r="BN292" s="287"/>
      <c r="BO292" s="287"/>
      <c r="BP292" s="287"/>
      <c r="BQ292" s="287"/>
      <c r="BR292" s="287"/>
    </row>
    <row r="293" spans="3:70" ht="21.95" customHeight="1" x14ac:dyDescent="0.4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</row>
    <row r="294" spans="3:70" ht="21.95" customHeight="1" x14ac:dyDescent="0.4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/>
      <c r="BM294" s="287"/>
      <c r="BN294" s="287"/>
      <c r="BO294" s="287"/>
      <c r="BP294" s="287"/>
      <c r="BQ294" s="287"/>
      <c r="BR294" s="287"/>
    </row>
    <row r="295" spans="3:70" ht="15.6" customHeight="1" x14ac:dyDescent="0.4">
      <c r="C295" s="8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4"/>
    </row>
    <row r="296" spans="3:70" ht="18.95" customHeight="1" x14ac:dyDescent="0.4">
      <c r="C296" s="95"/>
      <c r="D296" s="289" t="str">
        <f>IF([4]回答表!R50="●",[4]回答表!B511,"")</f>
        <v/>
      </c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0"/>
      <c r="BA296" s="290"/>
      <c r="BB296" s="290"/>
      <c r="BC296" s="290"/>
      <c r="BD296" s="290"/>
      <c r="BE296" s="290"/>
      <c r="BF296" s="290"/>
      <c r="BG296" s="290"/>
      <c r="BH296" s="290"/>
      <c r="BI296" s="290"/>
      <c r="BJ296" s="290"/>
      <c r="BK296" s="290"/>
      <c r="BL296" s="290"/>
      <c r="BM296" s="290"/>
      <c r="BN296" s="290"/>
      <c r="BO296" s="290"/>
      <c r="BP296" s="290"/>
      <c r="BQ296" s="291"/>
      <c r="BR296" s="105"/>
    </row>
    <row r="297" spans="3:70" ht="23.45" customHeight="1" x14ac:dyDescent="0.4">
      <c r="C297" s="95"/>
      <c r="D297" s="292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4"/>
      <c r="BR297" s="105"/>
    </row>
    <row r="298" spans="3:70" ht="23.45" customHeight="1" x14ac:dyDescent="0.4">
      <c r="C298" s="95"/>
      <c r="D298" s="292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4"/>
      <c r="BR298" s="105"/>
    </row>
    <row r="299" spans="3:70" ht="23.45" customHeight="1" x14ac:dyDescent="0.4">
      <c r="C299" s="95"/>
      <c r="D299" s="292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4"/>
      <c r="BR299" s="105"/>
    </row>
    <row r="300" spans="3:70" ht="23.45" customHeight="1" x14ac:dyDescent="0.4">
      <c r="C300" s="95"/>
      <c r="D300" s="292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4"/>
      <c r="BR300" s="105"/>
    </row>
    <row r="301" spans="3:70" ht="23.45" customHeight="1" x14ac:dyDescent="0.4">
      <c r="C301" s="95"/>
      <c r="D301" s="292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4"/>
      <c r="BR301" s="105"/>
    </row>
    <row r="302" spans="3:70" ht="23.45" customHeight="1" x14ac:dyDescent="0.4">
      <c r="C302" s="95"/>
      <c r="D302" s="292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4"/>
      <c r="BR302" s="105"/>
    </row>
    <row r="303" spans="3:70" ht="23.45" customHeight="1" x14ac:dyDescent="0.4">
      <c r="C303" s="95"/>
      <c r="D303" s="292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4"/>
      <c r="BR303" s="105"/>
    </row>
    <row r="304" spans="3:70" ht="23.45" customHeight="1" x14ac:dyDescent="0.4">
      <c r="C304" s="95"/>
      <c r="D304" s="292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4"/>
      <c r="BR304" s="105"/>
    </row>
    <row r="305" spans="3:70" ht="23.45" customHeight="1" x14ac:dyDescent="0.4">
      <c r="C305" s="95"/>
      <c r="D305" s="292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4"/>
      <c r="BR305" s="105"/>
    </row>
    <row r="306" spans="3:70" ht="23.45" customHeight="1" x14ac:dyDescent="0.4">
      <c r="C306" s="95"/>
      <c r="D306" s="292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4"/>
      <c r="BR306" s="105"/>
    </row>
    <row r="307" spans="3:70" ht="23.45" customHeight="1" x14ac:dyDescent="0.4">
      <c r="C307" s="95"/>
      <c r="D307" s="292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4"/>
      <c r="BR307" s="105"/>
    </row>
    <row r="308" spans="3:70" ht="23.45" customHeight="1" x14ac:dyDescent="0.4">
      <c r="C308" s="95"/>
      <c r="D308" s="292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4"/>
      <c r="BR308" s="105"/>
    </row>
    <row r="309" spans="3:70" ht="23.45" customHeight="1" x14ac:dyDescent="0.4">
      <c r="C309" s="95"/>
      <c r="D309" s="292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4"/>
      <c r="BR309" s="105"/>
    </row>
    <row r="310" spans="3:70" ht="23.45" customHeight="1" x14ac:dyDescent="0.4">
      <c r="C310" s="95"/>
      <c r="D310" s="292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4"/>
      <c r="BR310" s="105"/>
    </row>
    <row r="311" spans="3:70" ht="23.45" customHeight="1" x14ac:dyDescent="0.4">
      <c r="C311" s="95"/>
      <c r="D311" s="292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4"/>
      <c r="BR311" s="105"/>
    </row>
    <row r="312" spans="3:70" ht="23.45" customHeight="1" x14ac:dyDescent="0.4">
      <c r="C312" s="95"/>
      <c r="D312" s="292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4"/>
      <c r="BR312" s="105"/>
    </row>
    <row r="313" spans="3:70" ht="23.45" customHeight="1" x14ac:dyDescent="0.4">
      <c r="C313" s="95"/>
      <c r="D313" s="292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4"/>
      <c r="BR313" s="105"/>
    </row>
    <row r="314" spans="3:70" ht="23.45" customHeight="1" x14ac:dyDescent="0.4">
      <c r="C314" s="95"/>
      <c r="D314" s="295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7"/>
      <c r="BR314" s="105"/>
    </row>
    <row r="315" spans="3:70" ht="12.6" customHeight="1" x14ac:dyDescent="0.4">
      <c r="C315" s="176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8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674A-98D3-45FA-84D8-0FABC9D4FD1F}">
  <sheetPr>
    <pageSetUpPr fitToPage="1"/>
  </sheetPr>
  <dimension ref="C1:CN315"/>
  <sheetViews>
    <sheetView showZeros="0" view="pageBreakPreview" zoomScale="60" zoomScaleNormal="55" workbookViewId="0">
      <selection activeCell="AL116" sqref="AL116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1"/>
      <c r="E2" s="1"/>
      <c r="F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3:71" ht="15.6" customHeight="1" x14ac:dyDescent="0.4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3:71" ht="15.6" customHeight="1" x14ac:dyDescent="0.4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3:71" ht="15.6" customHeight="1" x14ac:dyDescent="0.4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3:71" ht="15.6" customHeight="1" x14ac:dyDescent="0.4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  <c r="AY6" s="5"/>
    </row>
    <row r="7" spans="3:71" ht="15.6" customHeight="1" x14ac:dyDescent="0.4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5"/>
      <c r="AS7" s="5"/>
      <c r="AT7" s="5"/>
      <c r="AU7" s="5"/>
      <c r="AV7" s="5"/>
      <c r="AW7" s="5"/>
      <c r="AX7" s="5"/>
      <c r="AY7" s="5"/>
    </row>
    <row r="8" spans="3:71" ht="15.6" customHeight="1" x14ac:dyDescent="0.4">
      <c r="C8" s="6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 t="s">
        <v>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8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0"/>
      <c r="BG8" s="6" t="s">
        <v>3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2"/>
    </row>
    <row r="9" spans="3:71" ht="15.6" customHeight="1" x14ac:dyDescent="0.4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2"/>
    </row>
    <row r="10" spans="3:71" ht="15.6" customHeight="1" x14ac:dyDescent="0.4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</row>
    <row r="11" spans="3:71" ht="15.6" customHeight="1" x14ac:dyDescent="0.4">
      <c r="C11" s="19" t="str">
        <f>IF(COUNTIF([5]回答表!K15,"*")&gt;0,[5]回答表!K15,"")</f>
        <v>八峰町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0" t="str">
        <f>IF(COUNTIF([5]回答表!F17,"*")&gt;0,[5]回答表!F17,"")</f>
        <v>下水道事業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9"/>
      <c r="AG11" s="9"/>
      <c r="AH11" s="9"/>
      <c r="AI11" s="9"/>
      <c r="AJ11" s="9"/>
      <c r="AK11" s="9"/>
      <c r="AL11" s="9"/>
      <c r="AM11" s="9"/>
      <c r="AN11" s="10"/>
      <c r="AO11" s="22" t="str">
        <f>IF(COUNTIF([5]回答表!W17,"*")&gt;0,[5]回答表!W17,"")</f>
        <v>特定地域排水処理施設</v>
      </c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19" t="str">
        <f>IF(COUNTIF([5]回答表!F19,"*")&gt;0,[5]回答表!F19,"")</f>
        <v>ー</v>
      </c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4"/>
    </row>
    <row r="12" spans="3:71" ht="15.6" customHeight="1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"/>
    </row>
    <row r="13" spans="3:71" ht="15.6" customHeight="1" x14ac:dyDescent="0.4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7"/>
      <c r="AG13" s="17"/>
      <c r="AH13" s="17"/>
      <c r="AI13" s="17"/>
      <c r="AJ13" s="17"/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4"/>
    </row>
    <row r="14" spans="3:71" ht="15.6" customHeight="1" x14ac:dyDescent="0.4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71" ht="15.6" customHeight="1" x14ac:dyDescent="0.4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71" ht="15.6" customHeight="1" x14ac:dyDescent="0.4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71" ht="15.6" customHeight="1" x14ac:dyDescent="0.4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  <c r="BS17" s="31"/>
    </row>
    <row r="18" spans="3:71" ht="15.6" customHeight="1" x14ac:dyDescent="0.4">
      <c r="C18" s="32"/>
      <c r="D18" s="33" t="s">
        <v>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5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  <c r="BS18" s="31"/>
    </row>
    <row r="19" spans="3:71" ht="15.6" customHeight="1" x14ac:dyDescent="0.4">
      <c r="C19" s="32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0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  <c r="BS19" s="31"/>
    </row>
    <row r="20" spans="3:71" ht="13.35" customHeight="1" x14ac:dyDescent="0.4">
      <c r="C20" s="32"/>
      <c r="D20" s="41" t="s">
        <v>5</v>
      </c>
      <c r="E20" s="42"/>
      <c r="F20" s="42"/>
      <c r="G20" s="42"/>
      <c r="H20" s="42"/>
      <c r="I20" s="42"/>
      <c r="J20" s="43"/>
      <c r="K20" s="41" t="s">
        <v>6</v>
      </c>
      <c r="L20" s="42"/>
      <c r="M20" s="42"/>
      <c r="N20" s="42"/>
      <c r="O20" s="42"/>
      <c r="P20" s="42"/>
      <c r="Q20" s="43"/>
      <c r="R20" s="41" t="s">
        <v>7</v>
      </c>
      <c r="S20" s="42"/>
      <c r="T20" s="42"/>
      <c r="U20" s="42"/>
      <c r="V20" s="42"/>
      <c r="W20" s="42"/>
      <c r="X20" s="43"/>
      <c r="Y20" s="44" t="s">
        <v>8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6"/>
      <c r="BA20" s="47"/>
      <c r="BB20" s="48" t="s">
        <v>9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37"/>
      <c r="BS20" s="31"/>
    </row>
    <row r="21" spans="3:71" ht="13.35" customHeight="1" x14ac:dyDescent="0.4">
      <c r="C21" s="32"/>
      <c r="D21" s="52"/>
      <c r="E21" s="53"/>
      <c r="F21" s="53"/>
      <c r="G21" s="53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52"/>
      <c r="S21" s="53"/>
      <c r="T21" s="53"/>
      <c r="U21" s="53"/>
      <c r="V21" s="53"/>
      <c r="W21" s="53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7"/>
      <c r="BA21" s="47"/>
      <c r="BB21" s="58"/>
      <c r="BC21" s="59"/>
      <c r="BD21" s="59"/>
      <c r="BE21" s="59"/>
      <c r="BF21" s="59"/>
      <c r="BG21" s="59"/>
      <c r="BH21" s="59"/>
      <c r="BI21" s="59"/>
      <c r="BJ21" s="60"/>
      <c r="BK21" s="61"/>
      <c r="BL21" s="37"/>
      <c r="BS21" s="31"/>
    </row>
    <row r="22" spans="3:71" ht="13.35" customHeight="1" x14ac:dyDescent="0.4">
      <c r="C22" s="32"/>
      <c r="D22" s="52"/>
      <c r="E22" s="53"/>
      <c r="F22" s="53"/>
      <c r="G22" s="53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4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/>
      <c r="BB22" s="58"/>
      <c r="BC22" s="59"/>
      <c r="BD22" s="59"/>
      <c r="BE22" s="59"/>
      <c r="BF22" s="59"/>
      <c r="BG22" s="59"/>
      <c r="BH22" s="59"/>
      <c r="BI22" s="59"/>
      <c r="BJ22" s="60"/>
      <c r="BK22" s="61"/>
      <c r="BL22" s="37"/>
      <c r="BS22" s="31"/>
    </row>
    <row r="23" spans="3:71" ht="31.35" customHeight="1" x14ac:dyDescent="0.4">
      <c r="C23" s="32"/>
      <c r="D23" s="66"/>
      <c r="E23" s="67"/>
      <c r="F23" s="67"/>
      <c r="G23" s="67"/>
      <c r="H23" s="67"/>
      <c r="I23" s="67"/>
      <c r="J23" s="68"/>
      <c r="K23" s="66"/>
      <c r="L23" s="67"/>
      <c r="M23" s="67"/>
      <c r="N23" s="67"/>
      <c r="O23" s="67"/>
      <c r="P23" s="67"/>
      <c r="Q23" s="68"/>
      <c r="R23" s="66"/>
      <c r="S23" s="67"/>
      <c r="T23" s="67"/>
      <c r="U23" s="67"/>
      <c r="V23" s="67"/>
      <c r="W23" s="67"/>
      <c r="X23" s="68"/>
      <c r="Y23" s="69" t="s">
        <v>10</v>
      </c>
      <c r="Z23" s="70"/>
      <c r="AA23" s="70"/>
      <c r="AB23" s="70"/>
      <c r="AC23" s="70"/>
      <c r="AD23" s="70"/>
      <c r="AE23" s="71"/>
      <c r="AF23" s="69" t="s">
        <v>11</v>
      </c>
      <c r="AG23" s="70"/>
      <c r="AH23" s="70"/>
      <c r="AI23" s="70"/>
      <c r="AJ23" s="70"/>
      <c r="AK23" s="70"/>
      <c r="AL23" s="71"/>
      <c r="AM23" s="69" t="s">
        <v>12</v>
      </c>
      <c r="AN23" s="70"/>
      <c r="AO23" s="70"/>
      <c r="AP23" s="70"/>
      <c r="AQ23" s="70"/>
      <c r="AR23" s="70"/>
      <c r="AS23" s="71"/>
      <c r="AT23" s="69" t="s">
        <v>13</v>
      </c>
      <c r="AU23" s="70"/>
      <c r="AV23" s="70"/>
      <c r="AW23" s="70"/>
      <c r="AX23" s="70"/>
      <c r="AY23" s="70"/>
      <c r="AZ23" s="71"/>
      <c r="BA23" s="65"/>
      <c r="BB23" s="72"/>
      <c r="BC23" s="73"/>
      <c r="BD23" s="73"/>
      <c r="BE23" s="73"/>
      <c r="BF23" s="73"/>
      <c r="BG23" s="73"/>
      <c r="BH23" s="73"/>
      <c r="BI23" s="73"/>
      <c r="BJ23" s="74"/>
      <c r="BK23" s="75"/>
      <c r="BL23" s="37"/>
      <c r="BS23" s="31"/>
    </row>
    <row r="24" spans="3:71" ht="15.6" customHeight="1" x14ac:dyDescent="0.4">
      <c r="C24" s="32"/>
      <c r="D24" s="76" t="str">
        <f>IF([5]回答表!R43="●","●","")</f>
        <v/>
      </c>
      <c r="E24" s="77"/>
      <c r="F24" s="77"/>
      <c r="G24" s="77"/>
      <c r="H24" s="77"/>
      <c r="I24" s="77"/>
      <c r="J24" s="78"/>
      <c r="K24" s="76" t="str">
        <f>IF([5]回答表!R44="●","●","")</f>
        <v/>
      </c>
      <c r="L24" s="77"/>
      <c r="M24" s="77"/>
      <c r="N24" s="77"/>
      <c r="O24" s="77"/>
      <c r="P24" s="77"/>
      <c r="Q24" s="78"/>
      <c r="R24" s="76" t="str">
        <f>IF([5]回答表!R45="●","●","")</f>
        <v/>
      </c>
      <c r="S24" s="77"/>
      <c r="T24" s="77"/>
      <c r="U24" s="77"/>
      <c r="V24" s="77"/>
      <c r="W24" s="77"/>
      <c r="X24" s="78"/>
      <c r="Y24" s="76" t="str">
        <f>IF([5]回答表!R46="●","●","")</f>
        <v/>
      </c>
      <c r="Z24" s="77"/>
      <c r="AA24" s="77"/>
      <c r="AB24" s="77"/>
      <c r="AC24" s="77"/>
      <c r="AD24" s="77"/>
      <c r="AE24" s="78"/>
      <c r="AF24" s="76" t="str">
        <f>IF([5]回答表!R47="●","●","")</f>
        <v/>
      </c>
      <c r="AG24" s="77"/>
      <c r="AH24" s="77"/>
      <c r="AI24" s="77"/>
      <c r="AJ24" s="77"/>
      <c r="AK24" s="77"/>
      <c r="AL24" s="78"/>
      <c r="AM24" s="76" t="str">
        <f>IF([5]回答表!R48="●","●","")</f>
        <v/>
      </c>
      <c r="AN24" s="77"/>
      <c r="AO24" s="77"/>
      <c r="AP24" s="77"/>
      <c r="AQ24" s="77"/>
      <c r="AR24" s="77"/>
      <c r="AS24" s="78"/>
      <c r="AT24" s="76" t="str">
        <f>IF([5]回答表!R49="●","●","")</f>
        <v/>
      </c>
      <c r="AU24" s="77"/>
      <c r="AV24" s="77"/>
      <c r="AW24" s="77"/>
      <c r="AX24" s="77"/>
      <c r="AY24" s="77"/>
      <c r="AZ24" s="78"/>
      <c r="BA24" s="65"/>
      <c r="BB24" s="79" t="str">
        <f>IF([5]回答表!R50="●","●","")</f>
        <v>●</v>
      </c>
      <c r="BC24" s="80"/>
      <c r="BD24" s="80"/>
      <c r="BE24" s="80"/>
      <c r="BF24" s="80"/>
      <c r="BG24" s="80"/>
      <c r="BH24" s="80"/>
      <c r="BI24" s="80"/>
      <c r="BJ24" s="50"/>
      <c r="BK24" s="51"/>
      <c r="BL24" s="37"/>
      <c r="BS24" s="31"/>
    </row>
    <row r="25" spans="3:71" ht="15.6" customHeight="1" x14ac:dyDescent="0.4">
      <c r="C25" s="32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76"/>
      <c r="Z25" s="77"/>
      <c r="AA25" s="77"/>
      <c r="AB25" s="77"/>
      <c r="AC25" s="77"/>
      <c r="AD25" s="77"/>
      <c r="AE25" s="78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81"/>
      <c r="BB25" s="76"/>
      <c r="BC25" s="77"/>
      <c r="BD25" s="77"/>
      <c r="BE25" s="77"/>
      <c r="BF25" s="77"/>
      <c r="BG25" s="77"/>
      <c r="BH25" s="77"/>
      <c r="BI25" s="77"/>
      <c r="BJ25" s="60"/>
      <c r="BK25" s="61"/>
      <c r="BL25" s="37"/>
      <c r="BS25" s="31"/>
    </row>
    <row r="26" spans="3:71" ht="15.6" customHeight="1" x14ac:dyDescent="0.4">
      <c r="C26" s="32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81"/>
      <c r="BB26" s="82"/>
      <c r="BC26" s="83"/>
      <c r="BD26" s="83"/>
      <c r="BE26" s="83"/>
      <c r="BF26" s="83"/>
      <c r="BG26" s="83"/>
      <c r="BH26" s="83"/>
      <c r="BI26" s="83"/>
      <c r="BJ26" s="74"/>
      <c r="BK26" s="75"/>
      <c r="BL26" s="37"/>
      <c r="BS26" s="31"/>
    </row>
    <row r="27" spans="3:71" ht="15.6" customHeight="1" x14ac:dyDescent="0.4"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S27" s="31"/>
    </row>
    <row r="28" spans="3:71" ht="15.6" customHeight="1" x14ac:dyDescent="0.4"/>
    <row r="29" spans="3:71" ht="15.6" customHeight="1" x14ac:dyDescent="0.4">
      <c r="BS29" s="88"/>
    </row>
    <row r="30" spans="3:71" ht="15.6" customHeight="1" x14ac:dyDescent="0.4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71" ht="15.6" customHeight="1" x14ac:dyDescent="0.4"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4"/>
    </row>
    <row r="32" spans="3:71" ht="15.6" customHeight="1" x14ac:dyDescent="0.5">
      <c r="C32" s="95"/>
      <c r="D32" s="96" t="s">
        <v>14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9" t="s">
        <v>5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2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103"/>
      <c r="BO32" s="103"/>
      <c r="BP32" s="103"/>
      <c r="BQ32" s="104"/>
      <c r="BR32" s="105"/>
    </row>
    <row r="33" spans="3:70" ht="15.6" customHeight="1" x14ac:dyDescent="0.5">
      <c r="C33" s="9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2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103"/>
      <c r="BO33" s="103"/>
      <c r="BP33" s="103"/>
      <c r="BQ33" s="104"/>
      <c r="BR33" s="105"/>
    </row>
    <row r="34" spans="3:70" ht="15.6" customHeight="1" x14ac:dyDescent="0.5">
      <c r="C34" s="95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65"/>
      <c r="Y34" s="65"/>
      <c r="Z34" s="65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04"/>
      <c r="AO34" s="113"/>
      <c r="AP34" s="114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2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103"/>
      <c r="BO34" s="103"/>
      <c r="BP34" s="103"/>
      <c r="BQ34" s="104"/>
      <c r="BR34" s="105"/>
    </row>
    <row r="35" spans="3:70" ht="25.5" x14ac:dyDescent="0.5">
      <c r="C35" s="95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6" t="s">
        <v>15</v>
      </c>
      <c r="V35" s="112"/>
      <c r="W35" s="112"/>
      <c r="X35" s="112"/>
      <c r="Y35" s="112"/>
      <c r="Z35" s="112"/>
      <c r="AA35" s="103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6" t="s">
        <v>16</v>
      </c>
      <c r="AN35" s="118"/>
      <c r="AO35" s="117"/>
      <c r="AP35" s="119"/>
      <c r="AQ35" s="119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103"/>
      <c r="BE35" s="103"/>
      <c r="BF35" s="122" t="s">
        <v>17</v>
      </c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  <c r="BR35" s="105"/>
    </row>
    <row r="36" spans="3:70" ht="15.6" customHeight="1" x14ac:dyDescent="0.4">
      <c r="C36" s="95"/>
      <c r="D36" s="99" t="s">
        <v>18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23" t="str">
        <f>IF([5]回答表!X43="●","●","")</f>
        <v/>
      </c>
      <c r="O36" s="124"/>
      <c r="P36" s="124"/>
      <c r="Q36" s="125"/>
      <c r="R36" s="112"/>
      <c r="S36" s="112"/>
      <c r="T36" s="112"/>
      <c r="U36" s="126" t="str">
        <f>IF([5]回答表!X43="●",[5]回答表!B59,IF([5]回答表!AA43="●",[5]回答表!B79,""))</f>
        <v/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129"/>
      <c r="AL36" s="129"/>
      <c r="AM36" s="130" t="s">
        <v>19</v>
      </c>
      <c r="AN36" s="130"/>
      <c r="AO36" s="130"/>
      <c r="AP36" s="130"/>
      <c r="AQ36" s="130"/>
      <c r="AR36" s="130"/>
      <c r="AS36" s="130"/>
      <c r="AT36" s="130"/>
      <c r="AU36" s="130" t="s">
        <v>20</v>
      </c>
      <c r="AV36" s="130"/>
      <c r="AW36" s="130"/>
      <c r="AX36" s="130"/>
      <c r="AY36" s="130"/>
      <c r="AZ36" s="130"/>
      <c r="BA36" s="130"/>
      <c r="BB36" s="130"/>
      <c r="BC36" s="113"/>
      <c r="BD36" s="36"/>
      <c r="BE36" s="36"/>
      <c r="BF36" s="131" t="str">
        <f>IF([5]回答表!X43="●",[5]回答表!S65,IF([5]回答表!AA43="●",[5]回答表!S85,""))</f>
        <v/>
      </c>
      <c r="BG36" s="132"/>
      <c r="BH36" s="132"/>
      <c r="BI36" s="132"/>
      <c r="BJ36" s="131"/>
      <c r="BK36" s="132"/>
      <c r="BL36" s="132"/>
      <c r="BM36" s="132"/>
      <c r="BN36" s="131"/>
      <c r="BO36" s="132"/>
      <c r="BP36" s="132"/>
      <c r="BQ36" s="133"/>
      <c r="BR36" s="105"/>
    </row>
    <row r="37" spans="3:70" ht="15.6" customHeight="1" x14ac:dyDescent="0.4">
      <c r="C37" s="9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37"/>
      <c r="O37" s="138"/>
      <c r="P37" s="138"/>
      <c r="Q37" s="139"/>
      <c r="R37" s="112"/>
      <c r="S37" s="112"/>
      <c r="T37" s="112"/>
      <c r="U37" s="140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29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13"/>
      <c r="BD37" s="36"/>
      <c r="BE37" s="36"/>
      <c r="BF37" s="143"/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05"/>
    </row>
    <row r="38" spans="3:70" ht="15.6" customHeight="1" x14ac:dyDescent="0.4">
      <c r="C38" s="9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37"/>
      <c r="O38" s="138"/>
      <c r="P38" s="138"/>
      <c r="Q38" s="139"/>
      <c r="R38" s="112"/>
      <c r="S38" s="112"/>
      <c r="T38" s="112"/>
      <c r="U38" s="140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29"/>
      <c r="AL38" s="129"/>
      <c r="AM38" s="79" t="str">
        <f>IF([5]回答表!X43="●",[5]回答表!G65,IF([5]回答表!AA43="●",[5]回答表!G85,""))</f>
        <v/>
      </c>
      <c r="AN38" s="80"/>
      <c r="AO38" s="80"/>
      <c r="AP38" s="80"/>
      <c r="AQ38" s="80"/>
      <c r="AR38" s="80"/>
      <c r="AS38" s="80"/>
      <c r="AT38" s="146"/>
      <c r="AU38" s="79" t="str">
        <f>IF([5]回答表!X43="●",[5]回答表!G66,IF([5]回答表!AA43="●",[5]回答表!G86,""))</f>
        <v/>
      </c>
      <c r="AV38" s="80"/>
      <c r="AW38" s="80"/>
      <c r="AX38" s="80"/>
      <c r="AY38" s="80"/>
      <c r="AZ38" s="80"/>
      <c r="BA38" s="80"/>
      <c r="BB38" s="146"/>
      <c r="BC38" s="113"/>
      <c r="BD38" s="36"/>
      <c r="BE38" s="36"/>
      <c r="BF38" s="143"/>
      <c r="BG38" s="144"/>
      <c r="BH38" s="144"/>
      <c r="BI38" s="144"/>
      <c r="BJ38" s="143"/>
      <c r="BK38" s="144"/>
      <c r="BL38" s="144"/>
      <c r="BM38" s="144"/>
      <c r="BN38" s="143"/>
      <c r="BO38" s="144"/>
      <c r="BP38" s="144"/>
      <c r="BQ38" s="145"/>
      <c r="BR38" s="105"/>
    </row>
    <row r="39" spans="3:70" ht="15.6" customHeight="1" x14ac:dyDescent="0.4">
      <c r="C39" s="95"/>
      <c r="D39" s="109"/>
      <c r="E39" s="110"/>
      <c r="F39" s="110"/>
      <c r="G39" s="110"/>
      <c r="H39" s="110"/>
      <c r="I39" s="110"/>
      <c r="J39" s="110"/>
      <c r="K39" s="110"/>
      <c r="L39" s="110"/>
      <c r="M39" s="111"/>
      <c r="N39" s="147"/>
      <c r="O39" s="148"/>
      <c r="P39" s="148"/>
      <c r="Q39" s="149"/>
      <c r="R39" s="112"/>
      <c r="S39" s="112"/>
      <c r="T39" s="112"/>
      <c r="U39" s="140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29"/>
      <c r="AL39" s="129"/>
      <c r="AM39" s="76"/>
      <c r="AN39" s="77"/>
      <c r="AO39" s="77"/>
      <c r="AP39" s="77"/>
      <c r="AQ39" s="77"/>
      <c r="AR39" s="77"/>
      <c r="AS39" s="77"/>
      <c r="AT39" s="78"/>
      <c r="AU39" s="76"/>
      <c r="AV39" s="77"/>
      <c r="AW39" s="77"/>
      <c r="AX39" s="77"/>
      <c r="AY39" s="77"/>
      <c r="AZ39" s="77"/>
      <c r="BA39" s="77"/>
      <c r="BB39" s="78"/>
      <c r="BC39" s="113"/>
      <c r="BD39" s="36"/>
      <c r="BE39" s="36"/>
      <c r="BF39" s="143" t="str">
        <f>IF([5]回答表!X43="●",[5]回答表!V65,IF([5]回答表!AA43="●",[5]回答表!V85,""))</f>
        <v/>
      </c>
      <c r="BG39" s="14"/>
      <c r="BH39" s="14"/>
      <c r="BI39" s="15"/>
      <c r="BJ39" s="143" t="str">
        <f>IF([5]回答表!X43="●",[5]回答表!V66,IF([5]回答表!AA43="●",[5]回答表!V86,""))</f>
        <v/>
      </c>
      <c r="BK39" s="14"/>
      <c r="BL39" s="14"/>
      <c r="BM39" s="15"/>
      <c r="BN39" s="143" t="str">
        <f>IF([5]回答表!X43="●",[5]回答表!V67,IF([5]回答表!AA43="●",[5]回答表!V87,""))</f>
        <v/>
      </c>
      <c r="BO39" s="14"/>
      <c r="BP39" s="14"/>
      <c r="BQ39" s="15"/>
      <c r="BR39" s="105"/>
    </row>
    <row r="40" spans="3:70" ht="15.6" customHeight="1" x14ac:dyDescent="0.4">
      <c r="C40" s="95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2"/>
      <c r="S40" s="152"/>
      <c r="T40" s="152"/>
      <c r="U40" s="140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2"/>
      <c r="AK40" s="129"/>
      <c r="AL40" s="129"/>
      <c r="AM40" s="82"/>
      <c r="AN40" s="83"/>
      <c r="AO40" s="83"/>
      <c r="AP40" s="83"/>
      <c r="AQ40" s="83"/>
      <c r="AR40" s="83"/>
      <c r="AS40" s="83"/>
      <c r="AT40" s="84"/>
      <c r="AU40" s="82"/>
      <c r="AV40" s="83"/>
      <c r="AW40" s="83"/>
      <c r="AX40" s="83"/>
      <c r="AY40" s="83"/>
      <c r="AZ40" s="83"/>
      <c r="BA40" s="83"/>
      <c r="BB40" s="84"/>
      <c r="BC40" s="113"/>
      <c r="BD40" s="113"/>
      <c r="BE40" s="113"/>
      <c r="BF40" s="13"/>
      <c r="BG40" s="14"/>
      <c r="BH40" s="14"/>
      <c r="BI40" s="15"/>
      <c r="BJ40" s="13"/>
      <c r="BK40" s="14"/>
      <c r="BL40" s="14"/>
      <c r="BM40" s="15"/>
      <c r="BN40" s="13"/>
      <c r="BO40" s="14"/>
      <c r="BP40" s="14"/>
      <c r="BQ40" s="15"/>
      <c r="BR40" s="105"/>
    </row>
    <row r="41" spans="3:70" ht="15.6" customHeight="1" x14ac:dyDescent="0.4">
      <c r="C41" s="95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2"/>
      <c r="S41" s="152"/>
      <c r="T41" s="152"/>
      <c r="U41" s="140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13"/>
      <c r="BD41" s="113"/>
      <c r="BE41" s="113"/>
      <c r="BF41" s="13"/>
      <c r="BG41" s="14"/>
      <c r="BH41" s="14"/>
      <c r="BI41" s="15"/>
      <c r="BJ41" s="13"/>
      <c r="BK41" s="14"/>
      <c r="BL41" s="14"/>
      <c r="BM41" s="15"/>
      <c r="BN41" s="13"/>
      <c r="BO41" s="14"/>
      <c r="BP41" s="14"/>
      <c r="BQ41" s="15"/>
      <c r="BR41" s="105"/>
    </row>
    <row r="42" spans="3:70" ht="15.6" customHeight="1" x14ac:dyDescent="0.4">
      <c r="C42" s="9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2"/>
      <c r="S42" s="152"/>
      <c r="T42" s="152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129"/>
      <c r="AL42" s="129"/>
      <c r="AM42" s="153" t="str">
        <f>IF([5]回答表!X43="●",[5]回答表!O71,IF([5]回答表!AA43="●",[5]回答表!O91,""))</f>
        <v/>
      </c>
      <c r="AN42" s="154"/>
      <c r="AO42" s="155" t="s">
        <v>21</v>
      </c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113"/>
      <c r="BD42" s="113"/>
      <c r="BE42" s="113"/>
      <c r="BF42" s="13"/>
      <c r="BG42" s="14"/>
      <c r="BH42" s="14"/>
      <c r="BI42" s="15"/>
      <c r="BJ42" s="13"/>
      <c r="BK42" s="14"/>
      <c r="BL42" s="14"/>
      <c r="BM42" s="15"/>
      <c r="BN42" s="13"/>
      <c r="BO42" s="14"/>
      <c r="BP42" s="14"/>
      <c r="BQ42" s="15"/>
      <c r="BR42" s="105"/>
    </row>
    <row r="43" spans="3:70" ht="23.1" customHeight="1" x14ac:dyDescent="0.4">
      <c r="C43" s="9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1"/>
      <c r="P43" s="151"/>
      <c r="Q43" s="151"/>
      <c r="R43" s="152"/>
      <c r="S43" s="152"/>
      <c r="T43" s="152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29"/>
      <c r="AL43" s="129"/>
      <c r="AM43" s="153" t="str">
        <f>IF([5]回答表!X43="●",[5]回答表!O72,IF([5]回答表!AA43="●",[5]回答表!O92,""))</f>
        <v/>
      </c>
      <c r="AN43" s="154"/>
      <c r="AO43" s="157" t="s">
        <v>22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13"/>
      <c r="BD43" s="36"/>
      <c r="BE43" s="36"/>
      <c r="BF43" s="143" t="s">
        <v>23</v>
      </c>
      <c r="BG43" s="14"/>
      <c r="BH43" s="14"/>
      <c r="BI43" s="15"/>
      <c r="BJ43" s="143" t="s">
        <v>24</v>
      </c>
      <c r="BK43" s="14"/>
      <c r="BL43" s="14"/>
      <c r="BM43" s="15"/>
      <c r="BN43" s="143" t="s">
        <v>25</v>
      </c>
      <c r="BO43" s="14"/>
      <c r="BP43" s="14"/>
      <c r="BQ43" s="15"/>
      <c r="BR43" s="105"/>
    </row>
    <row r="44" spans="3:70" ht="29.1" customHeight="1" x14ac:dyDescent="0.4">
      <c r="C44" s="95"/>
      <c r="D44" s="159" t="s">
        <v>26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23" t="str">
        <f>IF([5]回答表!AA43="●","●","")</f>
        <v/>
      </c>
      <c r="O44" s="124"/>
      <c r="P44" s="124"/>
      <c r="Q44" s="125"/>
      <c r="R44" s="112"/>
      <c r="S44" s="112"/>
      <c r="T44" s="112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29"/>
      <c r="AL44" s="129"/>
      <c r="AM44" s="153" t="str">
        <f>IF([5]回答表!X43="●",[5]回答表!O73,IF([5]回答表!AA43="●",[5]回答表!O93,""))</f>
        <v/>
      </c>
      <c r="AN44" s="154"/>
      <c r="AO44" s="162" t="s">
        <v>27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4"/>
      <c r="BC44" s="113"/>
      <c r="BD44" s="165"/>
      <c r="BE44" s="165"/>
      <c r="BF44" s="13"/>
      <c r="BG44" s="14"/>
      <c r="BH44" s="14"/>
      <c r="BI44" s="15"/>
      <c r="BJ44" s="13"/>
      <c r="BK44" s="14"/>
      <c r="BL44" s="14"/>
      <c r="BM44" s="15"/>
      <c r="BN44" s="13"/>
      <c r="BO44" s="14"/>
      <c r="BP44" s="14"/>
      <c r="BQ44" s="15"/>
      <c r="BR44" s="105"/>
    </row>
    <row r="45" spans="3:70" ht="15.6" customHeight="1" x14ac:dyDescent="0.4">
      <c r="C45" s="95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37"/>
      <c r="O45" s="138"/>
      <c r="P45" s="138"/>
      <c r="Q45" s="139"/>
      <c r="R45" s="112"/>
      <c r="S45" s="112"/>
      <c r="T45" s="112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29"/>
      <c r="AL45" s="129"/>
      <c r="AM45" s="153" t="str">
        <f>IF([5]回答表!X43="●",[5]回答表!O74,IF([5]回答表!AA43="●",[5]回答表!O94,""))</f>
        <v/>
      </c>
      <c r="AN45" s="154"/>
      <c r="AO45" s="155" t="s">
        <v>28</v>
      </c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113"/>
      <c r="BD45" s="165"/>
      <c r="BE45" s="165"/>
      <c r="BF45" s="16"/>
      <c r="BG45" s="17"/>
      <c r="BH45" s="17"/>
      <c r="BI45" s="18"/>
      <c r="BJ45" s="16"/>
      <c r="BK45" s="17"/>
      <c r="BL45" s="17"/>
      <c r="BM45" s="18"/>
      <c r="BN45" s="16"/>
      <c r="BO45" s="17"/>
      <c r="BP45" s="17"/>
      <c r="BQ45" s="18"/>
      <c r="BR45" s="105"/>
    </row>
    <row r="46" spans="3:70" ht="15.6" customHeight="1" x14ac:dyDescent="0.4">
      <c r="C46" s="95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37"/>
      <c r="O46" s="138"/>
      <c r="P46" s="138"/>
      <c r="Q46" s="139"/>
      <c r="R46" s="112"/>
      <c r="S46" s="112"/>
      <c r="T46" s="112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29"/>
      <c r="AL46" s="129"/>
      <c r="AM46" s="153" t="str">
        <f>IF([5]回答表!X43="●",[5]回答表!AG71,IF([5]回答表!AA43="●",[5]回答表!AG91,""))</f>
        <v/>
      </c>
      <c r="AN46" s="154"/>
      <c r="AO46" s="155" t="s">
        <v>29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113"/>
      <c r="BD46" s="165"/>
      <c r="BE46" s="1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105"/>
    </row>
    <row r="47" spans="3:70" ht="15.6" customHeight="1" x14ac:dyDescent="0.4">
      <c r="C47" s="95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47"/>
      <c r="O47" s="148"/>
      <c r="P47" s="148"/>
      <c r="Q47" s="149"/>
      <c r="R47" s="112"/>
      <c r="S47" s="112"/>
      <c r="T47" s="112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129"/>
      <c r="AL47" s="129"/>
      <c r="AM47" s="153" t="str">
        <f>IF([5]回答表!X43="●",[5]回答表!AG72,IF([5]回答表!AA43="●",[5]回答表!AG92,""))</f>
        <v/>
      </c>
      <c r="AN47" s="154"/>
      <c r="AO47" s="155" t="s">
        <v>30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113"/>
      <c r="BD47" s="165"/>
      <c r="BE47" s="1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105"/>
    </row>
    <row r="48" spans="3:70" ht="15.6" customHeight="1" x14ac:dyDescent="0.4">
      <c r="C48" s="95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29"/>
      <c r="AL48" s="129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113"/>
      <c r="BD48" s="165"/>
      <c r="BE48" s="1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105"/>
    </row>
    <row r="49" spans="3:70" ht="6.95" customHeight="1" x14ac:dyDescent="0.5">
      <c r="C49" s="9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81"/>
      <c r="O49" s="81"/>
      <c r="P49" s="81"/>
      <c r="Q49" s="81"/>
      <c r="R49" s="112"/>
      <c r="S49" s="112"/>
      <c r="T49" s="112"/>
      <c r="U49" s="112"/>
      <c r="V49" s="112"/>
      <c r="W49" s="112"/>
      <c r="X49" s="65"/>
      <c r="Y49" s="65"/>
      <c r="Z49" s="65"/>
      <c r="AA49" s="103"/>
      <c r="AB49" s="103"/>
      <c r="AC49" s="103"/>
      <c r="AD49" s="103"/>
      <c r="AE49" s="103"/>
      <c r="AF49" s="103"/>
      <c r="AG49" s="103"/>
      <c r="AH49" s="103"/>
      <c r="AI49" s="103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105"/>
    </row>
    <row r="50" spans="3:70" ht="18.600000000000001" customHeight="1" x14ac:dyDescent="0.5">
      <c r="C50" s="95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81"/>
      <c r="O50" s="81"/>
      <c r="P50" s="81"/>
      <c r="Q50" s="81"/>
      <c r="R50" s="112"/>
      <c r="S50" s="112"/>
      <c r="T50" s="112"/>
      <c r="U50" s="116" t="s">
        <v>31</v>
      </c>
      <c r="V50" s="112"/>
      <c r="W50" s="112"/>
      <c r="X50" s="112"/>
      <c r="Y50" s="112"/>
      <c r="Z50" s="112"/>
      <c r="AA50" s="103"/>
      <c r="AB50" s="117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16" t="s">
        <v>32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65"/>
      <c r="BR50" s="105"/>
    </row>
    <row r="51" spans="3:70" ht="15.6" customHeight="1" x14ac:dyDescent="0.4">
      <c r="C51" s="95"/>
      <c r="D51" s="99" t="s">
        <v>33</v>
      </c>
      <c r="E51" s="100"/>
      <c r="F51" s="100"/>
      <c r="G51" s="100"/>
      <c r="H51" s="100"/>
      <c r="I51" s="100"/>
      <c r="J51" s="100"/>
      <c r="K51" s="100"/>
      <c r="L51" s="100"/>
      <c r="M51" s="101"/>
      <c r="N51" s="123" t="str">
        <f>IF([5]回答表!AD43="●","●","")</f>
        <v/>
      </c>
      <c r="O51" s="124"/>
      <c r="P51" s="124"/>
      <c r="Q51" s="125"/>
      <c r="R51" s="112"/>
      <c r="S51" s="112"/>
      <c r="T51" s="112"/>
      <c r="U51" s="126" t="str">
        <f>IF([5]回答表!AD43="●",[5]回答表!B99,"")</f>
        <v/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175"/>
      <c r="AL51" s="175"/>
      <c r="AM51" s="126" t="str">
        <f>IF([5]回答表!AD43="●",[5]回答表!B104,"")</f>
        <v/>
      </c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05"/>
    </row>
    <row r="52" spans="3:70" ht="15.6" customHeight="1" x14ac:dyDescent="0.4">
      <c r="C52" s="95"/>
      <c r="D52" s="134"/>
      <c r="E52" s="135"/>
      <c r="F52" s="135"/>
      <c r="G52" s="135"/>
      <c r="H52" s="135"/>
      <c r="I52" s="135"/>
      <c r="J52" s="135"/>
      <c r="K52" s="135"/>
      <c r="L52" s="135"/>
      <c r="M52" s="136"/>
      <c r="N52" s="137"/>
      <c r="O52" s="138"/>
      <c r="P52" s="138"/>
      <c r="Q52" s="139"/>
      <c r="R52" s="112"/>
      <c r="S52" s="112"/>
      <c r="T52" s="112"/>
      <c r="U52" s="140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2"/>
      <c r="AK52" s="175"/>
      <c r="AL52" s="175"/>
      <c r="AM52" s="140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2"/>
      <c r="BR52" s="105"/>
    </row>
    <row r="53" spans="3:70" ht="15.6" customHeight="1" x14ac:dyDescent="0.4">
      <c r="C53" s="9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37"/>
      <c r="O53" s="138"/>
      <c r="P53" s="138"/>
      <c r="Q53" s="139"/>
      <c r="R53" s="112"/>
      <c r="S53" s="112"/>
      <c r="T53" s="112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2"/>
      <c r="AK53" s="175"/>
      <c r="AL53" s="175"/>
      <c r="AM53" s="140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2"/>
      <c r="BR53" s="105"/>
    </row>
    <row r="54" spans="3:70" ht="15.6" customHeight="1" x14ac:dyDescent="0.4">
      <c r="C54" s="95"/>
      <c r="D54" s="109"/>
      <c r="E54" s="110"/>
      <c r="F54" s="110"/>
      <c r="G54" s="110"/>
      <c r="H54" s="110"/>
      <c r="I54" s="110"/>
      <c r="J54" s="110"/>
      <c r="K54" s="110"/>
      <c r="L54" s="110"/>
      <c r="M54" s="111"/>
      <c r="N54" s="147"/>
      <c r="O54" s="148"/>
      <c r="P54" s="148"/>
      <c r="Q54" s="149"/>
      <c r="R54" s="112"/>
      <c r="S54" s="112"/>
      <c r="T54" s="112"/>
      <c r="U54" s="172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4"/>
      <c r="AK54" s="175"/>
      <c r="AL54" s="175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4"/>
      <c r="BR54" s="105"/>
    </row>
    <row r="55" spans="3:70" ht="15.6" customHeight="1" x14ac:dyDescent="0.4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8"/>
    </row>
    <row r="56" spans="3:70" ht="15.6" customHeight="1" x14ac:dyDescent="0.4"/>
    <row r="57" spans="3:70" ht="15.6" customHeight="1" x14ac:dyDescent="0.4"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2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4"/>
    </row>
    <row r="58" spans="3:70" ht="15.6" customHeight="1" x14ac:dyDescent="0.5">
      <c r="C58" s="95"/>
      <c r="D58" s="96" t="s">
        <v>14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9" t="s">
        <v>34</v>
      </c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2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103"/>
      <c r="BO58" s="103"/>
      <c r="BP58" s="103"/>
      <c r="BQ58" s="104"/>
      <c r="BR58" s="105"/>
    </row>
    <row r="59" spans="3:70" ht="15.6" customHeight="1" x14ac:dyDescent="0.5">
      <c r="C59" s="95"/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102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103"/>
      <c r="BO59" s="103"/>
      <c r="BP59" s="103"/>
      <c r="BQ59" s="104"/>
      <c r="BR59" s="105"/>
    </row>
    <row r="60" spans="3:70" ht="15.6" customHeight="1" x14ac:dyDescent="0.5">
      <c r="C60" s="95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65"/>
      <c r="Y60" s="65"/>
      <c r="Z60" s="65"/>
      <c r="AA60" s="36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04"/>
      <c r="AO60" s="113"/>
      <c r="AP60" s="114"/>
      <c r="AQ60" s="114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02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103"/>
      <c r="BO60" s="103"/>
      <c r="BP60" s="103"/>
      <c r="BQ60" s="104"/>
      <c r="BR60" s="105"/>
    </row>
    <row r="61" spans="3:70" ht="25.5" x14ac:dyDescent="0.5">
      <c r="C61" s="95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6" t="s">
        <v>35</v>
      </c>
      <c r="V61" s="112"/>
      <c r="W61" s="112"/>
      <c r="X61" s="112"/>
      <c r="Y61" s="112"/>
      <c r="Z61" s="112"/>
      <c r="AA61" s="10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6" t="s">
        <v>16</v>
      </c>
      <c r="AN61" s="118"/>
      <c r="AO61" s="117"/>
      <c r="AP61" s="119"/>
      <c r="AQ61" s="119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103"/>
      <c r="BE61" s="103"/>
      <c r="BF61" s="122" t="s">
        <v>17</v>
      </c>
      <c r="BG61" s="179"/>
      <c r="BH61" s="179"/>
      <c r="BI61" s="179"/>
      <c r="BJ61" s="179"/>
      <c r="BK61" s="179"/>
      <c r="BL61" s="179"/>
      <c r="BM61" s="103"/>
      <c r="BN61" s="103"/>
      <c r="BO61" s="103"/>
      <c r="BP61" s="103"/>
      <c r="BQ61" s="118"/>
      <c r="BR61" s="105"/>
    </row>
    <row r="62" spans="3:70" ht="15.6" customHeight="1" x14ac:dyDescent="0.4">
      <c r="C62" s="95"/>
      <c r="D62" s="99" t="s">
        <v>18</v>
      </c>
      <c r="E62" s="100"/>
      <c r="F62" s="100"/>
      <c r="G62" s="100"/>
      <c r="H62" s="100"/>
      <c r="I62" s="100"/>
      <c r="J62" s="100"/>
      <c r="K62" s="100"/>
      <c r="L62" s="100"/>
      <c r="M62" s="101"/>
      <c r="N62" s="123" t="str">
        <f>IF([5]回答表!X44="●","●","")</f>
        <v/>
      </c>
      <c r="O62" s="124"/>
      <c r="P62" s="124"/>
      <c r="Q62" s="125"/>
      <c r="R62" s="112"/>
      <c r="S62" s="112"/>
      <c r="T62" s="112"/>
      <c r="U62" s="126" t="str">
        <f>IF([5]回答表!X44="●",[5]回答表!B115,IF([5]回答表!AA44="●",[5]回答表!B127,""))</f>
        <v/>
      </c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8"/>
      <c r="AK62" s="129"/>
      <c r="AL62" s="129"/>
      <c r="AM62" s="180" t="s">
        <v>36</v>
      </c>
      <c r="AN62" s="180"/>
      <c r="AO62" s="180"/>
      <c r="AP62" s="180"/>
      <c r="AQ62" s="180"/>
      <c r="AR62" s="180"/>
      <c r="AS62" s="180"/>
      <c r="AT62" s="180"/>
      <c r="AU62" s="180" t="s">
        <v>37</v>
      </c>
      <c r="AV62" s="180"/>
      <c r="AW62" s="180"/>
      <c r="AX62" s="180"/>
      <c r="AY62" s="180"/>
      <c r="AZ62" s="180"/>
      <c r="BA62" s="180"/>
      <c r="BB62" s="180"/>
      <c r="BC62" s="113"/>
      <c r="BD62" s="36"/>
      <c r="BE62" s="36"/>
      <c r="BF62" s="131" t="str">
        <f>IF([5]回答表!X44="●",[5]回答表!S121,IF([5]回答表!AA44="●",[5]回答表!S133,""))</f>
        <v/>
      </c>
      <c r="BG62" s="132"/>
      <c r="BH62" s="132"/>
      <c r="BI62" s="132"/>
      <c r="BJ62" s="131"/>
      <c r="BK62" s="132"/>
      <c r="BL62" s="132"/>
      <c r="BM62" s="132"/>
      <c r="BN62" s="131"/>
      <c r="BO62" s="132"/>
      <c r="BP62" s="132"/>
      <c r="BQ62" s="133"/>
      <c r="BR62" s="105"/>
    </row>
    <row r="63" spans="3:70" ht="15.6" customHeight="1" x14ac:dyDescent="0.4">
      <c r="C63" s="95"/>
      <c r="D63" s="134"/>
      <c r="E63" s="135"/>
      <c r="F63" s="135"/>
      <c r="G63" s="135"/>
      <c r="H63" s="135"/>
      <c r="I63" s="135"/>
      <c r="J63" s="135"/>
      <c r="K63" s="135"/>
      <c r="L63" s="135"/>
      <c r="M63" s="136"/>
      <c r="N63" s="137"/>
      <c r="O63" s="138"/>
      <c r="P63" s="138"/>
      <c r="Q63" s="139"/>
      <c r="R63" s="112"/>
      <c r="S63" s="112"/>
      <c r="T63" s="112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2"/>
      <c r="AK63" s="129"/>
      <c r="AL63" s="129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13"/>
      <c r="BD63" s="36"/>
      <c r="BE63" s="36"/>
      <c r="BF63" s="143"/>
      <c r="BG63" s="144"/>
      <c r="BH63" s="144"/>
      <c r="BI63" s="144"/>
      <c r="BJ63" s="143"/>
      <c r="BK63" s="144"/>
      <c r="BL63" s="144"/>
      <c r="BM63" s="144"/>
      <c r="BN63" s="143"/>
      <c r="BO63" s="144"/>
      <c r="BP63" s="144"/>
      <c r="BQ63" s="145"/>
      <c r="BR63" s="105"/>
    </row>
    <row r="64" spans="3:70" ht="15.6" customHeight="1" x14ac:dyDescent="0.4">
      <c r="C64" s="95"/>
      <c r="D64" s="134"/>
      <c r="E64" s="135"/>
      <c r="F64" s="135"/>
      <c r="G64" s="135"/>
      <c r="H64" s="135"/>
      <c r="I64" s="135"/>
      <c r="J64" s="135"/>
      <c r="K64" s="135"/>
      <c r="L64" s="135"/>
      <c r="M64" s="136"/>
      <c r="N64" s="137"/>
      <c r="O64" s="138"/>
      <c r="P64" s="138"/>
      <c r="Q64" s="139"/>
      <c r="R64" s="112"/>
      <c r="S64" s="112"/>
      <c r="T64" s="112"/>
      <c r="U64" s="140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  <c r="AK64" s="129"/>
      <c r="AL64" s="129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13"/>
      <c r="BD64" s="36"/>
      <c r="BE64" s="36"/>
      <c r="BF64" s="143"/>
      <c r="BG64" s="144"/>
      <c r="BH64" s="144"/>
      <c r="BI64" s="144"/>
      <c r="BJ64" s="143"/>
      <c r="BK64" s="144"/>
      <c r="BL64" s="144"/>
      <c r="BM64" s="144"/>
      <c r="BN64" s="143"/>
      <c r="BO64" s="144"/>
      <c r="BP64" s="144"/>
      <c r="BQ64" s="145"/>
      <c r="BR64" s="105"/>
    </row>
    <row r="65" spans="3:70" ht="15.6" customHeight="1" x14ac:dyDescent="0.4">
      <c r="C65" s="95"/>
      <c r="D65" s="109"/>
      <c r="E65" s="110"/>
      <c r="F65" s="110"/>
      <c r="G65" s="110"/>
      <c r="H65" s="110"/>
      <c r="I65" s="110"/>
      <c r="J65" s="110"/>
      <c r="K65" s="110"/>
      <c r="L65" s="110"/>
      <c r="M65" s="111"/>
      <c r="N65" s="147"/>
      <c r="O65" s="148"/>
      <c r="P65" s="148"/>
      <c r="Q65" s="149"/>
      <c r="R65" s="112"/>
      <c r="S65" s="112"/>
      <c r="T65" s="112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2"/>
      <c r="AK65" s="129"/>
      <c r="AL65" s="129"/>
      <c r="AM65" s="79" t="str">
        <f>IF([5]回答表!X44="●",[5]回答表!J121,IF([5]回答表!AA44="●",[5]回答表!J133,""))</f>
        <v/>
      </c>
      <c r="AN65" s="80"/>
      <c r="AO65" s="80"/>
      <c r="AP65" s="80"/>
      <c r="AQ65" s="80"/>
      <c r="AR65" s="80"/>
      <c r="AS65" s="80"/>
      <c r="AT65" s="146"/>
      <c r="AU65" s="79" t="str">
        <f>IF([5]回答表!X44="●",[5]回答表!J122,IF([5]回答表!AA44="●",[5]回答表!J134,""))</f>
        <v/>
      </c>
      <c r="AV65" s="80"/>
      <c r="AW65" s="80"/>
      <c r="AX65" s="80"/>
      <c r="AY65" s="80"/>
      <c r="AZ65" s="80"/>
      <c r="BA65" s="80"/>
      <c r="BB65" s="146"/>
      <c r="BC65" s="113"/>
      <c r="BD65" s="36"/>
      <c r="BE65" s="36"/>
      <c r="BF65" s="143" t="str">
        <f>IF([5]回答表!X44="●",[5]回答表!V121,IF([5]回答表!AA44="●",[5]回答表!V133,""))</f>
        <v/>
      </c>
      <c r="BG65" s="144"/>
      <c r="BH65" s="144"/>
      <c r="BI65" s="144"/>
      <c r="BJ65" s="143" t="str">
        <f>IF([5]回答表!X44="●",[5]回答表!V122,IF([5]回答表!AA44="●",[5]回答表!V134,""))</f>
        <v/>
      </c>
      <c r="BK65" s="144"/>
      <c r="BL65" s="144"/>
      <c r="BM65" s="144"/>
      <c r="BN65" s="143" t="str">
        <f>IF([5]回答表!X44="●",[5]回答表!V123,IF([5]回答表!AA44="●",[5]回答表!V135,""))</f>
        <v/>
      </c>
      <c r="BO65" s="144"/>
      <c r="BP65" s="144"/>
      <c r="BQ65" s="145"/>
      <c r="BR65" s="105"/>
    </row>
    <row r="66" spans="3:70" ht="15.6" customHeight="1" x14ac:dyDescent="0.4">
      <c r="C66" s="9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51"/>
      <c r="P66" s="151"/>
      <c r="Q66" s="151"/>
      <c r="R66" s="152"/>
      <c r="S66" s="152"/>
      <c r="T66" s="152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2"/>
      <c r="AK66" s="129"/>
      <c r="AL66" s="129"/>
      <c r="AM66" s="76"/>
      <c r="AN66" s="77"/>
      <c r="AO66" s="77"/>
      <c r="AP66" s="77"/>
      <c r="AQ66" s="77"/>
      <c r="AR66" s="77"/>
      <c r="AS66" s="77"/>
      <c r="AT66" s="78"/>
      <c r="AU66" s="76"/>
      <c r="AV66" s="77"/>
      <c r="AW66" s="77"/>
      <c r="AX66" s="77"/>
      <c r="AY66" s="77"/>
      <c r="AZ66" s="77"/>
      <c r="BA66" s="77"/>
      <c r="BB66" s="78"/>
      <c r="BC66" s="113"/>
      <c r="BD66" s="113"/>
      <c r="BE66" s="113"/>
      <c r="BF66" s="143"/>
      <c r="BG66" s="144"/>
      <c r="BH66" s="144"/>
      <c r="BI66" s="144"/>
      <c r="BJ66" s="143"/>
      <c r="BK66" s="144"/>
      <c r="BL66" s="144"/>
      <c r="BM66" s="144"/>
      <c r="BN66" s="143"/>
      <c r="BO66" s="144"/>
      <c r="BP66" s="144"/>
      <c r="BQ66" s="145"/>
      <c r="BR66" s="105"/>
    </row>
    <row r="67" spans="3:70" ht="15.6" customHeight="1" x14ac:dyDescent="0.4">
      <c r="C67" s="95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51"/>
      <c r="P67" s="151"/>
      <c r="Q67" s="151"/>
      <c r="R67" s="152"/>
      <c r="S67" s="152"/>
      <c r="T67" s="152"/>
      <c r="U67" s="140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2"/>
      <c r="AK67" s="129"/>
      <c r="AL67" s="129"/>
      <c r="AM67" s="82"/>
      <c r="AN67" s="83"/>
      <c r="AO67" s="83"/>
      <c r="AP67" s="83"/>
      <c r="AQ67" s="83"/>
      <c r="AR67" s="83"/>
      <c r="AS67" s="83"/>
      <c r="AT67" s="84"/>
      <c r="AU67" s="82"/>
      <c r="AV67" s="83"/>
      <c r="AW67" s="83"/>
      <c r="AX67" s="83"/>
      <c r="AY67" s="83"/>
      <c r="AZ67" s="83"/>
      <c r="BA67" s="83"/>
      <c r="BB67" s="84"/>
      <c r="BC67" s="113"/>
      <c r="BD67" s="36"/>
      <c r="BE67" s="36"/>
      <c r="BF67" s="143"/>
      <c r="BG67" s="144"/>
      <c r="BH67" s="144"/>
      <c r="BI67" s="144"/>
      <c r="BJ67" s="143"/>
      <c r="BK67" s="144"/>
      <c r="BL67" s="144"/>
      <c r="BM67" s="144"/>
      <c r="BN67" s="143"/>
      <c r="BO67" s="144"/>
      <c r="BP67" s="144"/>
      <c r="BQ67" s="145"/>
      <c r="BR67" s="105"/>
    </row>
    <row r="68" spans="3:70" ht="15.6" customHeight="1" x14ac:dyDescent="0.4">
      <c r="C68" s="95"/>
      <c r="D68" s="159" t="s">
        <v>26</v>
      </c>
      <c r="E68" s="160"/>
      <c r="F68" s="160"/>
      <c r="G68" s="160"/>
      <c r="H68" s="160"/>
      <c r="I68" s="160"/>
      <c r="J68" s="160"/>
      <c r="K68" s="160"/>
      <c r="L68" s="160"/>
      <c r="M68" s="161"/>
      <c r="N68" s="123" t="str">
        <f>IF([5]回答表!AA44="●","●","")</f>
        <v/>
      </c>
      <c r="O68" s="124"/>
      <c r="P68" s="124"/>
      <c r="Q68" s="125"/>
      <c r="R68" s="112"/>
      <c r="S68" s="112"/>
      <c r="T68" s="112"/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129"/>
      <c r="AL68" s="129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13"/>
      <c r="BD68" s="165"/>
      <c r="BE68" s="165"/>
      <c r="BF68" s="143"/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105"/>
    </row>
    <row r="69" spans="3:70" ht="15.6" customHeight="1" x14ac:dyDescent="0.4">
      <c r="C69" s="95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37"/>
      <c r="O69" s="138"/>
      <c r="P69" s="138"/>
      <c r="Q69" s="139"/>
      <c r="R69" s="112"/>
      <c r="S69" s="112"/>
      <c r="T69" s="112"/>
      <c r="U69" s="140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129"/>
      <c r="AL69" s="129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13"/>
      <c r="BD69" s="165"/>
      <c r="BE69" s="165"/>
      <c r="BF69" s="143" t="s">
        <v>23</v>
      </c>
      <c r="BG69" s="144"/>
      <c r="BH69" s="144"/>
      <c r="BI69" s="144"/>
      <c r="BJ69" s="143" t="s">
        <v>24</v>
      </c>
      <c r="BK69" s="144"/>
      <c r="BL69" s="144"/>
      <c r="BM69" s="144"/>
      <c r="BN69" s="143" t="s">
        <v>25</v>
      </c>
      <c r="BO69" s="144"/>
      <c r="BP69" s="144"/>
      <c r="BQ69" s="145"/>
      <c r="BR69" s="105"/>
    </row>
    <row r="70" spans="3:70" ht="15.6" customHeight="1" x14ac:dyDescent="0.4">
      <c r="C70" s="95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37"/>
      <c r="O70" s="138"/>
      <c r="P70" s="138"/>
      <c r="Q70" s="139"/>
      <c r="R70" s="112"/>
      <c r="S70" s="112"/>
      <c r="T70" s="112"/>
      <c r="U70" s="140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2"/>
      <c r="AK70" s="129"/>
      <c r="AL70" s="129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13"/>
      <c r="BD70" s="165"/>
      <c r="BE70" s="165"/>
      <c r="BF70" s="143"/>
      <c r="BG70" s="144"/>
      <c r="BH70" s="144"/>
      <c r="BI70" s="144"/>
      <c r="BJ70" s="143"/>
      <c r="BK70" s="144"/>
      <c r="BL70" s="144"/>
      <c r="BM70" s="144"/>
      <c r="BN70" s="143"/>
      <c r="BO70" s="144"/>
      <c r="BP70" s="144"/>
      <c r="BQ70" s="145"/>
      <c r="BR70" s="105"/>
    </row>
    <row r="71" spans="3:70" ht="15.6" customHeight="1" x14ac:dyDescent="0.4">
      <c r="C71" s="95"/>
      <c r="D71" s="169"/>
      <c r="E71" s="170"/>
      <c r="F71" s="170"/>
      <c r="G71" s="170"/>
      <c r="H71" s="170"/>
      <c r="I71" s="170"/>
      <c r="J71" s="170"/>
      <c r="K71" s="170"/>
      <c r="L71" s="170"/>
      <c r="M71" s="171"/>
      <c r="N71" s="147"/>
      <c r="O71" s="148"/>
      <c r="P71" s="148"/>
      <c r="Q71" s="149"/>
      <c r="R71" s="112"/>
      <c r="S71" s="112"/>
      <c r="T71" s="112"/>
      <c r="U71" s="172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4"/>
      <c r="AK71" s="129"/>
      <c r="AL71" s="129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13"/>
      <c r="BD71" s="165"/>
      <c r="BE71" s="165"/>
      <c r="BF71" s="181"/>
      <c r="BG71" s="182"/>
      <c r="BH71" s="182"/>
      <c r="BI71" s="182"/>
      <c r="BJ71" s="181"/>
      <c r="BK71" s="182"/>
      <c r="BL71" s="182"/>
      <c r="BM71" s="182"/>
      <c r="BN71" s="181"/>
      <c r="BO71" s="182"/>
      <c r="BP71" s="182"/>
      <c r="BQ71" s="183"/>
      <c r="BR71" s="105"/>
    </row>
    <row r="72" spans="3:70" ht="15.6" customHeight="1" x14ac:dyDescent="0.5">
      <c r="C72" s="95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81"/>
      <c r="O72" s="81"/>
      <c r="P72" s="81"/>
      <c r="Q72" s="81"/>
      <c r="R72" s="112"/>
      <c r="S72" s="112"/>
      <c r="T72" s="112"/>
      <c r="U72" s="112"/>
      <c r="V72" s="112"/>
      <c r="W72" s="112"/>
      <c r="X72" s="65"/>
      <c r="Y72" s="65"/>
      <c r="Z72" s="65"/>
      <c r="AA72" s="103"/>
      <c r="AB72" s="103"/>
      <c r="AC72" s="103"/>
      <c r="AD72" s="103"/>
      <c r="AE72" s="103"/>
      <c r="AF72" s="103"/>
      <c r="AG72" s="103"/>
      <c r="AH72" s="103"/>
      <c r="AI72" s="103"/>
      <c r="AJ72" s="65"/>
      <c r="AK72" s="65"/>
      <c r="AL72" s="6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105"/>
    </row>
    <row r="73" spans="3:70" ht="18.600000000000001" customHeight="1" x14ac:dyDescent="0.5">
      <c r="C73" s="95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81"/>
      <c r="O73" s="81"/>
      <c r="P73" s="81"/>
      <c r="Q73" s="81"/>
      <c r="R73" s="112"/>
      <c r="S73" s="112"/>
      <c r="T73" s="112"/>
      <c r="U73" s="116" t="s">
        <v>31</v>
      </c>
      <c r="V73" s="112"/>
      <c r="W73" s="112"/>
      <c r="X73" s="112"/>
      <c r="Y73" s="112"/>
      <c r="Z73" s="112"/>
      <c r="AA73" s="103"/>
      <c r="AB73" s="117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16" t="s">
        <v>32</v>
      </c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65"/>
      <c r="BR73" s="105"/>
    </row>
    <row r="74" spans="3:70" ht="15.6" customHeight="1" x14ac:dyDescent="0.4">
      <c r="C74" s="95"/>
      <c r="D74" s="99" t="s">
        <v>33</v>
      </c>
      <c r="E74" s="100"/>
      <c r="F74" s="100"/>
      <c r="G74" s="100"/>
      <c r="H74" s="100"/>
      <c r="I74" s="100"/>
      <c r="J74" s="100"/>
      <c r="K74" s="100"/>
      <c r="L74" s="100"/>
      <c r="M74" s="101"/>
      <c r="N74" s="123" t="str">
        <f>IF([5]回答表!AD44="●","●","")</f>
        <v/>
      </c>
      <c r="O74" s="124"/>
      <c r="P74" s="124"/>
      <c r="Q74" s="125"/>
      <c r="R74" s="112"/>
      <c r="S74" s="112"/>
      <c r="T74" s="112"/>
      <c r="U74" s="126" t="str">
        <f>IF([5]回答表!AD44="●",[5]回答表!B140,"")</f>
        <v/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8"/>
      <c r="AK74" s="175"/>
      <c r="AL74" s="175"/>
      <c r="AM74" s="126" t="str">
        <f>IF([5]回答表!AD44="●",[5]回答表!B146,"")</f>
        <v/>
      </c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8"/>
      <c r="BR74" s="105"/>
    </row>
    <row r="75" spans="3:70" ht="15.6" customHeight="1" x14ac:dyDescent="0.4">
      <c r="C75" s="95"/>
      <c r="D75" s="134"/>
      <c r="E75" s="135"/>
      <c r="F75" s="135"/>
      <c r="G75" s="135"/>
      <c r="H75" s="135"/>
      <c r="I75" s="135"/>
      <c r="J75" s="135"/>
      <c r="K75" s="135"/>
      <c r="L75" s="135"/>
      <c r="M75" s="136"/>
      <c r="N75" s="137"/>
      <c r="O75" s="138"/>
      <c r="P75" s="138"/>
      <c r="Q75" s="139"/>
      <c r="R75" s="112"/>
      <c r="S75" s="112"/>
      <c r="T75" s="112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2"/>
      <c r="AK75" s="175"/>
      <c r="AL75" s="175"/>
      <c r="AM75" s="140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2"/>
      <c r="BR75" s="105"/>
    </row>
    <row r="76" spans="3:70" ht="15.6" customHeight="1" x14ac:dyDescent="0.4">
      <c r="C76" s="95"/>
      <c r="D76" s="134"/>
      <c r="E76" s="135"/>
      <c r="F76" s="135"/>
      <c r="G76" s="135"/>
      <c r="H76" s="135"/>
      <c r="I76" s="135"/>
      <c r="J76" s="135"/>
      <c r="K76" s="135"/>
      <c r="L76" s="135"/>
      <c r="M76" s="136"/>
      <c r="N76" s="137"/>
      <c r="O76" s="138"/>
      <c r="P76" s="138"/>
      <c r="Q76" s="139"/>
      <c r="R76" s="112"/>
      <c r="S76" s="112"/>
      <c r="T76" s="112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2"/>
      <c r="AK76" s="175"/>
      <c r="AL76" s="175"/>
      <c r="AM76" s="140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2"/>
      <c r="BR76" s="105"/>
    </row>
    <row r="77" spans="3:70" ht="15.6" customHeight="1" x14ac:dyDescent="0.4">
      <c r="C77" s="95"/>
      <c r="D77" s="109"/>
      <c r="E77" s="110"/>
      <c r="F77" s="110"/>
      <c r="G77" s="110"/>
      <c r="H77" s="110"/>
      <c r="I77" s="110"/>
      <c r="J77" s="110"/>
      <c r="K77" s="110"/>
      <c r="L77" s="110"/>
      <c r="M77" s="111"/>
      <c r="N77" s="147"/>
      <c r="O77" s="148"/>
      <c r="P77" s="148"/>
      <c r="Q77" s="149"/>
      <c r="R77" s="112"/>
      <c r="S77" s="112"/>
      <c r="T77" s="112"/>
      <c r="U77" s="172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4"/>
      <c r="AK77" s="175"/>
      <c r="AL77" s="175"/>
      <c r="AM77" s="172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4"/>
      <c r="BR77" s="105"/>
    </row>
    <row r="78" spans="3:70" ht="15.6" customHeight="1" x14ac:dyDescent="0.4">
      <c r="C78" s="176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8"/>
    </row>
    <row r="79" spans="3:70" ht="15.6" customHeight="1" x14ac:dyDescent="0.4"/>
    <row r="80" spans="3:70" ht="15.6" customHeight="1" x14ac:dyDescent="0.4"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92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4"/>
    </row>
    <row r="81" spans="3:70" ht="15.6" customHeight="1" x14ac:dyDescent="0.5">
      <c r="C81" s="95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65"/>
      <c r="Y81" s="65"/>
      <c r="Z81" s="65"/>
      <c r="AA81" s="36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04"/>
      <c r="AO81" s="113"/>
      <c r="AP81" s="114"/>
      <c r="AQ81" s="114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02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103"/>
      <c r="BO81" s="103"/>
      <c r="BP81" s="103"/>
      <c r="BQ81" s="104"/>
      <c r="BR81" s="105"/>
    </row>
    <row r="82" spans="3:70" ht="15.6" customHeight="1" x14ac:dyDescent="0.5">
      <c r="C82" s="95"/>
      <c r="D82" s="96" t="s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8"/>
      <c r="R82" s="99" t="s">
        <v>38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2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103"/>
      <c r="BO82" s="103"/>
      <c r="BP82" s="103"/>
      <c r="BQ82" s="104"/>
      <c r="BR82" s="105"/>
    </row>
    <row r="83" spans="3:70" ht="15.6" customHeight="1" x14ac:dyDescent="0.5">
      <c r="C83" s="95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109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1"/>
      <c r="BC83" s="102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103"/>
      <c r="BO83" s="103"/>
      <c r="BP83" s="103"/>
      <c r="BQ83" s="104"/>
      <c r="BR83" s="105"/>
    </row>
    <row r="84" spans="3:70" ht="15.6" customHeight="1" x14ac:dyDescent="0.5">
      <c r="C84" s="95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65"/>
      <c r="Y84" s="65"/>
      <c r="Z84" s="65"/>
      <c r="AA84" s="36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04"/>
      <c r="AO84" s="113"/>
      <c r="AP84" s="114"/>
      <c r="AQ84" s="114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02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103"/>
      <c r="BO84" s="103"/>
      <c r="BP84" s="103"/>
      <c r="BQ84" s="104"/>
      <c r="BR84" s="105"/>
    </row>
    <row r="85" spans="3:70" ht="25.5" x14ac:dyDescent="0.5">
      <c r="C85" s="95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6" t="s">
        <v>39</v>
      </c>
      <c r="V85" s="118"/>
      <c r="W85" s="117"/>
      <c r="X85" s="119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17"/>
      <c r="AL85" s="117"/>
      <c r="AM85" s="116" t="s">
        <v>35</v>
      </c>
      <c r="AN85" s="112"/>
      <c r="AO85" s="112"/>
      <c r="AP85" s="112"/>
      <c r="AQ85" s="112"/>
      <c r="AR85" s="112"/>
      <c r="AS85" s="103"/>
      <c r="AT85" s="117"/>
      <c r="AU85" s="117"/>
      <c r="AV85" s="117"/>
      <c r="AW85" s="117"/>
      <c r="AX85" s="117"/>
      <c r="AY85" s="117"/>
      <c r="AZ85" s="117"/>
      <c r="BA85" s="117"/>
      <c r="BB85" s="117"/>
      <c r="BC85" s="121"/>
      <c r="BD85" s="103"/>
      <c r="BE85" s="103"/>
      <c r="BF85" s="122" t="s">
        <v>17</v>
      </c>
      <c r="BG85" s="179"/>
      <c r="BH85" s="179"/>
      <c r="BI85" s="179"/>
      <c r="BJ85" s="179"/>
      <c r="BK85" s="179"/>
      <c r="BL85" s="179"/>
      <c r="BM85" s="103"/>
      <c r="BN85" s="103"/>
      <c r="BO85" s="103"/>
      <c r="BP85" s="103"/>
      <c r="BQ85" s="104"/>
      <c r="BR85" s="105"/>
    </row>
    <row r="86" spans="3:70" ht="19.350000000000001" customHeight="1" x14ac:dyDescent="0.4">
      <c r="C86" s="95"/>
      <c r="D86" s="186" t="s">
        <v>18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23" t="str">
        <f>IF([5]回答表!F17="水道事業",IF([5]回答表!X45="●","●",""),"")</f>
        <v/>
      </c>
      <c r="O86" s="124"/>
      <c r="P86" s="124"/>
      <c r="Q86" s="125"/>
      <c r="R86" s="112"/>
      <c r="S86" s="112"/>
      <c r="T86" s="112"/>
      <c r="U86" s="187" t="s">
        <v>40</v>
      </c>
      <c r="V86" s="188"/>
      <c r="W86" s="188"/>
      <c r="X86" s="188"/>
      <c r="Y86" s="188"/>
      <c r="Z86" s="188"/>
      <c r="AA86" s="188"/>
      <c r="AB86" s="188"/>
      <c r="AC86" s="189" t="s">
        <v>41</v>
      </c>
      <c r="AD86" s="190"/>
      <c r="AE86" s="190"/>
      <c r="AF86" s="190"/>
      <c r="AG86" s="190"/>
      <c r="AH86" s="190"/>
      <c r="AI86" s="190"/>
      <c r="AJ86" s="191"/>
      <c r="AK86" s="129"/>
      <c r="AL86" s="129"/>
      <c r="AM86" s="192" t="str">
        <f>IF([5]回答表!F17="水道事業",IF([5]回答表!X45="●",[5]回答表!B158,IF([5]回答表!AA45="●",[5]回答表!B223,"")),"")</f>
        <v/>
      </c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4"/>
      <c r="BD86" s="36"/>
      <c r="BE86" s="36"/>
      <c r="BF86" s="131" t="str">
        <f>IF([5]回答表!F17="水道事業",IF([5]回答表!X45="●",[5]回答表!B212,IF([5]回答表!AA45="●",[5]回答表!B278,"")),"")</f>
        <v/>
      </c>
      <c r="BG86" s="132"/>
      <c r="BH86" s="132"/>
      <c r="BI86" s="132"/>
      <c r="BJ86" s="131"/>
      <c r="BK86" s="132"/>
      <c r="BL86" s="132"/>
      <c r="BM86" s="132"/>
      <c r="BN86" s="131"/>
      <c r="BO86" s="132"/>
      <c r="BP86" s="132"/>
      <c r="BQ86" s="133"/>
      <c r="BR86" s="105"/>
    </row>
    <row r="87" spans="3:70" ht="19.350000000000001" customHeight="1" x14ac:dyDescent="0.4">
      <c r="C87" s="9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37"/>
      <c r="O87" s="138"/>
      <c r="P87" s="138"/>
      <c r="Q87" s="139"/>
      <c r="R87" s="112"/>
      <c r="S87" s="112"/>
      <c r="T87" s="112"/>
      <c r="U87" s="195"/>
      <c r="V87" s="196"/>
      <c r="W87" s="196"/>
      <c r="X87" s="196"/>
      <c r="Y87" s="196"/>
      <c r="Z87" s="196"/>
      <c r="AA87" s="196"/>
      <c r="AB87" s="196"/>
      <c r="AC87" s="197"/>
      <c r="AD87" s="198"/>
      <c r="AE87" s="198"/>
      <c r="AF87" s="198"/>
      <c r="AG87" s="198"/>
      <c r="AH87" s="198"/>
      <c r="AI87" s="198"/>
      <c r="AJ87" s="199"/>
      <c r="AK87" s="129"/>
      <c r="AL87" s="129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2"/>
      <c r="BD87" s="36"/>
      <c r="BE87" s="36"/>
      <c r="BF87" s="143"/>
      <c r="BG87" s="144"/>
      <c r="BH87" s="144"/>
      <c r="BI87" s="144"/>
      <c r="BJ87" s="143"/>
      <c r="BK87" s="144"/>
      <c r="BL87" s="144"/>
      <c r="BM87" s="144"/>
      <c r="BN87" s="143"/>
      <c r="BO87" s="144"/>
      <c r="BP87" s="144"/>
      <c r="BQ87" s="145"/>
      <c r="BR87" s="105"/>
    </row>
    <row r="88" spans="3:70" ht="15.6" customHeight="1" x14ac:dyDescent="0.4">
      <c r="C88" s="9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37"/>
      <c r="O88" s="138"/>
      <c r="P88" s="138"/>
      <c r="Q88" s="139"/>
      <c r="R88" s="112"/>
      <c r="S88" s="112"/>
      <c r="T88" s="112"/>
      <c r="U88" s="79" t="str">
        <f>IF([5]回答表!F17="水道事業",IF([5]回答表!X45="●",[5]回答表!J166,IF([5]回答表!AA45="●",[5]回答表!J231,"")),"")</f>
        <v/>
      </c>
      <c r="V88" s="80"/>
      <c r="W88" s="80"/>
      <c r="X88" s="80"/>
      <c r="Y88" s="80"/>
      <c r="Z88" s="80"/>
      <c r="AA88" s="80"/>
      <c r="AB88" s="146"/>
      <c r="AC88" s="79" t="str">
        <f>IF([5]回答表!F17="水道事業",IF([5]回答表!X45="●",[5]回答表!J173,IF([5]回答表!AA45="●",[5]回答表!J238,"")),"")</f>
        <v/>
      </c>
      <c r="AD88" s="80"/>
      <c r="AE88" s="80"/>
      <c r="AF88" s="80"/>
      <c r="AG88" s="80"/>
      <c r="AH88" s="80"/>
      <c r="AI88" s="80"/>
      <c r="AJ88" s="146"/>
      <c r="AK88" s="129"/>
      <c r="AL88" s="129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2"/>
      <c r="BD88" s="36"/>
      <c r="BE88" s="36"/>
      <c r="BF88" s="143"/>
      <c r="BG88" s="144"/>
      <c r="BH88" s="144"/>
      <c r="BI88" s="144"/>
      <c r="BJ88" s="143"/>
      <c r="BK88" s="144"/>
      <c r="BL88" s="144"/>
      <c r="BM88" s="144"/>
      <c r="BN88" s="143"/>
      <c r="BO88" s="144"/>
      <c r="BP88" s="144"/>
      <c r="BQ88" s="145"/>
      <c r="BR88" s="105"/>
    </row>
    <row r="89" spans="3:70" ht="15.6" customHeight="1" x14ac:dyDescent="0.4">
      <c r="C89" s="9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7"/>
      <c r="O89" s="148"/>
      <c r="P89" s="148"/>
      <c r="Q89" s="149"/>
      <c r="R89" s="112"/>
      <c r="S89" s="112"/>
      <c r="T89" s="112"/>
      <c r="U89" s="76"/>
      <c r="V89" s="77"/>
      <c r="W89" s="77"/>
      <c r="X89" s="77"/>
      <c r="Y89" s="77"/>
      <c r="Z89" s="77"/>
      <c r="AA89" s="77"/>
      <c r="AB89" s="78"/>
      <c r="AC89" s="76"/>
      <c r="AD89" s="77"/>
      <c r="AE89" s="77"/>
      <c r="AF89" s="77"/>
      <c r="AG89" s="77"/>
      <c r="AH89" s="77"/>
      <c r="AI89" s="77"/>
      <c r="AJ89" s="78"/>
      <c r="AK89" s="129"/>
      <c r="AL89" s="129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36"/>
      <c r="BE89" s="36"/>
      <c r="BF89" s="143" t="str">
        <f>IF([5]回答表!F17="水道事業",IF([5]回答表!X45="●",[5]回答表!E212,IF([5]回答表!AA45="●",[5]回答表!E278,"")),"")</f>
        <v/>
      </c>
      <c r="BG89" s="144"/>
      <c r="BH89" s="144"/>
      <c r="BI89" s="144"/>
      <c r="BJ89" s="143" t="str">
        <f>IF([5]回答表!F17="水道事業",IF([5]回答表!X45="●",[5]回答表!E213,IF([5]回答表!AA45="●",[5]回答表!E279,"")),"")</f>
        <v/>
      </c>
      <c r="BK89" s="144"/>
      <c r="BL89" s="144"/>
      <c r="BM89" s="144"/>
      <c r="BN89" s="143" t="str">
        <f>IF([5]回答表!F17="水道事業",IF([5]回答表!X45="●",[5]回答表!E214,IF([5]回答表!AA45="●",[5]回答表!E280,"")),"")</f>
        <v/>
      </c>
      <c r="BO89" s="144"/>
      <c r="BP89" s="144"/>
      <c r="BQ89" s="145"/>
      <c r="BR89" s="105"/>
    </row>
    <row r="90" spans="3:70" ht="15.6" customHeight="1" x14ac:dyDescent="0.4">
      <c r="C90" s="9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1"/>
      <c r="P90" s="151"/>
      <c r="Q90" s="151"/>
      <c r="R90" s="152"/>
      <c r="S90" s="152"/>
      <c r="T90" s="152"/>
      <c r="U90" s="82"/>
      <c r="V90" s="83"/>
      <c r="W90" s="83"/>
      <c r="X90" s="83"/>
      <c r="Y90" s="83"/>
      <c r="Z90" s="83"/>
      <c r="AA90" s="83"/>
      <c r="AB90" s="84"/>
      <c r="AC90" s="82"/>
      <c r="AD90" s="83"/>
      <c r="AE90" s="83"/>
      <c r="AF90" s="83"/>
      <c r="AG90" s="83"/>
      <c r="AH90" s="83"/>
      <c r="AI90" s="83"/>
      <c r="AJ90" s="84"/>
      <c r="AK90" s="129"/>
      <c r="AL90" s="129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2"/>
      <c r="BD90" s="113"/>
      <c r="BE90" s="113"/>
      <c r="BF90" s="143"/>
      <c r="BG90" s="144"/>
      <c r="BH90" s="144"/>
      <c r="BI90" s="144"/>
      <c r="BJ90" s="143"/>
      <c r="BK90" s="144"/>
      <c r="BL90" s="144"/>
      <c r="BM90" s="144"/>
      <c r="BN90" s="143"/>
      <c r="BO90" s="144"/>
      <c r="BP90" s="144"/>
      <c r="BQ90" s="145"/>
      <c r="BR90" s="105"/>
    </row>
    <row r="91" spans="3:70" ht="19.350000000000001" customHeight="1" x14ac:dyDescent="0.4">
      <c r="C91" s="95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1"/>
      <c r="P91" s="151"/>
      <c r="Q91" s="151"/>
      <c r="R91" s="152"/>
      <c r="S91" s="152"/>
      <c r="T91" s="152"/>
      <c r="U91" s="187" t="s">
        <v>42</v>
      </c>
      <c r="V91" s="188"/>
      <c r="W91" s="188"/>
      <c r="X91" s="188"/>
      <c r="Y91" s="188"/>
      <c r="Z91" s="188"/>
      <c r="AA91" s="188"/>
      <c r="AB91" s="188"/>
      <c r="AC91" s="187" t="s">
        <v>43</v>
      </c>
      <c r="AD91" s="188"/>
      <c r="AE91" s="188"/>
      <c r="AF91" s="188"/>
      <c r="AG91" s="188"/>
      <c r="AH91" s="188"/>
      <c r="AI91" s="188"/>
      <c r="AJ91" s="203"/>
      <c r="AK91" s="129"/>
      <c r="AL91" s="129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2"/>
      <c r="BD91" s="36"/>
      <c r="BE91" s="36"/>
      <c r="BF91" s="143"/>
      <c r="BG91" s="144"/>
      <c r="BH91" s="144"/>
      <c r="BI91" s="144"/>
      <c r="BJ91" s="143"/>
      <c r="BK91" s="144"/>
      <c r="BL91" s="144"/>
      <c r="BM91" s="144"/>
      <c r="BN91" s="143"/>
      <c r="BO91" s="144"/>
      <c r="BP91" s="144"/>
      <c r="BQ91" s="145"/>
      <c r="BR91" s="105"/>
    </row>
    <row r="92" spans="3:70" ht="19.350000000000001" customHeight="1" x14ac:dyDescent="0.4">
      <c r="C92" s="95"/>
      <c r="D92" s="204" t="s">
        <v>26</v>
      </c>
      <c r="E92" s="186"/>
      <c r="F92" s="186"/>
      <c r="G92" s="186"/>
      <c r="H92" s="186"/>
      <c r="I92" s="186"/>
      <c r="J92" s="186"/>
      <c r="K92" s="186"/>
      <c r="L92" s="186"/>
      <c r="M92" s="205"/>
      <c r="N92" s="123" t="str">
        <f>IF([5]回答表!F17="水道事業",IF([5]回答表!AA45="●","●",""),"")</f>
        <v/>
      </c>
      <c r="O92" s="124"/>
      <c r="P92" s="124"/>
      <c r="Q92" s="125"/>
      <c r="R92" s="112"/>
      <c r="S92" s="112"/>
      <c r="T92" s="112"/>
      <c r="U92" s="195"/>
      <c r="V92" s="196"/>
      <c r="W92" s="196"/>
      <c r="X92" s="196"/>
      <c r="Y92" s="196"/>
      <c r="Z92" s="196"/>
      <c r="AA92" s="196"/>
      <c r="AB92" s="196"/>
      <c r="AC92" s="195"/>
      <c r="AD92" s="196"/>
      <c r="AE92" s="196"/>
      <c r="AF92" s="196"/>
      <c r="AG92" s="196"/>
      <c r="AH92" s="196"/>
      <c r="AI92" s="196"/>
      <c r="AJ92" s="206"/>
      <c r="AK92" s="129"/>
      <c r="AL92" s="129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165"/>
      <c r="BE92" s="165"/>
      <c r="BF92" s="143"/>
      <c r="BG92" s="144"/>
      <c r="BH92" s="144"/>
      <c r="BI92" s="144"/>
      <c r="BJ92" s="143"/>
      <c r="BK92" s="144"/>
      <c r="BL92" s="144"/>
      <c r="BM92" s="144"/>
      <c r="BN92" s="143"/>
      <c r="BO92" s="144"/>
      <c r="BP92" s="144"/>
      <c r="BQ92" s="145"/>
      <c r="BR92" s="105"/>
    </row>
    <row r="93" spans="3:70" ht="15.6" customHeight="1" x14ac:dyDescent="0.4">
      <c r="C93" s="95"/>
      <c r="D93" s="186"/>
      <c r="E93" s="186"/>
      <c r="F93" s="186"/>
      <c r="G93" s="186"/>
      <c r="H93" s="186"/>
      <c r="I93" s="186"/>
      <c r="J93" s="186"/>
      <c r="K93" s="186"/>
      <c r="L93" s="186"/>
      <c r="M93" s="205"/>
      <c r="N93" s="137"/>
      <c r="O93" s="138"/>
      <c r="P93" s="138"/>
      <c r="Q93" s="139"/>
      <c r="R93" s="112"/>
      <c r="S93" s="112"/>
      <c r="T93" s="112"/>
      <c r="U93" s="79" t="str">
        <f>IF([5]回答表!F17="水道事業",IF([5]回答表!X45="●",[5]回答表!J176,IF([5]回答表!AA45="●",[5]回答表!J241,"")),"")</f>
        <v/>
      </c>
      <c r="V93" s="80"/>
      <c r="W93" s="80"/>
      <c r="X93" s="80"/>
      <c r="Y93" s="80"/>
      <c r="Z93" s="80"/>
      <c r="AA93" s="80"/>
      <c r="AB93" s="146"/>
      <c r="AC93" s="79" t="str">
        <f>IF([5]回答表!F17="水道事業",IF([5]回答表!X45="●",[5]回答表!J180,IF([5]回答表!AA45="●",[5]回答表!J245,"")),"")</f>
        <v/>
      </c>
      <c r="AD93" s="80"/>
      <c r="AE93" s="80"/>
      <c r="AF93" s="80"/>
      <c r="AG93" s="80"/>
      <c r="AH93" s="80"/>
      <c r="AI93" s="80"/>
      <c r="AJ93" s="146"/>
      <c r="AK93" s="129"/>
      <c r="AL93" s="129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2"/>
      <c r="BD93" s="165"/>
      <c r="BE93" s="165"/>
      <c r="BF93" s="143" t="s">
        <v>23</v>
      </c>
      <c r="BG93" s="144"/>
      <c r="BH93" s="144"/>
      <c r="BI93" s="144"/>
      <c r="BJ93" s="143" t="s">
        <v>24</v>
      </c>
      <c r="BK93" s="144"/>
      <c r="BL93" s="144"/>
      <c r="BM93" s="144"/>
      <c r="BN93" s="143" t="s">
        <v>25</v>
      </c>
      <c r="BO93" s="144"/>
      <c r="BP93" s="144"/>
      <c r="BQ93" s="145"/>
      <c r="BR93" s="105"/>
    </row>
    <row r="94" spans="3:70" ht="15.6" customHeight="1" x14ac:dyDescent="0.4">
      <c r="C94" s="95"/>
      <c r="D94" s="186"/>
      <c r="E94" s="186"/>
      <c r="F94" s="186"/>
      <c r="G94" s="186"/>
      <c r="H94" s="186"/>
      <c r="I94" s="186"/>
      <c r="J94" s="186"/>
      <c r="K94" s="186"/>
      <c r="L94" s="186"/>
      <c r="M94" s="205"/>
      <c r="N94" s="137"/>
      <c r="O94" s="138"/>
      <c r="P94" s="138"/>
      <c r="Q94" s="139"/>
      <c r="R94" s="112"/>
      <c r="S94" s="112"/>
      <c r="T94" s="112"/>
      <c r="U94" s="76"/>
      <c r="V94" s="77"/>
      <c r="W94" s="77"/>
      <c r="X94" s="77"/>
      <c r="Y94" s="77"/>
      <c r="Z94" s="77"/>
      <c r="AA94" s="77"/>
      <c r="AB94" s="78"/>
      <c r="AC94" s="76"/>
      <c r="AD94" s="77"/>
      <c r="AE94" s="77"/>
      <c r="AF94" s="77"/>
      <c r="AG94" s="77"/>
      <c r="AH94" s="77"/>
      <c r="AI94" s="77"/>
      <c r="AJ94" s="78"/>
      <c r="AK94" s="129"/>
      <c r="AL94" s="129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2"/>
      <c r="BD94" s="165"/>
      <c r="BE94" s="165"/>
      <c r="BF94" s="143"/>
      <c r="BG94" s="144"/>
      <c r="BH94" s="144"/>
      <c r="BI94" s="144"/>
      <c r="BJ94" s="143"/>
      <c r="BK94" s="144"/>
      <c r="BL94" s="144"/>
      <c r="BM94" s="144"/>
      <c r="BN94" s="143"/>
      <c r="BO94" s="144"/>
      <c r="BP94" s="144"/>
      <c r="BQ94" s="145"/>
      <c r="BR94" s="105"/>
    </row>
    <row r="95" spans="3:70" ht="15.6" customHeight="1" x14ac:dyDescent="0.4">
      <c r="C95" s="95"/>
      <c r="D95" s="186"/>
      <c r="E95" s="186"/>
      <c r="F95" s="186"/>
      <c r="G95" s="186"/>
      <c r="H95" s="186"/>
      <c r="I95" s="186"/>
      <c r="J95" s="186"/>
      <c r="K95" s="186"/>
      <c r="L95" s="186"/>
      <c r="M95" s="205"/>
      <c r="N95" s="147"/>
      <c r="O95" s="148"/>
      <c r="P95" s="148"/>
      <c r="Q95" s="149"/>
      <c r="R95" s="112"/>
      <c r="S95" s="112"/>
      <c r="T95" s="112"/>
      <c r="U95" s="82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4"/>
      <c r="AK95" s="129"/>
      <c r="AL95" s="129"/>
      <c r="AM95" s="207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9"/>
      <c r="BD95" s="165"/>
      <c r="BE95" s="165"/>
      <c r="BF95" s="181"/>
      <c r="BG95" s="182"/>
      <c r="BH95" s="182"/>
      <c r="BI95" s="182"/>
      <c r="BJ95" s="181"/>
      <c r="BK95" s="182"/>
      <c r="BL95" s="182"/>
      <c r="BM95" s="182"/>
      <c r="BN95" s="181"/>
      <c r="BO95" s="182"/>
      <c r="BP95" s="182"/>
      <c r="BQ95" s="183"/>
      <c r="BR95" s="105"/>
    </row>
    <row r="96" spans="3:70" ht="15.6" customHeight="1" x14ac:dyDescent="0.5">
      <c r="C96" s="95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81"/>
      <c r="O96" s="81"/>
      <c r="P96" s="81"/>
      <c r="Q96" s="81"/>
      <c r="R96" s="112"/>
      <c r="S96" s="112"/>
      <c r="T96" s="112"/>
      <c r="U96" s="112"/>
      <c r="V96" s="112"/>
      <c r="W96" s="112"/>
      <c r="X96" s="65"/>
      <c r="Y96" s="65"/>
      <c r="Z96" s="65"/>
      <c r="AA96" s="103"/>
      <c r="AB96" s="103"/>
      <c r="AC96" s="103"/>
      <c r="AD96" s="103"/>
      <c r="AE96" s="103"/>
      <c r="AF96" s="103"/>
      <c r="AG96" s="103"/>
      <c r="AH96" s="103"/>
      <c r="AI96" s="103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105"/>
    </row>
    <row r="97" spans="3:70" ht="18.600000000000001" customHeight="1" x14ac:dyDescent="0.5">
      <c r="C97" s="95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81"/>
      <c r="O97" s="81"/>
      <c r="P97" s="81"/>
      <c r="Q97" s="81"/>
      <c r="R97" s="112"/>
      <c r="S97" s="112"/>
      <c r="T97" s="112"/>
      <c r="U97" s="116" t="s">
        <v>31</v>
      </c>
      <c r="V97" s="112"/>
      <c r="W97" s="112"/>
      <c r="X97" s="112"/>
      <c r="Y97" s="112"/>
      <c r="Z97" s="112"/>
      <c r="AA97" s="103"/>
      <c r="AB97" s="117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16" t="s">
        <v>32</v>
      </c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65"/>
      <c r="BR97" s="105"/>
    </row>
    <row r="98" spans="3:70" ht="15.6" customHeight="1" x14ac:dyDescent="0.4">
      <c r="C98" s="95"/>
      <c r="D98" s="186" t="s">
        <v>33</v>
      </c>
      <c r="E98" s="186"/>
      <c r="F98" s="186"/>
      <c r="G98" s="186"/>
      <c r="H98" s="186"/>
      <c r="I98" s="186"/>
      <c r="J98" s="186"/>
      <c r="K98" s="186"/>
      <c r="L98" s="186"/>
      <c r="M98" s="205"/>
      <c r="N98" s="123" t="str">
        <f>IF([5]回答表!F17="水道事業",IF([5]回答表!AD45="●","●",""),"")</f>
        <v/>
      </c>
      <c r="O98" s="124"/>
      <c r="P98" s="124"/>
      <c r="Q98" s="125"/>
      <c r="R98" s="112"/>
      <c r="S98" s="112"/>
      <c r="T98" s="112"/>
      <c r="U98" s="126" t="str">
        <f>IF([5]回答表!F17="水道事業",IF([5]回答表!AD45="●",[5]回答表!B289,""),"")</f>
        <v/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8"/>
      <c r="AK98" s="175"/>
      <c r="AL98" s="175"/>
      <c r="AM98" s="126" t="str">
        <f>IF([5]回答表!F17="水道事業",IF([5]回答表!AD45="●",[5]回答表!B295,""),"")</f>
        <v/>
      </c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8"/>
      <c r="BR98" s="105"/>
    </row>
    <row r="99" spans="3:70" ht="15.6" customHeight="1" x14ac:dyDescent="0.4">
      <c r="C99" s="95"/>
      <c r="D99" s="186"/>
      <c r="E99" s="186"/>
      <c r="F99" s="186"/>
      <c r="G99" s="186"/>
      <c r="H99" s="186"/>
      <c r="I99" s="186"/>
      <c r="J99" s="186"/>
      <c r="K99" s="186"/>
      <c r="L99" s="186"/>
      <c r="M99" s="205"/>
      <c r="N99" s="137"/>
      <c r="O99" s="138"/>
      <c r="P99" s="138"/>
      <c r="Q99" s="139"/>
      <c r="R99" s="112"/>
      <c r="S99" s="112"/>
      <c r="T99" s="112"/>
      <c r="U99" s="140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2"/>
      <c r="AK99" s="175"/>
      <c r="AL99" s="175"/>
      <c r="AM99" s="140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05"/>
    </row>
    <row r="100" spans="3:70" ht="15.6" customHeight="1" x14ac:dyDescent="0.4">
      <c r="C100" s="95"/>
      <c r="D100" s="186"/>
      <c r="E100" s="186"/>
      <c r="F100" s="186"/>
      <c r="G100" s="186"/>
      <c r="H100" s="186"/>
      <c r="I100" s="186"/>
      <c r="J100" s="186"/>
      <c r="K100" s="186"/>
      <c r="L100" s="186"/>
      <c r="M100" s="205"/>
      <c r="N100" s="137"/>
      <c r="O100" s="138"/>
      <c r="P100" s="138"/>
      <c r="Q100" s="139"/>
      <c r="R100" s="112"/>
      <c r="S100" s="112"/>
      <c r="T100" s="112"/>
      <c r="U100" s="140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2"/>
      <c r="AK100" s="175"/>
      <c r="AL100" s="175"/>
      <c r="AM100" s="140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05"/>
    </row>
    <row r="101" spans="3:70" ht="15.6" customHeight="1" x14ac:dyDescent="0.4">
      <c r="C101" s="95"/>
      <c r="D101" s="186"/>
      <c r="E101" s="186"/>
      <c r="F101" s="186"/>
      <c r="G101" s="186"/>
      <c r="H101" s="186"/>
      <c r="I101" s="186"/>
      <c r="J101" s="186"/>
      <c r="K101" s="186"/>
      <c r="L101" s="186"/>
      <c r="M101" s="205"/>
      <c r="N101" s="147"/>
      <c r="O101" s="148"/>
      <c r="P101" s="148"/>
      <c r="Q101" s="149"/>
      <c r="R101" s="112"/>
      <c r="S101" s="112"/>
      <c r="T101" s="112"/>
      <c r="U101" s="172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4"/>
      <c r="AK101" s="175"/>
      <c r="AL101" s="175"/>
      <c r="AM101" s="172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4"/>
      <c r="BR101" s="105"/>
    </row>
    <row r="102" spans="3:70" ht="15.6" customHeight="1" x14ac:dyDescent="0.4">
      <c r="C102" s="176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8"/>
    </row>
    <row r="103" spans="3:70" ht="15.6" customHeight="1" x14ac:dyDescent="0.4"/>
    <row r="104" spans="3:70" ht="15.6" customHeight="1" x14ac:dyDescent="0.4"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92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4"/>
    </row>
    <row r="105" spans="3:70" ht="15.6" customHeight="1" x14ac:dyDescent="0.5">
      <c r="C105" s="95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65"/>
      <c r="Y105" s="65"/>
      <c r="Z105" s="65"/>
      <c r="AA105" s="36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04"/>
      <c r="AO105" s="113"/>
      <c r="AP105" s="114"/>
      <c r="AQ105" s="114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02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03"/>
      <c r="BO105" s="103"/>
      <c r="BP105" s="103"/>
      <c r="BQ105" s="104"/>
      <c r="BR105" s="105"/>
    </row>
    <row r="106" spans="3:70" ht="15.6" customHeight="1" x14ac:dyDescent="0.5">
      <c r="C106" s="95"/>
      <c r="D106" s="96" t="s">
        <v>14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 t="s">
        <v>44</v>
      </c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2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103"/>
      <c r="BO106" s="103"/>
      <c r="BP106" s="103"/>
      <c r="BQ106" s="104"/>
      <c r="BR106" s="105"/>
    </row>
    <row r="107" spans="3:70" ht="15.6" customHeight="1" x14ac:dyDescent="0.5">
      <c r="C107" s="95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8"/>
      <c r="R107" s="10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2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103"/>
      <c r="BO107" s="103"/>
      <c r="BP107" s="103"/>
      <c r="BQ107" s="104"/>
      <c r="BR107" s="105"/>
    </row>
    <row r="108" spans="3:70" ht="15.6" customHeight="1" x14ac:dyDescent="0.5">
      <c r="C108" s="95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65"/>
      <c r="Y108" s="65"/>
      <c r="Z108" s="65"/>
      <c r="AA108" s="36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04"/>
      <c r="AO108" s="113"/>
      <c r="AP108" s="114"/>
      <c r="AQ108" s="114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02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103"/>
      <c r="BO108" s="103"/>
      <c r="BP108" s="103"/>
      <c r="BQ108" s="104"/>
      <c r="BR108" s="105"/>
    </row>
    <row r="109" spans="3:70" ht="25.5" x14ac:dyDescent="0.5">
      <c r="C109" s="95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6" t="s">
        <v>39</v>
      </c>
      <c r="V109" s="118"/>
      <c r="W109" s="117"/>
      <c r="X109" s="119"/>
      <c r="Y109" s="11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17"/>
      <c r="AL109" s="117"/>
      <c r="AM109" s="116" t="s">
        <v>35</v>
      </c>
      <c r="AN109" s="112"/>
      <c r="AO109" s="112"/>
      <c r="AP109" s="112"/>
      <c r="AQ109" s="112"/>
      <c r="AR109" s="112"/>
      <c r="AS109" s="103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21"/>
      <c r="BD109" s="103"/>
      <c r="BE109" s="103"/>
      <c r="BF109" s="122" t="s">
        <v>17</v>
      </c>
      <c r="BG109" s="179"/>
      <c r="BH109" s="179"/>
      <c r="BI109" s="179"/>
      <c r="BJ109" s="179"/>
      <c r="BK109" s="179"/>
      <c r="BL109" s="179"/>
      <c r="BM109" s="103"/>
      <c r="BN109" s="103"/>
      <c r="BO109" s="103"/>
      <c r="BP109" s="103"/>
      <c r="BQ109" s="104"/>
      <c r="BR109" s="105"/>
    </row>
    <row r="110" spans="3:70" ht="19.350000000000001" customHeight="1" x14ac:dyDescent="0.4">
      <c r="C110" s="9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12"/>
      <c r="S110" s="112"/>
      <c r="T110" s="112"/>
      <c r="U110" s="187" t="s">
        <v>45</v>
      </c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203"/>
      <c r="AK110" s="129"/>
      <c r="AL110" s="129"/>
      <c r="AM110" s="192" t="str">
        <f>IF([5]回答表!F17="簡易水道事業",IF([5]回答表!X45="●",[5]回答表!B158,IF([5]回答表!AA45="●",[5]回答表!B223,"")),"")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4"/>
      <c r="BC110" s="113"/>
      <c r="BD110" s="36"/>
      <c r="BE110" s="36"/>
      <c r="BF110" s="131" t="str">
        <f>IF([5]回答表!F17="簡易水道事業",IF([5]回答表!X45="●",[5]回答表!B212,IF([5]回答表!AA45="●",[5]回答表!B278,"")),"")</f>
        <v/>
      </c>
      <c r="BG110" s="132"/>
      <c r="BH110" s="132"/>
      <c r="BI110" s="132"/>
      <c r="BJ110" s="131"/>
      <c r="BK110" s="132"/>
      <c r="BL110" s="132"/>
      <c r="BM110" s="132"/>
      <c r="BN110" s="131"/>
      <c r="BO110" s="132"/>
      <c r="BP110" s="132"/>
      <c r="BQ110" s="133"/>
      <c r="BR110" s="105"/>
    </row>
    <row r="111" spans="3:70" ht="19.350000000000001" customHeight="1" x14ac:dyDescent="0.4">
      <c r="C111" s="9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112"/>
      <c r="S111" s="112"/>
      <c r="T111" s="112"/>
      <c r="U111" s="210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2"/>
      <c r="AK111" s="129"/>
      <c r="AL111" s="129"/>
      <c r="AM111" s="200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  <c r="BC111" s="113"/>
      <c r="BD111" s="36"/>
      <c r="BE111" s="36"/>
      <c r="BF111" s="143"/>
      <c r="BG111" s="144"/>
      <c r="BH111" s="144"/>
      <c r="BI111" s="144"/>
      <c r="BJ111" s="143"/>
      <c r="BK111" s="144"/>
      <c r="BL111" s="144"/>
      <c r="BM111" s="144"/>
      <c r="BN111" s="143"/>
      <c r="BO111" s="144"/>
      <c r="BP111" s="144"/>
      <c r="BQ111" s="145"/>
      <c r="BR111" s="105"/>
    </row>
    <row r="112" spans="3:70" ht="15.6" customHeight="1" x14ac:dyDescent="0.4">
      <c r="C112" s="95"/>
      <c r="D112" s="99" t="s">
        <v>18</v>
      </c>
      <c r="E112" s="100"/>
      <c r="F112" s="100"/>
      <c r="G112" s="100"/>
      <c r="H112" s="100"/>
      <c r="I112" s="100"/>
      <c r="J112" s="100"/>
      <c r="K112" s="100"/>
      <c r="L112" s="100"/>
      <c r="M112" s="101"/>
      <c r="N112" s="123" t="str">
        <f>IF([5]回答表!F17="簡易水道事業",IF([5]回答表!X45="●","●",""),"")</f>
        <v/>
      </c>
      <c r="O112" s="124"/>
      <c r="P112" s="124"/>
      <c r="Q112" s="125"/>
      <c r="R112" s="112"/>
      <c r="S112" s="112"/>
      <c r="T112" s="112"/>
      <c r="U112" s="79" t="str">
        <f>IF([5]回答表!F17="簡易水道事業",IF([5]回答表!X45="●",[5]回答表!Y185,IF([5]回答表!AA45="●",[5]回答表!Y251,"")),"")</f>
        <v/>
      </c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46"/>
      <c r="AK112" s="129"/>
      <c r="AL112" s="129"/>
      <c r="AM112" s="200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  <c r="BC112" s="113"/>
      <c r="BD112" s="36"/>
      <c r="BE112" s="36"/>
      <c r="BF112" s="143"/>
      <c r="BG112" s="144"/>
      <c r="BH112" s="144"/>
      <c r="BI112" s="144"/>
      <c r="BJ112" s="143"/>
      <c r="BK112" s="144"/>
      <c r="BL112" s="144"/>
      <c r="BM112" s="144"/>
      <c r="BN112" s="143"/>
      <c r="BO112" s="144"/>
      <c r="BP112" s="144"/>
      <c r="BQ112" s="145"/>
      <c r="BR112" s="105"/>
    </row>
    <row r="113" spans="3:70" ht="15.6" customHeight="1" x14ac:dyDescent="0.4">
      <c r="C113" s="95"/>
      <c r="D113" s="134"/>
      <c r="E113" s="135"/>
      <c r="F113" s="135"/>
      <c r="G113" s="135"/>
      <c r="H113" s="135"/>
      <c r="I113" s="135"/>
      <c r="J113" s="135"/>
      <c r="K113" s="135"/>
      <c r="L113" s="135"/>
      <c r="M113" s="136"/>
      <c r="N113" s="137"/>
      <c r="O113" s="138"/>
      <c r="P113" s="138"/>
      <c r="Q113" s="139"/>
      <c r="R113" s="112"/>
      <c r="S113" s="112"/>
      <c r="T113" s="112"/>
      <c r="U113" s="76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8"/>
      <c r="AK113" s="129"/>
      <c r="AL113" s="129"/>
      <c r="AM113" s="200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  <c r="BC113" s="113"/>
      <c r="BD113" s="36"/>
      <c r="BE113" s="36"/>
      <c r="BF113" s="143" t="str">
        <f>IF([5]回答表!F17="簡易水道事業",IF([5]回答表!X45="●",[5]回答表!E212,IF([5]回答表!AA45="●",[5]回答表!E278,"")),"")</f>
        <v/>
      </c>
      <c r="BG113" s="144"/>
      <c r="BH113" s="144"/>
      <c r="BI113" s="144"/>
      <c r="BJ113" s="143" t="str">
        <f>IF([5]回答表!F17="簡易水道事業",IF([5]回答表!X45="●",[5]回答表!E213,IF([5]回答表!AA45="●",[5]回答表!E279,"")),"")</f>
        <v/>
      </c>
      <c r="BK113" s="144"/>
      <c r="BL113" s="144"/>
      <c r="BM113" s="144"/>
      <c r="BN113" s="143" t="str">
        <f>IF([5]回答表!F17="簡易水道事業",IF([5]回答表!X45="●",[5]回答表!E214,IF([5]回答表!AA45="●",[5]回答表!E280,"")),"")</f>
        <v/>
      </c>
      <c r="BO113" s="144"/>
      <c r="BP113" s="144"/>
      <c r="BQ113" s="145"/>
      <c r="BR113" s="105"/>
    </row>
    <row r="114" spans="3:70" ht="15.6" customHeight="1" x14ac:dyDescent="0.4">
      <c r="C114" s="95"/>
      <c r="D114" s="134"/>
      <c r="E114" s="135"/>
      <c r="F114" s="135"/>
      <c r="G114" s="135"/>
      <c r="H114" s="135"/>
      <c r="I114" s="135"/>
      <c r="J114" s="135"/>
      <c r="K114" s="135"/>
      <c r="L114" s="135"/>
      <c r="M114" s="136"/>
      <c r="N114" s="137"/>
      <c r="O114" s="138"/>
      <c r="P114" s="138"/>
      <c r="Q114" s="139"/>
      <c r="R114" s="152"/>
      <c r="S114" s="152"/>
      <c r="T114" s="152"/>
      <c r="U114" s="82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4"/>
      <c r="AK114" s="129"/>
      <c r="AL114" s="129"/>
      <c r="AM114" s="200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  <c r="BC114" s="113"/>
      <c r="BD114" s="113"/>
      <c r="BE114" s="113"/>
      <c r="BF114" s="143"/>
      <c r="BG114" s="144"/>
      <c r="BH114" s="144"/>
      <c r="BI114" s="144"/>
      <c r="BJ114" s="143"/>
      <c r="BK114" s="144"/>
      <c r="BL114" s="144"/>
      <c r="BM114" s="144"/>
      <c r="BN114" s="143"/>
      <c r="BO114" s="144"/>
      <c r="BP114" s="144"/>
      <c r="BQ114" s="145"/>
      <c r="BR114" s="105"/>
    </row>
    <row r="115" spans="3:70" ht="19.350000000000001" customHeight="1" x14ac:dyDescent="0.4">
      <c r="C115" s="95"/>
      <c r="D115" s="109"/>
      <c r="E115" s="110"/>
      <c r="F115" s="110"/>
      <c r="G115" s="110"/>
      <c r="H115" s="110"/>
      <c r="I115" s="110"/>
      <c r="J115" s="110"/>
      <c r="K115" s="110"/>
      <c r="L115" s="110"/>
      <c r="M115" s="111"/>
      <c r="N115" s="147"/>
      <c r="O115" s="148"/>
      <c r="P115" s="148"/>
      <c r="Q115" s="149"/>
      <c r="R115" s="152"/>
      <c r="S115" s="152"/>
      <c r="T115" s="152"/>
      <c r="U115" s="187" t="s">
        <v>46</v>
      </c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203"/>
      <c r="AK115" s="129"/>
      <c r="AL115" s="129"/>
      <c r="AM115" s="200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  <c r="BC115" s="113"/>
      <c r="BD115" s="36"/>
      <c r="BE115" s="36"/>
      <c r="BF115" s="143"/>
      <c r="BG115" s="144"/>
      <c r="BH115" s="144"/>
      <c r="BI115" s="144"/>
      <c r="BJ115" s="143"/>
      <c r="BK115" s="144"/>
      <c r="BL115" s="144"/>
      <c r="BM115" s="144"/>
      <c r="BN115" s="143"/>
      <c r="BO115" s="144"/>
      <c r="BP115" s="144"/>
      <c r="BQ115" s="145"/>
      <c r="BR115" s="105"/>
    </row>
    <row r="116" spans="3:70" ht="19.350000000000001" customHeight="1" x14ac:dyDescent="0.4">
      <c r="C116" s="95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210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2"/>
      <c r="AK116" s="129"/>
      <c r="AL116" s="129"/>
      <c r="AM116" s="200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  <c r="BC116" s="113"/>
      <c r="BD116" s="165"/>
      <c r="BE116" s="165"/>
      <c r="BF116" s="143"/>
      <c r="BG116" s="144"/>
      <c r="BH116" s="144"/>
      <c r="BI116" s="144"/>
      <c r="BJ116" s="143"/>
      <c r="BK116" s="144"/>
      <c r="BL116" s="144"/>
      <c r="BM116" s="144"/>
      <c r="BN116" s="143"/>
      <c r="BO116" s="144"/>
      <c r="BP116" s="144"/>
      <c r="BQ116" s="145"/>
      <c r="BR116" s="105"/>
    </row>
    <row r="117" spans="3:70" ht="15.6" customHeight="1" x14ac:dyDescent="0.4">
      <c r="C117" s="9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112"/>
      <c r="S117" s="112"/>
      <c r="T117" s="112"/>
      <c r="U117" s="79" t="str">
        <f>IF([5]回答表!F17="簡易水道事業",IF([5]回答表!X45="●",[5]回答表!Y186,IF([5]回答表!AA45="●",[5]回答表!Y252,"")),"")</f>
        <v/>
      </c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46"/>
      <c r="AK117" s="129"/>
      <c r="AL117" s="129"/>
      <c r="AM117" s="200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  <c r="BC117" s="113"/>
      <c r="BD117" s="165"/>
      <c r="BE117" s="165"/>
      <c r="BF117" s="143" t="s">
        <v>23</v>
      </c>
      <c r="BG117" s="144"/>
      <c r="BH117" s="144"/>
      <c r="BI117" s="144"/>
      <c r="BJ117" s="143" t="s">
        <v>24</v>
      </c>
      <c r="BK117" s="144"/>
      <c r="BL117" s="144"/>
      <c r="BM117" s="144"/>
      <c r="BN117" s="143" t="s">
        <v>25</v>
      </c>
      <c r="BO117" s="144"/>
      <c r="BP117" s="144"/>
      <c r="BQ117" s="145"/>
      <c r="BR117" s="105"/>
    </row>
    <row r="118" spans="3:70" ht="15.6" customHeight="1" x14ac:dyDescent="0.4">
      <c r="C118" s="9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112"/>
      <c r="S118" s="112"/>
      <c r="T118" s="112"/>
      <c r="U118" s="76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8"/>
      <c r="AK118" s="129"/>
      <c r="AL118" s="129"/>
      <c r="AM118" s="207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9"/>
      <c r="BC118" s="113"/>
      <c r="BD118" s="165"/>
      <c r="BE118" s="165"/>
      <c r="BF118" s="143"/>
      <c r="BG118" s="144"/>
      <c r="BH118" s="144"/>
      <c r="BI118" s="144"/>
      <c r="BJ118" s="143"/>
      <c r="BK118" s="144"/>
      <c r="BL118" s="144"/>
      <c r="BM118" s="144"/>
      <c r="BN118" s="143"/>
      <c r="BO118" s="144"/>
      <c r="BP118" s="144"/>
      <c r="BQ118" s="145"/>
      <c r="BR118" s="105"/>
    </row>
    <row r="119" spans="3:70" ht="15.6" customHeight="1" x14ac:dyDescent="0.4">
      <c r="C119" s="95"/>
      <c r="D119" s="159" t="s">
        <v>26</v>
      </c>
      <c r="E119" s="160"/>
      <c r="F119" s="160"/>
      <c r="G119" s="160"/>
      <c r="H119" s="160"/>
      <c r="I119" s="160"/>
      <c r="J119" s="160"/>
      <c r="K119" s="160"/>
      <c r="L119" s="160"/>
      <c r="M119" s="161"/>
      <c r="N119" s="123" t="str">
        <f>IF([5]回答表!F17="簡易水道事業",IF([5]回答表!AA45="●","●",""),"")</f>
        <v/>
      </c>
      <c r="O119" s="124"/>
      <c r="P119" s="124"/>
      <c r="Q119" s="125"/>
      <c r="R119" s="112"/>
      <c r="S119" s="112"/>
      <c r="T119" s="112"/>
      <c r="U119" s="82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4"/>
      <c r="AK119" s="129"/>
      <c r="AL119" s="129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113"/>
      <c r="BD119" s="165"/>
      <c r="BE119" s="165"/>
      <c r="BF119" s="181"/>
      <c r="BG119" s="182"/>
      <c r="BH119" s="182"/>
      <c r="BI119" s="182"/>
      <c r="BJ119" s="181"/>
      <c r="BK119" s="182"/>
      <c r="BL119" s="182"/>
      <c r="BM119" s="182"/>
      <c r="BN119" s="181"/>
      <c r="BO119" s="182"/>
      <c r="BP119" s="182"/>
      <c r="BQ119" s="183"/>
      <c r="BR119" s="105"/>
    </row>
    <row r="120" spans="3:70" ht="15.6" customHeight="1" x14ac:dyDescent="0.4">
      <c r="C120" s="95"/>
      <c r="D120" s="166"/>
      <c r="E120" s="167"/>
      <c r="F120" s="167"/>
      <c r="G120" s="167"/>
      <c r="H120" s="167"/>
      <c r="I120" s="167"/>
      <c r="J120" s="167"/>
      <c r="K120" s="167"/>
      <c r="L120" s="167"/>
      <c r="M120" s="168"/>
      <c r="N120" s="137"/>
      <c r="O120" s="138"/>
      <c r="P120" s="138"/>
      <c r="Q120" s="139"/>
      <c r="R120" s="112"/>
      <c r="S120" s="112"/>
      <c r="T120" s="112"/>
      <c r="U120" s="187" t="s">
        <v>47</v>
      </c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203"/>
      <c r="AK120" s="65"/>
      <c r="AL120" s="65"/>
      <c r="AM120" s="213" t="s">
        <v>48</v>
      </c>
      <c r="AN120" s="214"/>
      <c r="AO120" s="214"/>
      <c r="AP120" s="214"/>
      <c r="AQ120" s="214"/>
      <c r="AR120" s="215"/>
      <c r="AS120" s="213" t="s">
        <v>49</v>
      </c>
      <c r="AT120" s="214"/>
      <c r="AU120" s="214"/>
      <c r="AV120" s="214"/>
      <c r="AW120" s="214"/>
      <c r="AX120" s="215"/>
      <c r="AY120" s="216" t="s">
        <v>50</v>
      </c>
      <c r="AZ120" s="217"/>
      <c r="BA120" s="217"/>
      <c r="BB120" s="217"/>
      <c r="BC120" s="217"/>
      <c r="BD120" s="218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105"/>
    </row>
    <row r="121" spans="3:70" ht="15.6" customHeight="1" x14ac:dyDescent="0.4">
      <c r="C121" s="95"/>
      <c r="D121" s="166"/>
      <c r="E121" s="167"/>
      <c r="F121" s="167"/>
      <c r="G121" s="167"/>
      <c r="H121" s="167"/>
      <c r="I121" s="167"/>
      <c r="J121" s="167"/>
      <c r="K121" s="167"/>
      <c r="L121" s="167"/>
      <c r="M121" s="168"/>
      <c r="N121" s="137"/>
      <c r="O121" s="138"/>
      <c r="P121" s="138"/>
      <c r="Q121" s="139"/>
      <c r="R121" s="112"/>
      <c r="S121" s="112"/>
      <c r="T121" s="112"/>
      <c r="U121" s="210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2"/>
      <c r="AK121" s="65"/>
      <c r="AL121" s="65"/>
      <c r="AM121" s="219"/>
      <c r="AN121" s="220"/>
      <c r="AO121" s="220"/>
      <c r="AP121" s="220"/>
      <c r="AQ121" s="220"/>
      <c r="AR121" s="221"/>
      <c r="AS121" s="219"/>
      <c r="AT121" s="220"/>
      <c r="AU121" s="220"/>
      <c r="AV121" s="220"/>
      <c r="AW121" s="220"/>
      <c r="AX121" s="221"/>
      <c r="AY121" s="222"/>
      <c r="AZ121" s="223"/>
      <c r="BA121" s="223"/>
      <c r="BB121" s="223"/>
      <c r="BC121" s="223"/>
      <c r="BD121" s="224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105"/>
    </row>
    <row r="122" spans="3:70" ht="15.6" customHeight="1" x14ac:dyDescent="0.4">
      <c r="C122" s="95"/>
      <c r="D122" s="169"/>
      <c r="E122" s="170"/>
      <c r="F122" s="170"/>
      <c r="G122" s="170"/>
      <c r="H122" s="170"/>
      <c r="I122" s="170"/>
      <c r="J122" s="170"/>
      <c r="K122" s="170"/>
      <c r="L122" s="170"/>
      <c r="M122" s="171"/>
      <c r="N122" s="147"/>
      <c r="O122" s="148"/>
      <c r="P122" s="148"/>
      <c r="Q122" s="149"/>
      <c r="R122" s="112"/>
      <c r="S122" s="112"/>
      <c r="T122" s="112"/>
      <c r="U122" s="79" t="str">
        <f>IF([5]回答表!F17="簡易水道事業",IF([5]回答表!X45="●",[5]回答表!Y187,IF([5]回答表!AA45="●",[5]回答表!Y253,"")),"")</f>
        <v/>
      </c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146"/>
      <c r="AK122" s="65"/>
      <c r="AL122" s="65"/>
      <c r="AM122" s="225" t="str">
        <f>IF([5]回答表!F17="簡易水道事業",IF([5]回答表!X45="●",[5]回答表!Y189,IF([5]回答表!AA45="●",[5]回答表!Y255,"")),"")</f>
        <v/>
      </c>
      <c r="AN122" s="225"/>
      <c r="AO122" s="225"/>
      <c r="AP122" s="225"/>
      <c r="AQ122" s="225"/>
      <c r="AR122" s="225"/>
      <c r="AS122" s="225" t="str">
        <f>IF([5]回答表!F17="簡易水道事業",IF([5]回答表!X45="●",[5]回答表!Y190,IF([5]回答表!AA45="●",[5]回答表!Y256,"")),"")</f>
        <v/>
      </c>
      <c r="AT122" s="225"/>
      <c r="AU122" s="225"/>
      <c r="AV122" s="225"/>
      <c r="AW122" s="225"/>
      <c r="AX122" s="225"/>
      <c r="AY122" s="225" t="str">
        <f>IF([5]回答表!F17="簡易水道事業",IF([5]回答表!X45="●",[5]回答表!Y191,IF([5]回答表!AA45="●",[5]回答表!Y257,"")),"")</f>
        <v/>
      </c>
      <c r="AZ122" s="225"/>
      <c r="BA122" s="225"/>
      <c r="BB122" s="225"/>
      <c r="BC122" s="225"/>
      <c r="BD122" s="22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105"/>
    </row>
    <row r="123" spans="3:70" ht="15.6" customHeight="1" x14ac:dyDescent="0.4">
      <c r="C123" s="9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2"/>
      <c r="S123" s="112"/>
      <c r="T123" s="112"/>
      <c r="U123" s="76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8"/>
      <c r="AK123" s="65"/>
      <c r="AL123" s="6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105"/>
    </row>
    <row r="124" spans="3:70" ht="15.6" customHeight="1" x14ac:dyDescent="0.4">
      <c r="C124" s="95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81"/>
      <c r="O124" s="81"/>
      <c r="P124" s="81"/>
      <c r="Q124" s="81"/>
      <c r="R124" s="112"/>
      <c r="S124" s="112"/>
      <c r="T124" s="226"/>
      <c r="U124" s="82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  <c r="AK124" s="65"/>
      <c r="AL124" s="10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105"/>
    </row>
    <row r="125" spans="3:70" ht="15.6" customHeight="1" x14ac:dyDescent="0.4">
      <c r="C125" s="9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102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05"/>
    </row>
    <row r="126" spans="3:70" ht="18.600000000000001" customHeight="1" x14ac:dyDescent="0.5">
      <c r="C126" s="95"/>
      <c r="D126" s="227"/>
      <c r="E126" s="150"/>
      <c r="F126" s="150"/>
      <c r="G126" s="150"/>
      <c r="H126" s="150"/>
      <c r="I126" s="150"/>
      <c r="J126" s="150"/>
      <c r="K126" s="150"/>
      <c r="L126" s="150"/>
      <c r="M126" s="150"/>
      <c r="N126" s="81"/>
      <c r="O126" s="81"/>
      <c r="P126" s="81"/>
      <c r="Q126" s="81"/>
      <c r="R126" s="112"/>
      <c r="S126" s="112"/>
      <c r="T126" s="112"/>
      <c r="U126" s="116" t="s">
        <v>31</v>
      </c>
      <c r="V126" s="112"/>
      <c r="W126" s="112"/>
      <c r="X126" s="112"/>
      <c r="Y126" s="112"/>
      <c r="Z126" s="112"/>
      <c r="AA126" s="103"/>
      <c r="AB126" s="117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16" t="s">
        <v>32</v>
      </c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65"/>
      <c r="BR126" s="105"/>
    </row>
    <row r="127" spans="3:70" ht="15.6" customHeight="1" x14ac:dyDescent="0.4">
      <c r="C127" s="95"/>
      <c r="D127" s="186" t="s">
        <v>33</v>
      </c>
      <c r="E127" s="186"/>
      <c r="F127" s="186"/>
      <c r="G127" s="186"/>
      <c r="H127" s="186"/>
      <c r="I127" s="186"/>
      <c r="J127" s="186"/>
      <c r="K127" s="186"/>
      <c r="L127" s="186"/>
      <c r="M127" s="205"/>
      <c r="N127" s="123" t="str">
        <f>IF([5]回答表!F17="簡易水道事業",IF([5]回答表!AD45="●","●",""),"")</f>
        <v/>
      </c>
      <c r="O127" s="124"/>
      <c r="P127" s="124"/>
      <c r="Q127" s="125"/>
      <c r="R127" s="112"/>
      <c r="S127" s="112"/>
      <c r="T127" s="112"/>
      <c r="U127" s="126" t="str">
        <f>IF([5]回答表!F17="簡易水道事業",IF([5]回答表!AD45="●",[5]回答表!B289,""),"")</f>
        <v/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/>
      <c r="AK127" s="175"/>
      <c r="AL127" s="175"/>
      <c r="AM127" s="126" t="str">
        <f>IF([5]回答表!F17="簡易水道事業",IF([5]回答表!AD45="●",[5]回答表!B295,""),"")</f>
        <v/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8"/>
      <c r="BR127" s="105"/>
    </row>
    <row r="128" spans="3:70" ht="15.6" customHeight="1" x14ac:dyDescent="0.4">
      <c r="C128" s="95"/>
      <c r="D128" s="186"/>
      <c r="E128" s="186"/>
      <c r="F128" s="186"/>
      <c r="G128" s="186"/>
      <c r="H128" s="186"/>
      <c r="I128" s="186"/>
      <c r="J128" s="186"/>
      <c r="K128" s="186"/>
      <c r="L128" s="186"/>
      <c r="M128" s="205"/>
      <c r="N128" s="137"/>
      <c r="O128" s="138"/>
      <c r="P128" s="138"/>
      <c r="Q128" s="139"/>
      <c r="R128" s="112"/>
      <c r="S128" s="112"/>
      <c r="T128" s="112"/>
      <c r="U128" s="140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2"/>
      <c r="AK128" s="175"/>
      <c r="AL128" s="175"/>
      <c r="AM128" s="140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2"/>
      <c r="BR128" s="105"/>
    </row>
    <row r="129" spans="3:92" ht="15.6" customHeight="1" x14ac:dyDescent="0.4">
      <c r="C129" s="95"/>
      <c r="D129" s="186"/>
      <c r="E129" s="186"/>
      <c r="F129" s="186"/>
      <c r="G129" s="186"/>
      <c r="H129" s="186"/>
      <c r="I129" s="186"/>
      <c r="J129" s="186"/>
      <c r="K129" s="186"/>
      <c r="L129" s="186"/>
      <c r="M129" s="205"/>
      <c r="N129" s="137"/>
      <c r="O129" s="138"/>
      <c r="P129" s="138"/>
      <c r="Q129" s="139"/>
      <c r="R129" s="112"/>
      <c r="S129" s="112"/>
      <c r="T129" s="112"/>
      <c r="U129" s="140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2"/>
      <c r="AK129" s="175"/>
      <c r="AL129" s="175"/>
      <c r="AM129" s="140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2"/>
      <c r="BR129" s="105"/>
    </row>
    <row r="130" spans="3:92" ht="15.6" customHeight="1" x14ac:dyDescent="0.4">
      <c r="C130" s="95"/>
      <c r="D130" s="186"/>
      <c r="E130" s="186"/>
      <c r="F130" s="186"/>
      <c r="G130" s="186"/>
      <c r="H130" s="186"/>
      <c r="I130" s="186"/>
      <c r="J130" s="186"/>
      <c r="K130" s="186"/>
      <c r="L130" s="186"/>
      <c r="M130" s="205"/>
      <c r="N130" s="147"/>
      <c r="O130" s="148"/>
      <c r="P130" s="148"/>
      <c r="Q130" s="149"/>
      <c r="R130" s="112"/>
      <c r="S130" s="112"/>
      <c r="T130" s="112"/>
      <c r="U130" s="172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4"/>
      <c r="AK130" s="175"/>
      <c r="AL130" s="175"/>
      <c r="AM130" s="172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4"/>
      <c r="BR130" s="105"/>
    </row>
    <row r="131" spans="3:92" ht="15.6" customHeight="1" x14ac:dyDescent="0.4"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8"/>
    </row>
    <row r="132" spans="3:92" ht="15.6" customHeight="1" x14ac:dyDescent="0.4"/>
    <row r="133" spans="3:92" ht="15.6" customHeight="1" x14ac:dyDescent="0.4"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92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4"/>
    </row>
    <row r="134" spans="3:92" ht="15.6" customHeight="1" x14ac:dyDescent="0.5">
      <c r="C134" s="95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65"/>
      <c r="Y134" s="65"/>
      <c r="Z134" s="65"/>
      <c r="AA134" s="36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04"/>
      <c r="AO134" s="113"/>
      <c r="AP134" s="114"/>
      <c r="AQ134" s="114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02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103"/>
      <c r="BO134" s="103"/>
      <c r="BP134" s="103"/>
      <c r="BQ134" s="104"/>
      <c r="BR134" s="105"/>
    </row>
    <row r="135" spans="3:92" ht="15.6" customHeight="1" x14ac:dyDescent="0.5">
      <c r="C135" s="95"/>
      <c r="D135" s="96" t="s">
        <v>14</v>
      </c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 t="s">
        <v>51</v>
      </c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2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103"/>
      <c r="BO135" s="103"/>
      <c r="BP135" s="103"/>
      <c r="BQ135" s="104"/>
      <c r="BR135" s="105"/>
    </row>
    <row r="136" spans="3:92" ht="15.6" customHeight="1" x14ac:dyDescent="0.5">
      <c r="C136" s="95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  <c r="R136" s="109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1"/>
      <c r="BC136" s="102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103"/>
      <c r="BO136" s="103"/>
      <c r="BP136" s="103"/>
      <c r="BQ136" s="104"/>
      <c r="BR136" s="105"/>
    </row>
    <row r="137" spans="3:92" ht="15.6" customHeight="1" x14ac:dyDescent="0.5">
      <c r="C137" s="95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5"/>
      <c r="Y137" s="65"/>
      <c r="Z137" s="65"/>
      <c r="AA137" s="36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04"/>
      <c r="AO137" s="113"/>
      <c r="AP137" s="114"/>
      <c r="AQ137" s="114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02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103"/>
      <c r="BO137" s="103"/>
      <c r="BP137" s="103"/>
      <c r="BQ137" s="104"/>
      <c r="BR137" s="105"/>
    </row>
    <row r="138" spans="3:92" ht="25.5" x14ac:dyDescent="0.5">
      <c r="C138" s="95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6" t="s">
        <v>39</v>
      </c>
      <c r="V138" s="118"/>
      <c r="W138" s="117"/>
      <c r="X138" s="119"/>
      <c r="Y138" s="119"/>
      <c r="Z138" s="120"/>
      <c r="AA138" s="120"/>
      <c r="AB138" s="120"/>
      <c r="AC138" s="121"/>
      <c r="AD138" s="121"/>
      <c r="AE138" s="121"/>
      <c r="AF138" s="121"/>
      <c r="AG138" s="121"/>
      <c r="AH138" s="121"/>
      <c r="AI138" s="121"/>
      <c r="AJ138" s="121"/>
      <c r="AK138" s="117"/>
      <c r="AL138" s="117"/>
      <c r="AM138" s="116" t="s">
        <v>35</v>
      </c>
      <c r="AN138" s="112"/>
      <c r="AO138" s="112"/>
      <c r="AP138" s="112"/>
      <c r="AQ138" s="112"/>
      <c r="AR138" s="112"/>
      <c r="AS138" s="103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21"/>
      <c r="BD138" s="103"/>
      <c r="BE138" s="103"/>
      <c r="BF138" s="122" t="s">
        <v>17</v>
      </c>
      <c r="BG138" s="179"/>
      <c r="BH138" s="179"/>
      <c r="BI138" s="179"/>
      <c r="BJ138" s="179"/>
      <c r="BK138" s="179"/>
      <c r="BL138" s="179"/>
      <c r="BM138" s="103"/>
      <c r="BN138" s="103"/>
      <c r="BO138" s="103"/>
      <c r="BP138" s="103"/>
      <c r="BQ138" s="104"/>
      <c r="BR138" s="105"/>
    </row>
    <row r="139" spans="3:92" ht="19.350000000000001" customHeight="1" x14ac:dyDescent="0.4">
      <c r="C139" s="95"/>
      <c r="D139" s="186" t="s">
        <v>18</v>
      </c>
      <c r="E139" s="186"/>
      <c r="F139" s="186"/>
      <c r="G139" s="186"/>
      <c r="H139" s="186"/>
      <c r="I139" s="186"/>
      <c r="J139" s="186"/>
      <c r="K139" s="186"/>
      <c r="L139" s="186"/>
      <c r="M139" s="186"/>
      <c r="N139" s="123" t="str">
        <f>IF([5]回答表!F17="下水道事業",IF([5]回答表!X45="●","●",""),"")</f>
        <v/>
      </c>
      <c r="O139" s="124"/>
      <c r="P139" s="124"/>
      <c r="Q139" s="125"/>
      <c r="R139" s="112"/>
      <c r="S139" s="112"/>
      <c r="T139" s="112"/>
      <c r="U139" s="189" t="s">
        <v>52</v>
      </c>
      <c r="V139" s="190"/>
      <c r="W139" s="190"/>
      <c r="X139" s="190"/>
      <c r="Y139" s="190"/>
      <c r="Z139" s="190"/>
      <c r="AA139" s="190"/>
      <c r="AB139" s="190"/>
      <c r="AC139" s="95"/>
      <c r="AD139" s="65"/>
      <c r="AE139" s="65"/>
      <c r="AF139" s="65"/>
      <c r="AG139" s="65"/>
      <c r="AH139" s="65"/>
      <c r="AI139" s="65"/>
      <c r="AJ139" s="65"/>
      <c r="AK139" s="129"/>
      <c r="AL139" s="65"/>
      <c r="AM139" s="192" t="str">
        <f>IF([5]回答表!F17="下水道事業",IF([5]回答表!X45="●",[5]回答表!B158,IF([5]回答表!AA45="●",[5]回答表!B223,"")),"")</f>
        <v/>
      </c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4"/>
      <c r="BD139" s="36"/>
      <c r="BE139" s="36"/>
      <c r="BF139" s="131" t="str">
        <f>IF([5]回答表!F17="下水道事業",IF([5]回答表!X45="●",[5]回答表!B212,IF([5]回答表!AA45="●",[5]回答表!B278,"")),"")</f>
        <v/>
      </c>
      <c r="BG139" s="132"/>
      <c r="BH139" s="132"/>
      <c r="BI139" s="132"/>
      <c r="BJ139" s="131"/>
      <c r="BK139" s="132"/>
      <c r="BL139" s="132"/>
      <c r="BM139" s="132"/>
      <c r="BN139" s="131"/>
      <c r="BO139" s="132"/>
      <c r="BP139" s="132"/>
      <c r="BQ139" s="133"/>
      <c r="BR139" s="105"/>
    </row>
    <row r="140" spans="3:92" ht="19.350000000000001" customHeight="1" x14ac:dyDescent="0.4">
      <c r="C140" s="9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37"/>
      <c r="O140" s="138"/>
      <c r="P140" s="138"/>
      <c r="Q140" s="139"/>
      <c r="R140" s="112"/>
      <c r="S140" s="112"/>
      <c r="T140" s="112"/>
      <c r="U140" s="197"/>
      <c r="V140" s="198"/>
      <c r="W140" s="198"/>
      <c r="X140" s="198"/>
      <c r="Y140" s="198"/>
      <c r="Z140" s="198"/>
      <c r="AA140" s="198"/>
      <c r="AB140" s="198"/>
      <c r="AC140" s="95"/>
      <c r="AD140" s="65"/>
      <c r="AE140" s="65"/>
      <c r="AF140" s="65"/>
      <c r="AG140" s="65"/>
      <c r="AH140" s="65"/>
      <c r="AI140" s="65"/>
      <c r="AJ140" s="65"/>
      <c r="AK140" s="129"/>
      <c r="AL140" s="65"/>
      <c r="AM140" s="200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2"/>
      <c r="BD140" s="36"/>
      <c r="BE140" s="36"/>
      <c r="BF140" s="143"/>
      <c r="BG140" s="144"/>
      <c r="BH140" s="144"/>
      <c r="BI140" s="144"/>
      <c r="BJ140" s="143"/>
      <c r="BK140" s="144"/>
      <c r="BL140" s="144"/>
      <c r="BM140" s="144"/>
      <c r="BN140" s="143"/>
      <c r="BO140" s="144"/>
      <c r="BP140" s="144"/>
      <c r="BQ140" s="145"/>
      <c r="BR140" s="105"/>
    </row>
    <row r="141" spans="3:92" ht="15.6" customHeight="1" x14ac:dyDescent="0.4">
      <c r="C141" s="9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37"/>
      <c r="O141" s="138"/>
      <c r="P141" s="138"/>
      <c r="Q141" s="139"/>
      <c r="R141" s="112"/>
      <c r="S141" s="112"/>
      <c r="T141" s="112"/>
      <c r="U141" s="79" t="str">
        <f>IF([5]回答表!F17="下水道事業",IF([5]回答表!X45="●",[5]回答表!Y193,IF([5]回答表!AA45="●",[5]回答表!Y259,"")),"")</f>
        <v/>
      </c>
      <c r="V141" s="80"/>
      <c r="W141" s="80"/>
      <c r="X141" s="80"/>
      <c r="Y141" s="80"/>
      <c r="Z141" s="80"/>
      <c r="AA141" s="80"/>
      <c r="AB141" s="146"/>
      <c r="AC141" s="65"/>
      <c r="AD141" s="65"/>
      <c r="AE141" s="65"/>
      <c r="AF141" s="65"/>
      <c r="AG141" s="65"/>
      <c r="AH141" s="65"/>
      <c r="AI141" s="65"/>
      <c r="AJ141" s="65"/>
      <c r="AK141" s="129"/>
      <c r="AL141" s="65"/>
      <c r="AM141" s="200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2"/>
      <c r="BD141" s="36"/>
      <c r="BE141" s="36"/>
      <c r="BF141" s="143"/>
      <c r="BG141" s="144"/>
      <c r="BH141" s="144"/>
      <c r="BI141" s="144"/>
      <c r="BJ141" s="143"/>
      <c r="BK141" s="144"/>
      <c r="BL141" s="144"/>
      <c r="BM141" s="144"/>
      <c r="BN141" s="143"/>
      <c r="BO141" s="144"/>
      <c r="BP141" s="144"/>
      <c r="BQ141" s="145"/>
      <c r="BR141" s="105"/>
    </row>
    <row r="142" spans="3:92" ht="15.6" customHeight="1" x14ac:dyDescent="0.5">
      <c r="C142" s="95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47"/>
      <c r="O142" s="148"/>
      <c r="P142" s="148"/>
      <c r="Q142" s="149"/>
      <c r="R142" s="112"/>
      <c r="S142" s="112"/>
      <c r="T142" s="112"/>
      <c r="U142" s="76"/>
      <c r="V142" s="77"/>
      <c r="W142" s="77"/>
      <c r="X142" s="77"/>
      <c r="Y142" s="77"/>
      <c r="Z142" s="77"/>
      <c r="AA142" s="77"/>
      <c r="AB142" s="78"/>
      <c r="AC142" s="36"/>
      <c r="AD142" s="36"/>
      <c r="AE142" s="36"/>
      <c r="AF142" s="36"/>
      <c r="AG142" s="36"/>
      <c r="AH142" s="36"/>
      <c r="AI142" s="36"/>
      <c r="AJ142" s="103"/>
      <c r="AK142" s="129"/>
      <c r="AL142" s="65"/>
      <c r="AM142" s="200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2"/>
      <c r="BD142" s="36"/>
      <c r="BE142" s="36"/>
      <c r="BF142" s="143" t="str">
        <f>IF([5]回答表!F17="下水道事業",IF([5]回答表!X45="●",[5]回答表!E212,IF([5]回答表!AA45="●",[5]回答表!E278,"")),"")</f>
        <v/>
      </c>
      <c r="BG142" s="144"/>
      <c r="BH142" s="144"/>
      <c r="BI142" s="144"/>
      <c r="BJ142" s="143" t="str">
        <f>IF([5]回答表!F17="下水道事業",IF([5]回答表!X45="●",[5]回答表!E213,IF([5]回答表!AA45="●",[5]回答表!E279,"")),"")</f>
        <v/>
      </c>
      <c r="BK142" s="144"/>
      <c r="BL142" s="144"/>
      <c r="BM142" s="144"/>
      <c r="BN142" s="143" t="str">
        <f>IF([5]回答表!F17="下水道事業",IF([5]回答表!X45="●",[5]回答表!E214,IF([5]回答表!AA45="●",[5]回答表!E280,"")),"")</f>
        <v/>
      </c>
      <c r="BO142" s="144"/>
      <c r="BP142" s="144"/>
      <c r="BQ142" s="145"/>
      <c r="BR142" s="105"/>
      <c r="BX142" s="192" t="str">
        <f>IF([5]回答表!AQ20="下水道事業",IF([5]回答表!BI48="○",[5]回答表!AM161,IF([5]回答表!BL48="○",[5]回答表!AM226,"")),"")</f>
        <v/>
      </c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4"/>
    </row>
    <row r="143" spans="3:92" ht="15.6" customHeight="1" x14ac:dyDescent="0.5">
      <c r="C143" s="95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  <c r="O143" s="151"/>
      <c r="P143" s="151"/>
      <c r="Q143" s="151"/>
      <c r="R143" s="152"/>
      <c r="S143" s="152"/>
      <c r="T143" s="152"/>
      <c r="U143" s="82"/>
      <c r="V143" s="83"/>
      <c r="W143" s="83"/>
      <c r="X143" s="83"/>
      <c r="Y143" s="83"/>
      <c r="Z143" s="83"/>
      <c r="AA143" s="83"/>
      <c r="AB143" s="84"/>
      <c r="AC143" s="36"/>
      <c r="AD143" s="36"/>
      <c r="AE143" s="36"/>
      <c r="AF143" s="36"/>
      <c r="AG143" s="36"/>
      <c r="AH143" s="36"/>
      <c r="AI143" s="36"/>
      <c r="AJ143" s="103"/>
      <c r="AK143" s="129"/>
      <c r="AL143" s="36"/>
      <c r="AM143" s="200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2"/>
      <c r="BD143" s="113"/>
      <c r="BE143" s="113"/>
      <c r="BF143" s="143"/>
      <c r="BG143" s="144"/>
      <c r="BH143" s="144"/>
      <c r="BI143" s="144"/>
      <c r="BJ143" s="143"/>
      <c r="BK143" s="144"/>
      <c r="BL143" s="144"/>
      <c r="BM143" s="144"/>
      <c r="BN143" s="143"/>
      <c r="BO143" s="144"/>
      <c r="BP143" s="144"/>
      <c r="BQ143" s="145"/>
      <c r="BR143" s="105"/>
      <c r="BX143" s="200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2"/>
    </row>
    <row r="144" spans="3:92" ht="18" customHeight="1" x14ac:dyDescent="0.4">
      <c r="C144" s="9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36"/>
      <c r="Q144" s="36"/>
      <c r="R144" s="112"/>
      <c r="S144" s="112"/>
      <c r="T144" s="112"/>
      <c r="U144" s="65"/>
      <c r="V144" s="65"/>
      <c r="W144" s="65"/>
      <c r="X144" s="65"/>
      <c r="Y144" s="65"/>
      <c r="Z144" s="65"/>
      <c r="AA144" s="65"/>
      <c r="AB144" s="65"/>
      <c r="AC144" s="65"/>
      <c r="AD144" s="102"/>
      <c r="AE144" s="36"/>
      <c r="AF144" s="36"/>
      <c r="AG144" s="36"/>
      <c r="AH144" s="36"/>
      <c r="AI144" s="36"/>
      <c r="AJ144" s="36"/>
      <c r="AK144" s="36"/>
      <c r="AL144" s="36"/>
      <c r="AM144" s="200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2"/>
      <c r="BD144" s="65"/>
      <c r="BE144" s="65"/>
      <c r="BF144" s="143"/>
      <c r="BG144" s="144"/>
      <c r="BH144" s="144"/>
      <c r="BI144" s="144"/>
      <c r="BJ144" s="143"/>
      <c r="BK144" s="144"/>
      <c r="BL144" s="144"/>
      <c r="BM144" s="144"/>
      <c r="BN144" s="143"/>
      <c r="BO144" s="144"/>
      <c r="BP144" s="144"/>
      <c r="BQ144" s="145"/>
      <c r="BR144" s="105"/>
      <c r="BT144" s="65"/>
      <c r="BU144" s="65"/>
      <c r="BV144" s="65"/>
      <c r="BW144" s="65"/>
      <c r="BX144" s="200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2"/>
    </row>
    <row r="145" spans="3:92" ht="19.350000000000001" customHeight="1" x14ac:dyDescent="0.4">
      <c r="C145" s="95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1"/>
      <c r="O145" s="151"/>
      <c r="P145" s="151"/>
      <c r="Q145" s="151"/>
      <c r="R145" s="152"/>
      <c r="S145" s="152"/>
      <c r="T145" s="152"/>
      <c r="U145" s="189" t="s">
        <v>53</v>
      </c>
      <c r="V145" s="190"/>
      <c r="W145" s="190"/>
      <c r="X145" s="190"/>
      <c r="Y145" s="190"/>
      <c r="Z145" s="190"/>
      <c r="AA145" s="190"/>
      <c r="AB145" s="190"/>
      <c r="AC145" s="189" t="s">
        <v>54</v>
      </c>
      <c r="AD145" s="190"/>
      <c r="AE145" s="190"/>
      <c r="AF145" s="190"/>
      <c r="AG145" s="190"/>
      <c r="AH145" s="190"/>
      <c r="AI145" s="190"/>
      <c r="AJ145" s="191"/>
      <c r="AK145" s="129"/>
      <c r="AL145" s="36"/>
      <c r="AM145" s="200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2"/>
      <c r="BD145" s="36"/>
      <c r="BE145" s="36"/>
      <c r="BF145" s="143"/>
      <c r="BG145" s="144"/>
      <c r="BH145" s="144"/>
      <c r="BI145" s="144"/>
      <c r="BJ145" s="143"/>
      <c r="BK145" s="144"/>
      <c r="BL145" s="144"/>
      <c r="BM145" s="144"/>
      <c r="BN145" s="143"/>
      <c r="BO145" s="144"/>
      <c r="BP145" s="144"/>
      <c r="BQ145" s="145"/>
      <c r="BR145" s="105"/>
      <c r="BX145" s="200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</row>
    <row r="146" spans="3:92" ht="19.350000000000001" customHeight="1" x14ac:dyDescent="0.4">
      <c r="C146" s="9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36"/>
      <c r="Q146" s="36"/>
      <c r="R146" s="36"/>
      <c r="S146" s="112"/>
      <c r="T146" s="112"/>
      <c r="U146" s="197"/>
      <c r="V146" s="198"/>
      <c r="W146" s="198"/>
      <c r="X146" s="198"/>
      <c r="Y146" s="198"/>
      <c r="Z146" s="198"/>
      <c r="AA146" s="198"/>
      <c r="AB146" s="198"/>
      <c r="AC146" s="228"/>
      <c r="AD146" s="229"/>
      <c r="AE146" s="229"/>
      <c r="AF146" s="229"/>
      <c r="AG146" s="229"/>
      <c r="AH146" s="229"/>
      <c r="AI146" s="229"/>
      <c r="AJ146" s="230"/>
      <c r="AK146" s="129"/>
      <c r="AL146" s="36"/>
      <c r="AM146" s="200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2"/>
      <c r="BD146" s="165"/>
      <c r="BE146" s="165"/>
      <c r="BF146" s="143"/>
      <c r="BG146" s="144"/>
      <c r="BH146" s="144"/>
      <c r="BI146" s="144"/>
      <c r="BJ146" s="143"/>
      <c r="BK146" s="144"/>
      <c r="BL146" s="144"/>
      <c r="BM146" s="144"/>
      <c r="BN146" s="143"/>
      <c r="BO146" s="144"/>
      <c r="BP146" s="144"/>
      <c r="BQ146" s="145"/>
      <c r="BR146" s="105"/>
      <c r="BX146" s="200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2"/>
    </row>
    <row r="147" spans="3:92" ht="15.6" customHeight="1" x14ac:dyDescent="0.4">
      <c r="C147" s="9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36"/>
      <c r="Q147" s="36"/>
      <c r="R147" s="36"/>
      <c r="S147" s="112"/>
      <c r="T147" s="112"/>
      <c r="U147" s="79" t="str">
        <f>IF([5]回答表!F17="下水道事業",IF([5]回答表!X45="●",[5]回答表!Y195,IF([5]回答表!AA45="●",[5]回答表!Y261,"")),"")</f>
        <v/>
      </c>
      <c r="V147" s="80"/>
      <c r="W147" s="80"/>
      <c r="X147" s="80"/>
      <c r="Y147" s="80"/>
      <c r="Z147" s="80"/>
      <c r="AA147" s="80"/>
      <c r="AB147" s="146"/>
      <c r="AC147" s="79" t="str">
        <f>IF([5]回答表!F17="下水道事業",IF([5]回答表!X45="●",[5]回答表!Y196,IF([5]回答表!AA45="●",[5]回答表!Y262,"")),"")</f>
        <v/>
      </c>
      <c r="AD147" s="80"/>
      <c r="AE147" s="80"/>
      <c r="AF147" s="80"/>
      <c r="AG147" s="80"/>
      <c r="AH147" s="80"/>
      <c r="AI147" s="80"/>
      <c r="AJ147" s="146"/>
      <c r="AK147" s="129"/>
      <c r="AL147" s="36"/>
      <c r="AM147" s="200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2"/>
      <c r="BD147" s="165"/>
      <c r="BE147" s="165"/>
      <c r="BF147" s="143" t="s">
        <v>23</v>
      </c>
      <c r="BG147" s="144"/>
      <c r="BH147" s="144"/>
      <c r="BI147" s="144"/>
      <c r="BJ147" s="143" t="s">
        <v>24</v>
      </c>
      <c r="BK147" s="144"/>
      <c r="BL147" s="144"/>
      <c r="BM147" s="144"/>
      <c r="BN147" s="143" t="s">
        <v>25</v>
      </c>
      <c r="BO147" s="144"/>
      <c r="BP147" s="144"/>
      <c r="BQ147" s="145"/>
      <c r="BR147" s="105"/>
      <c r="BX147" s="200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2"/>
    </row>
    <row r="148" spans="3:92" ht="15.6" customHeight="1" x14ac:dyDescent="0.4">
      <c r="C148" s="9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36"/>
      <c r="Q148" s="36"/>
      <c r="R148" s="36"/>
      <c r="S148" s="112"/>
      <c r="T148" s="112"/>
      <c r="U148" s="76"/>
      <c r="V148" s="77"/>
      <c r="W148" s="77"/>
      <c r="X148" s="77"/>
      <c r="Y148" s="77"/>
      <c r="Z148" s="77"/>
      <c r="AA148" s="77"/>
      <c r="AB148" s="78"/>
      <c r="AC148" s="76"/>
      <c r="AD148" s="77"/>
      <c r="AE148" s="77"/>
      <c r="AF148" s="77"/>
      <c r="AG148" s="77"/>
      <c r="AH148" s="77"/>
      <c r="AI148" s="77"/>
      <c r="AJ148" s="78"/>
      <c r="AK148" s="129"/>
      <c r="AL148" s="36"/>
      <c r="AM148" s="207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9"/>
      <c r="BD148" s="165"/>
      <c r="BE148" s="165"/>
      <c r="BF148" s="143"/>
      <c r="BG148" s="144"/>
      <c r="BH148" s="144"/>
      <c r="BI148" s="144"/>
      <c r="BJ148" s="143"/>
      <c r="BK148" s="144"/>
      <c r="BL148" s="144"/>
      <c r="BM148" s="144"/>
      <c r="BN148" s="143"/>
      <c r="BO148" s="144"/>
      <c r="BP148" s="144"/>
      <c r="BQ148" s="145"/>
      <c r="BR148" s="105"/>
      <c r="BX148" s="200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2"/>
    </row>
    <row r="149" spans="3:92" ht="15.6" customHeight="1" x14ac:dyDescent="0.4">
      <c r="C149" s="9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36"/>
      <c r="Q149" s="36"/>
      <c r="R149" s="36"/>
      <c r="S149" s="112"/>
      <c r="T149" s="112"/>
      <c r="U149" s="82"/>
      <c r="V149" s="83"/>
      <c r="W149" s="83"/>
      <c r="X149" s="83"/>
      <c r="Y149" s="83"/>
      <c r="Z149" s="83"/>
      <c r="AA149" s="83"/>
      <c r="AB149" s="84"/>
      <c r="AC149" s="82"/>
      <c r="AD149" s="83"/>
      <c r="AE149" s="83"/>
      <c r="AF149" s="83"/>
      <c r="AG149" s="83"/>
      <c r="AH149" s="83"/>
      <c r="AI149" s="83"/>
      <c r="AJ149" s="84"/>
      <c r="AK149" s="129"/>
      <c r="AL149" s="36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113"/>
      <c r="BD149" s="165"/>
      <c r="BE149" s="165"/>
      <c r="BF149" s="181"/>
      <c r="BG149" s="182"/>
      <c r="BH149" s="182"/>
      <c r="BI149" s="182"/>
      <c r="BJ149" s="181"/>
      <c r="BK149" s="182"/>
      <c r="BL149" s="182"/>
      <c r="BM149" s="182"/>
      <c r="BN149" s="181"/>
      <c r="BO149" s="182"/>
      <c r="BP149" s="182"/>
      <c r="BQ149" s="183"/>
      <c r="BR149" s="105"/>
      <c r="BX149" s="200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2"/>
    </row>
    <row r="150" spans="3:92" ht="18" customHeight="1" x14ac:dyDescent="0.5">
      <c r="C150" s="9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36"/>
      <c r="Q150" s="36"/>
      <c r="R150" s="112"/>
      <c r="S150" s="112"/>
      <c r="T150" s="112"/>
      <c r="U150" s="65"/>
      <c r="V150" s="65"/>
      <c r="W150" s="65"/>
      <c r="X150" s="65"/>
      <c r="Y150" s="65"/>
      <c r="Z150" s="65"/>
      <c r="AA150" s="65"/>
      <c r="AB150" s="65"/>
      <c r="AC150" s="65"/>
      <c r="AD150" s="102"/>
      <c r="AE150" s="36"/>
      <c r="AF150" s="36"/>
      <c r="AG150" s="36"/>
      <c r="AH150" s="36"/>
      <c r="AI150" s="36"/>
      <c r="AJ150" s="36"/>
      <c r="AK150" s="36"/>
      <c r="AL150" s="36"/>
      <c r="AM150" s="36"/>
      <c r="AN150" s="103"/>
      <c r="AO150" s="103"/>
      <c r="AP150" s="103"/>
      <c r="AQ150" s="104"/>
      <c r="AR150" s="65"/>
      <c r="AS150" s="177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105"/>
      <c r="BT150" s="65"/>
      <c r="BU150" s="65"/>
      <c r="BV150" s="65"/>
      <c r="BW150" s="65"/>
      <c r="BX150" s="200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2"/>
    </row>
    <row r="151" spans="3:92" ht="18.95" customHeight="1" x14ac:dyDescent="0.4">
      <c r="C151" s="95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1"/>
      <c r="O151" s="151"/>
      <c r="P151" s="151"/>
      <c r="Q151" s="151"/>
      <c r="R151" s="112"/>
      <c r="S151" s="112"/>
      <c r="T151" s="112"/>
      <c r="U151" s="213" t="s">
        <v>55</v>
      </c>
      <c r="V151" s="214"/>
      <c r="W151" s="214"/>
      <c r="X151" s="214"/>
      <c r="Y151" s="214"/>
      <c r="Z151" s="214"/>
      <c r="AA151" s="214"/>
      <c r="AB151" s="214"/>
      <c r="AC151" s="213" t="s">
        <v>56</v>
      </c>
      <c r="AD151" s="214"/>
      <c r="AE151" s="214"/>
      <c r="AF151" s="214"/>
      <c r="AG151" s="214"/>
      <c r="AH151" s="214"/>
      <c r="AI151" s="214"/>
      <c r="AJ151" s="215"/>
      <c r="AK151" s="213" t="s">
        <v>57</v>
      </c>
      <c r="AL151" s="214"/>
      <c r="AM151" s="214"/>
      <c r="AN151" s="214"/>
      <c r="AO151" s="214"/>
      <c r="AP151" s="214"/>
      <c r="AQ151" s="214"/>
      <c r="AR151" s="214"/>
      <c r="AS151" s="213" t="s">
        <v>58</v>
      </c>
      <c r="AT151" s="214"/>
      <c r="AU151" s="214"/>
      <c r="AV151" s="214"/>
      <c r="AW151" s="214"/>
      <c r="AX151" s="214"/>
      <c r="AY151" s="214"/>
      <c r="AZ151" s="215"/>
      <c r="BA151" s="213" t="s">
        <v>59</v>
      </c>
      <c r="BB151" s="214"/>
      <c r="BC151" s="214"/>
      <c r="BD151" s="214"/>
      <c r="BE151" s="214"/>
      <c r="BF151" s="214"/>
      <c r="BG151" s="214"/>
      <c r="BH151" s="215"/>
      <c r="BI151" s="65"/>
      <c r="BJ151" s="65"/>
      <c r="BK151" s="65"/>
      <c r="BL151" s="65"/>
      <c r="BM151" s="65"/>
      <c r="BN151" s="65"/>
      <c r="BO151" s="65"/>
      <c r="BP151" s="65"/>
      <c r="BQ151" s="65"/>
      <c r="BR151" s="105"/>
      <c r="BT151" s="65"/>
      <c r="BU151" s="65"/>
      <c r="BV151" s="65"/>
      <c r="BW151" s="65"/>
      <c r="BX151" s="207"/>
      <c r="BY151" s="208"/>
      <c r="BZ151" s="208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8"/>
      <c r="CM151" s="208"/>
      <c r="CN151" s="209"/>
    </row>
    <row r="152" spans="3:92" ht="15.6" customHeight="1" x14ac:dyDescent="0.4">
      <c r="C152" s="9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36"/>
      <c r="Q152" s="36"/>
      <c r="R152" s="112"/>
      <c r="S152" s="112"/>
      <c r="T152" s="112"/>
      <c r="U152" s="231"/>
      <c r="V152" s="232"/>
      <c r="W152" s="232"/>
      <c r="X152" s="232"/>
      <c r="Y152" s="232"/>
      <c r="Z152" s="232"/>
      <c r="AA152" s="232"/>
      <c r="AB152" s="232"/>
      <c r="AC152" s="231"/>
      <c r="AD152" s="232"/>
      <c r="AE152" s="232"/>
      <c r="AF152" s="232"/>
      <c r="AG152" s="232"/>
      <c r="AH152" s="232"/>
      <c r="AI152" s="232"/>
      <c r="AJ152" s="233"/>
      <c r="AK152" s="231"/>
      <c r="AL152" s="232"/>
      <c r="AM152" s="232"/>
      <c r="AN152" s="232"/>
      <c r="AO152" s="232"/>
      <c r="AP152" s="232"/>
      <c r="AQ152" s="232"/>
      <c r="AR152" s="232"/>
      <c r="AS152" s="231"/>
      <c r="AT152" s="232"/>
      <c r="AU152" s="232"/>
      <c r="AV152" s="232"/>
      <c r="AW152" s="232"/>
      <c r="AX152" s="232"/>
      <c r="AY152" s="232"/>
      <c r="AZ152" s="233"/>
      <c r="BA152" s="231"/>
      <c r="BB152" s="232"/>
      <c r="BC152" s="232"/>
      <c r="BD152" s="232"/>
      <c r="BE152" s="232"/>
      <c r="BF152" s="232"/>
      <c r="BG152" s="232"/>
      <c r="BH152" s="233"/>
      <c r="BI152" s="65"/>
      <c r="BJ152" s="65"/>
      <c r="BK152" s="65"/>
      <c r="BL152" s="65"/>
      <c r="BM152" s="65"/>
      <c r="BN152" s="65"/>
      <c r="BO152" s="65"/>
      <c r="BP152" s="65"/>
      <c r="BQ152" s="65"/>
      <c r="BR152" s="10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105"/>
    </row>
    <row r="153" spans="3:92" ht="15.6" customHeight="1" x14ac:dyDescent="0.4">
      <c r="C153" s="9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36"/>
      <c r="Q153" s="36"/>
      <c r="R153" s="112"/>
      <c r="S153" s="112"/>
      <c r="T153" s="112"/>
      <c r="U153" s="79" t="str">
        <f>IF([5]回答表!F17="下水道事業",IF([5]回答表!X45="●",[5]回答表!Y198,IF([5]回答表!AA45="●",[5]回答表!Y264,"")),"")</f>
        <v/>
      </c>
      <c r="V153" s="80"/>
      <c r="W153" s="80"/>
      <c r="X153" s="80"/>
      <c r="Y153" s="80"/>
      <c r="Z153" s="80"/>
      <c r="AA153" s="80"/>
      <c r="AB153" s="146"/>
      <c r="AC153" s="79" t="str">
        <f>IF([5]回答表!F17="下水道事業",IF([5]回答表!X45="●",[5]回答表!Y199,IF([5]回答表!AA45="●",[5]回答表!Y265,"")),"")</f>
        <v/>
      </c>
      <c r="AD153" s="80"/>
      <c r="AE153" s="80"/>
      <c r="AF153" s="80"/>
      <c r="AG153" s="80"/>
      <c r="AH153" s="80"/>
      <c r="AI153" s="80"/>
      <c r="AJ153" s="146"/>
      <c r="AK153" s="79" t="str">
        <f>IF([5]回答表!F17="下水道事業",IF([5]回答表!X45="●",[5]回答表!Y200,IF([5]回答表!AA45="●",[5]回答表!Y266,"")),"")</f>
        <v/>
      </c>
      <c r="AL153" s="80"/>
      <c r="AM153" s="80"/>
      <c r="AN153" s="80"/>
      <c r="AO153" s="80"/>
      <c r="AP153" s="80"/>
      <c r="AQ153" s="80"/>
      <c r="AR153" s="146"/>
      <c r="AS153" s="79" t="str">
        <f>IF([5]回答表!F17="下水道事業",IF([5]回答表!X45="●",[5]回答表!Y201,IF([5]回答表!AA45="●",[5]回答表!Y267,"")),"")</f>
        <v/>
      </c>
      <c r="AT153" s="80"/>
      <c r="AU153" s="80"/>
      <c r="AV153" s="80"/>
      <c r="AW153" s="80"/>
      <c r="AX153" s="80"/>
      <c r="AY153" s="80"/>
      <c r="AZ153" s="146"/>
      <c r="BA153" s="79" t="str">
        <f>IF([5]回答表!F17="下水道事業",IF([5]回答表!X45="●",[5]回答表!Y202,IF([5]回答表!AA45="●",[5]回答表!Y268,"")),"")</f>
        <v/>
      </c>
      <c r="BB153" s="80"/>
      <c r="BC153" s="80"/>
      <c r="BD153" s="80"/>
      <c r="BE153" s="80"/>
      <c r="BF153" s="80"/>
      <c r="BG153" s="80"/>
      <c r="BH153" s="146"/>
      <c r="BI153" s="65"/>
      <c r="BJ153" s="65"/>
      <c r="BK153" s="65"/>
      <c r="BL153" s="65"/>
      <c r="BM153" s="65"/>
      <c r="BN153" s="65"/>
      <c r="BO153" s="65"/>
      <c r="BP153" s="65"/>
      <c r="BQ153" s="65"/>
      <c r="BR153" s="10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105"/>
    </row>
    <row r="154" spans="3:92" ht="15.6" customHeight="1" x14ac:dyDescent="0.4">
      <c r="C154" s="9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36"/>
      <c r="Q154" s="36"/>
      <c r="R154" s="112"/>
      <c r="S154" s="112"/>
      <c r="T154" s="112"/>
      <c r="U154" s="76"/>
      <c r="V154" s="77"/>
      <c r="W154" s="77"/>
      <c r="X154" s="77"/>
      <c r="Y154" s="77"/>
      <c r="Z154" s="77"/>
      <c r="AA154" s="77"/>
      <c r="AB154" s="78"/>
      <c r="AC154" s="76"/>
      <c r="AD154" s="77"/>
      <c r="AE154" s="77"/>
      <c r="AF154" s="77"/>
      <c r="AG154" s="77"/>
      <c r="AH154" s="77"/>
      <c r="AI154" s="77"/>
      <c r="AJ154" s="78"/>
      <c r="AK154" s="76"/>
      <c r="AL154" s="77"/>
      <c r="AM154" s="77"/>
      <c r="AN154" s="77"/>
      <c r="AO154" s="77"/>
      <c r="AP154" s="77"/>
      <c r="AQ154" s="77"/>
      <c r="AR154" s="78"/>
      <c r="AS154" s="76"/>
      <c r="AT154" s="77"/>
      <c r="AU154" s="77"/>
      <c r="AV154" s="77"/>
      <c r="AW154" s="77"/>
      <c r="AX154" s="77"/>
      <c r="AY154" s="77"/>
      <c r="AZ154" s="78"/>
      <c r="BA154" s="76"/>
      <c r="BB154" s="77"/>
      <c r="BC154" s="77"/>
      <c r="BD154" s="77"/>
      <c r="BE154" s="77"/>
      <c r="BF154" s="77"/>
      <c r="BG154" s="77"/>
      <c r="BH154" s="78"/>
      <c r="BI154" s="65"/>
      <c r="BJ154" s="65"/>
      <c r="BK154" s="65"/>
      <c r="BL154" s="65"/>
      <c r="BM154" s="65"/>
      <c r="BN154" s="65"/>
      <c r="BO154" s="65"/>
      <c r="BP154" s="65"/>
      <c r="BQ154" s="65"/>
      <c r="BR154" s="10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105"/>
    </row>
    <row r="155" spans="3:92" ht="15.6" customHeight="1" x14ac:dyDescent="0.4">
      <c r="C155" s="9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36"/>
      <c r="Q155" s="36"/>
      <c r="R155" s="112"/>
      <c r="S155" s="112"/>
      <c r="T155" s="112"/>
      <c r="U155" s="82"/>
      <c r="V155" s="83"/>
      <c r="W155" s="83"/>
      <c r="X155" s="83"/>
      <c r="Y155" s="83"/>
      <c r="Z155" s="83"/>
      <c r="AA155" s="83"/>
      <c r="AB155" s="84"/>
      <c r="AC155" s="82"/>
      <c r="AD155" s="83"/>
      <c r="AE155" s="83"/>
      <c r="AF155" s="83"/>
      <c r="AG155" s="83"/>
      <c r="AH155" s="83"/>
      <c r="AI155" s="83"/>
      <c r="AJ155" s="84"/>
      <c r="AK155" s="82"/>
      <c r="AL155" s="83"/>
      <c r="AM155" s="83"/>
      <c r="AN155" s="83"/>
      <c r="AO155" s="83"/>
      <c r="AP155" s="83"/>
      <c r="AQ155" s="83"/>
      <c r="AR155" s="84"/>
      <c r="AS155" s="82"/>
      <c r="AT155" s="83"/>
      <c r="AU155" s="83"/>
      <c r="AV155" s="83"/>
      <c r="AW155" s="83"/>
      <c r="AX155" s="83"/>
      <c r="AY155" s="83"/>
      <c r="AZ155" s="84"/>
      <c r="BA155" s="82"/>
      <c r="BB155" s="83"/>
      <c r="BC155" s="83"/>
      <c r="BD155" s="83"/>
      <c r="BE155" s="83"/>
      <c r="BF155" s="83"/>
      <c r="BG155" s="83"/>
      <c r="BH155" s="84"/>
      <c r="BI155" s="65"/>
      <c r="BJ155" s="65"/>
      <c r="BK155" s="65"/>
      <c r="BL155" s="65"/>
      <c r="BM155" s="65"/>
      <c r="BN155" s="65"/>
      <c r="BO155" s="65"/>
      <c r="BP155" s="65"/>
      <c r="BQ155" s="65"/>
      <c r="BR155" s="10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105"/>
    </row>
    <row r="156" spans="3:92" ht="29.45" customHeight="1" x14ac:dyDescent="0.5">
      <c r="C156" s="9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36"/>
      <c r="Q156" s="36"/>
      <c r="R156" s="112"/>
      <c r="S156" s="112"/>
      <c r="T156" s="112"/>
      <c r="U156" s="65"/>
      <c r="V156" s="65"/>
      <c r="W156" s="65"/>
      <c r="X156" s="65"/>
      <c r="Y156" s="65"/>
      <c r="Z156" s="65"/>
      <c r="AA156" s="65"/>
      <c r="AB156" s="65"/>
      <c r="AC156" s="65"/>
      <c r="AD156" s="102"/>
      <c r="AE156" s="36"/>
      <c r="AF156" s="36"/>
      <c r="AG156" s="36"/>
      <c r="AH156" s="36"/>
      <c r="AI156" s="36"/>
      <c r="AJ156" s="36"/>
      <c r="AK156" s="36"/>
      <c r="AL156" s="36"/>
      <c r="AM156" s="36"/>
      <c r="AN156" s="103"/>
      <c r="AO156" s="103"/>
      <c r="AP156" s="103"/>
      <c r="AQ156" s="104"/>
      <c r="AR156" s="65"/>
      <c r="AS156" s="90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10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</row>
    <row r="157" spans="3:92" ht="15.6" customHeight="1" x14ac:dyDescent="0.5">
      <c r="C157" s="95"/>
      <c r="D157" s="36"/>
      <c r="E157" s="36"/>
      <c r="F157" s="36"/>
      <c r="G157" s="36"/>
      <c r="H157" s="36"/>
      <c r="I157" s="36"/>
      <c r="J157" s="36"/>
      <c r="K157" s="36"/>
      <c r="L157" s="103"/>
      <c r="M157" s="103"/>
      <c r="N157" s="103"/>
      <c r="O157" s="104"/>
      <c r="P157" s="81"/>
      <c r="Q157" s="81"/>
      <c r="R157" s="112"/>
      <c r="S157" s="112"/>
      <c r="T157" s="112"/>
      <c r="U157" s="234" t="s">
        <v>60</v>
      </c>
      <c r="V157" s="235"/>
      <c r="W157" s="235"/>
      <c r="X157" s="235"/>
      <c r="Y157" s="235"/>
      <c r="Z157" s="235"/>
      <c r="AA157" s="235"/>
      <c r="AB157" s="235"/>
      <c r="AC157" s="234" t="s">
        <v>61</v>
      </c>
      <c r="AD157" s="235"/>
      <c r="AE157" s="235"/>
      <c r="AF157" s="235"/>
      <c r="AG157" s="235"/>
      <c r="AH157" s="235"/>
      <c r="AI157" s="235"/>
      <c r="AJ157" s="235"/>
      <c r="AK157" s="234" t="s">
        <v>62</v>
      </c>
      <c r="AL157" s="235"/>
      <c r="AM157" s="235"/>
      <c r="AN157" s="235"/>
      <c r="AO157" s="235"/>
      <c r="AP157" s="235"/>
      <c r="AQ157" s="235"/>
      <c r="AR157" s="236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102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103"/>
      <c r="BO157" s="103"/>
      <c r="BP157" s="103"/>
      <c r="BQ157" s="104"/>
      <c r="BR157" s="105"/>
    </row>
    <row r="158" spans="3:92" ht="15.6" customHeight="1" x14ac:dyDescent="0.5">
      <c r="C158" s="95"/>
      <c r="D158" s="204" t="s">
        <v>26</v>
      </c>
      <c r="E158" s="186"/>
      <c r="F158" s="186"/>
      <c r="G158" s="186"/>
      <c r="H158" s="186"/>
      <c r="I158" s="186"/>
      <c r="J158" s="186"/>
      <c r="K158" s="186"/>
      <c r="L158" s="186"/>
      <c r="M158" s="205"/>
      <c r="N158" s="123" t="str">
        <f>IF([5]回答表!F17="下水道事業",IF([5]回答表!AA45="●","●",""),"")</f>
        <v/>
      </c>
      <c r="O158" s="124"/>
      <c r="P158" s="124"/>
      <c r="Q158" s="125"/>
      <c r="R158" s="112"/>
      <c r="S158" s="112"/>
      <c r="T158" s="112"/>
      <c r="U158" s="237"/>
      <c r="V158" s="238"/>
      <c r="W158" s="238"/>
      <c r="X158" s="238"/>
      <c r="Y158" s="238"/>
      <c r="Z158" s="238"/>
      <c r="AA158" s="238"/>
      <c r="AB158" s="238"/>
      <c r="AC158" s="237"/>
      <c r="AD158" s="238"/>
      <c r="AE158" s="238"/>
      <c r="AF158" s="238"/>
      <c r="AG158" s="238"/>
      <c r="AH158" s="238"/>
      <c r="AI158" s="238"/>
      <c r="AJ158" s="238"/>
      <c r="AK158" s="239"/>
      <c r="AL158" s="240"/>
      <c r="AM158" s="240"/>
      <c r="AN158" s="240"/>
      <c r="AO158" s="240"/>
      <c r="AP158" s="240"/>
      <c r="AQ158" s="240"/>
      <c r="AR158" s="241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102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103"/>
      <c r="BO158" s="103"/>
      <c r="BP158" s="103"/>
      <c r="BQ158" s="104"/>
      <c r="BR158" s="105"/>
    </row>
    <row r="159" spans="3:92" ht="15.6" customHeight="1" x14ac:dyDescent="0.5">
      <c r="C159" s="95"/>
      <c r="D159" s="186"/>
      <c r="E159" s="186"/>
      <c r="F159" s="186"/>
      <c r="G159" s="186"/>
      <c r="H159" s="186"/>
      <c r="I159" s="186"/>
      <c r="J159" s="186"/>
      <c r="K159" s="186"/>
      <c r="L159" s="186"/>
      <c r="M159" s="205"/>
      <c r="N159" s="137"/>
      <c r="O159" s="138"/>
      <c r="P159" s="138"/>
      <c r="Q159" s="139"/>
      <c r="R159" s="112"/>
      <c r="S159" s="112"/>
      <c r="T159" s="112"/>
      <c r="U159" s="79" t="str">
        <f>IF([5]回答表!F17="下水道事業",IF([5]回答表!X45="●",[5]回答表!Y207,IF([5]回答表!AA45="●",[5]回答表!Y273,"")),"")</f>
        <v/>
      </c>
      <c r="V159" s="80"/>
      <c r="W159" s="80"/>
      <c r="X159" s="80"/>
      <c r="Y159" s="80"/>
      <c r="Z159" s="80"/>
      <c r="AA159" s="80"/>
      <c r="AB159" s="146"/>
      <c r="AC159" s="79" t="str">
        <f>IF([5]回答表!F17="下水道事業",IF([5]回答表!X45="●",[5]回答表!Y208,IF([5]回答表!AA45="●",[5]回答表!Y274,"")),"")</f>
        <v/>
      </c>
      <c r="AD159" s="80"/>
      <c r="AE159" s="80"/>
      <c r="AF159" s="80"/>
      <c r="AG159" s="80"/>
      <c r="AH159" s="80"/>
      <c r="AI159" s="80"/>
      <c r="AJ159" s="146"/>
      <c r="AK159" s="79" t="str">
        <f>IF([5]回答表!F17="下水道事業",IF([5]回答表!X45="●",[5]回答表!Y209,IF([5]回答表!AA45="●",[5]回答表!Y275,"")),"")</f>
        <v/>
      </c>
      <c r="AL159" s="80"/>
      <c r="AM159" s="80"/>
      <c r="AN159" s="80"/>
      <c r="AO159" s="80"/>
      <c r="AP159" s="80"/>
      <c r="AQ159" s="80"/>
      <c r="AR159" s="146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102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103"/>
      <c r="BO159" s="103"/>
      <c r="BP159" s="103"/>
      <c r="BQ159" s="104"/>
      <c r="BR159" s="105"/>
    </row>
    <row r="160" spans="3:92" ht="15.6" customHeight="1" x14ac:dyDescent="0.5">
      <c r="C160" s="95"/>
      <c r="D160" s="186"/>
      <c r="E160" s="186"/>
      <c r="F160" s="186"/>
      <c r="G160" s="186"/>
      <c r="H160" s="186"/>
      <c r="I160" s="186"/>
      <c r="J160" s="186"/>
      <c r="K160" s="186"/>
      <c r="L160" s="186"/>
      <c r="M160" s="205"/>
      <c r="N160" s="137"/>
      <c r="O160" s="138"/>
      <c r="P160" s="138"/>
      <c r="Q160" s="139"/>
      <c r="R160" s="112"/>
      <c r="S160" s="112"/>
      <c r="T160" s="112"/>
      <c r="U160" s="76"/>
      <c r="V160" s="77"/>
      <c r="W160" s="77"/>
      <c r="X160" s="77"/>
      <c r="Y160" s="77"/>
      <c r="Z160" s="77"/>
      <c r="AA160" s="77"/>
      <c r="AB160" s="78"/>
      <c r="AC160" s="76"/>
      <c r="AD160" s="77"/>
      <c r="AE160" s="77"/>
      <c r="AF160" s="77"/>
      <c r="AG160" s="77"/>
      <c r="AH160" s="77"/>
      <c r="AI160" s="77"/>
      <c r="AJ160" s="78"/>
      <c r="AK160" s="76"/>
      <c r="AL160" s="77"/>
      <c r="AM160" s="77"/>
      <c r="AN160" s="77"/>
      <c r="AO160" s="77"/>
      <c r="AP160" s="77"/>
      <c r="AQ160" s="77"/>
      <c r="AR160" s="78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102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103"/>
      <c r="BO160" s="103"/>
      <c r="BP160" s="103"/>
      <c r="BQ160" s="104"/>
      <c r="BR160" s="105"/>
    </row>
    <row r="161" spans="3:70" ht="15.6" customHeight="1" x14ac:dyDescent="0.5">
      <c r="C161" s="95"/>
      <c r="D161" s="186"/>
      <c r="E161" s="186"/>
      <c r="F161" s="186"/>
      <c r="G161" s="186"/>
      <c r="H161" s="186"/>
      <c r="I161" s="186"/>
      <c r="J161" s="186"/>
      <c r="K161" s="186"/>
      <c r="L161" s="186"/>
      <c r="M161" s="205"/>
      <c r="N161" s="147"/>
      <c r="O161" s="148"/>
      <c r="P161" s="148"/>
      <c r="Q161" s="149"/>
      <c r="R161" s="112"/>
      <c r="S161" s="112"/>
      <c r="T161" s="112"/>
      <c r="U161" s="82"/>
      <c r="V161" s="83"/>
      <c r="W161" s="83"/>
      <c r="X161" s="83"/>
      <c r="Y161" s="83"/>
      <c r="Z161" s="83"/>
      <c r="AA161" s="83"/>
      <c r="AB161" s="84"/>
      <c r="AC161" s="82"/>
      <c r="AD161" s="83"/>
      <c r="AE161" s="83"/>
      <c r="AF161" s="83"/>
      <c r="AG161" s="83"/>
      <c r="AH161" s="83"/>
      <c r="AI161" s="83"/>
      <c r="AJ161" s="84"/>
      <c r="AK161" s="82"/>
      <c r="AL161" s="83"/>
      <c r="AM161" s="83"/>
      <c r="AN161" s="83"/>
      <c r="AO161" s="83"/>
      <c r="AP161" s="83"/>
      <c r="AQ161" s="83"/>
      <c r="AR161" s="84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102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103"/>
      <c r="BO161" s="103"/>
      <c r="BP161" s="103"/>
      <c r="BQ161" s="104"/>
      <c r="BR161" s="105"/>
    </row>
    <row r="162" spans="3:70" ht="15.6" customHeight="1" x14ac:dyDescent="0.5">
      <c r="C162" s="95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65"/>
      <c r="V162" s="65"/>
      <c r="W162" s="65"/>
      <c r="X162" s="65"/>
      <c r="Y162" s="65"/>
      <c r="Z162" s="102"/>
      <c r="AA162" s="36"/>
      <c r="AB162" s="36"/>
      <c r="AC162" s="36"/>
      <c r="AD162" s="36"/>
      <c r="AE162" s="36"/>
      <c r="AF162" s="36"/>
      <c r="AG162" s="36"/>
      <c r="AH162" s="36"/>
      <c r="AI162" s="36"/>
      <c r="AJ162" s="114"/>
      <c r="AK162" s="65"/>
      <c r="AL162" s="113"/>
      <c r="AM162" s="113"/>
      <c r="AN162" s="104"/>
      <c r="AO162" s="113"/>
      <c r="AP162" s="114"/>
      <c r="AQ162" s="114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102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103"/>
      <c r="BO162" s="103"/>
      <c r="BP162" s="103"/>
      <c r="BQ162" s="104"/>
      <c r="BR162" s="105"/>
    </row>
    <row r="163" spans="3:70" ht="33.6" customHeight="1" x14ac:dyDescent="0.5">
      <c r="C163" s="95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81"/>
      <c r="O163" s="81"/>
      <c r="P163" s="81"/>
      <c r="Q163" s="81"/>
      <c r="R163" s="112"/>
      <c r="S163" s="112"/>
      <c r="T163" s="112"/>
      <c r="U163" s="116" t="s">
        <v>31</v>
      </c>
      <c r="V163" s="112"/>
      <c r="W163" s="112"/>
      <c r="X163" s="112"/>
      <c r="Y163" s="112"/>
      <c r="Z163" s="112"/>
      <c r="AA163" s="103"/>
      <c r="AB163" s="117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16" t="s">
        <v>32</v>
      </c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65"/>
      <c r="BR163" s="105"/>
    </row>
    <row r="164" spans="3:70" ht="15.6" customHeight="1" x14ac:dyDescent="0.4">
      <c r="C164" s="95"/>
      <c r="D164" s="186" t="s">
        <v>33</v>
      </c>
      <c r="E164" s="186"/>
      <c r="F164" s="186"/>
      <c r="G164" s="186"/>
      <c r="H164" s="186"/>
      <c r="I164" s="186"/>
      <c r="J164" s="186"/>
      <c r="K164" s="186"/>
      <c r="L164" s="186"/>
      <c r="M164" s="205"/>
      <c r="N164" s="123" t="str">
        <f>IF([5]回答表!F17="下水道事業",IF([5]回答表!AD45="●","●",""),"")</f>
        <v/>
      </c>
      <c r="O164" s="124"/>
      <c r="P164" s="124"/>
      <c r="Q164" s="125"/>
      <c r="R164" s="112"/>
      <c r="S164" s="112"/>
      <c r="T164" s="112"/>
      <c r="U164" s="126" t="str">
        <f>IF([5]回答表!F17="下水道事業",IF([5]回答表!AD45="●",[5]回答表!B289,""),"")</f>
        <v/>
      </c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/>
      <c r="AK164" s="175"/>
      <c r="AL164" s="175"/>
      <c r="AM164" s="126" t="str">
        <f>IF([5]回答表!F17="下水道事業",IF([5]回答表!AD45="●",[5]回答表!B295,""),"")</f>
        <v/>
      </c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8"/>
      <c r="BR164" s="105"/>
    </row>
    <row r="165" spans="3:70" ht="15.6" customHeight="1" x14ac:dyDescent="0.4">
      <c r="C165" s="95"/>
      <c r="D165" s="186"/>
      <c r="E165" s="186"/>
      <c r="F165" s="186"/>
      <c r="G165" s="186"/>
      <c r="H165" s="186"/>
      <c r="I165" s="186"/>
      <c r="J165" s="186"/>
      <c r="K165" s="186"/>
      <c r="L165" s="186"/>
      <c r="M165" s="205"/>
      <c r="N165" s="137"/>
      <c r="O165" s="138"/>
      <c r="P165" s="138"/>
      <c r="Q165" s="139"/>
      <c r="R165" s="112"/>
      <c r="S165" s="112"/>
      <c r="T165" s="112"/>
      <c r="U165" s="140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2"/>
      <c r="AK165" s="175"/>
      <c r="AL165" s="175"/>
      <c r="AM165" s="140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2"/>
      <c r="BR165" s="105"/>
    </row>
    <row r="166" spans="3:70" ht="15.6" customHeight="1" x14ac:dyDescent="0.4">
      <c r="C166" s="95"/>
      <c r="D166" s="186"/>
      <c r="E166" s="186"/>
      <c r="F166" s="186"/>
      <c r="G166" s="186"/>
      <c r="H166" s="186"/>
      <c r="I166" s="186"/>
      <c r="J166" s="186"/>
      <c r="K166" s="186"/>
      <c r="L166" s="186"/>
      <c r="M166" s="205"/>
      <c r="N166" s="137"/>
      <c r="O166" s="138"/>
      <c r="P166" s="138"/>
      <c r="Q166" s="139"/>
      <c r="R166" s="112"/>
      <c r="S166" s="112"/>
      <c r="T166" s="112"/>
      <c r="U166" s="140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2"/>
      <c r="AK166" s="175"/>
      <c r="AL166" s="175"/>
      <c r="AM166" s="140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2"/>
      <c r="BR166" s="105"/>
    </row>
    <row r="167" spans="3:70" ht="15.6" customHeight="1" x14ac:dyDescent="0.4">
      <c r="C167" s="95"/>
      <c r="D167" s="186"/>
      <c r="E167" s="186"/>
      <c r="F167" s="186"/>
      <c r="G167" s="186"/>
      <c r="H167" s="186"/>
      <c r="I167" s="186"/>
      <c r="J167" s="186"/>
      <c r="K167" s="186"/>
      <c r="L167" s="186"/>
      <c r="M167" s="205"/>
      <c r="N167" s="147"/>
      <c r="O167" s="148"/>
      <c r="P167" s="148"/>
      <c r="Q167" s="149"/>
      <c r="R167" s="112"/>
      <c r="S167" s="112"/>
      <c r="T167" s="112"/>
      <c r="U167" s="172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4"/>
      <c r="AK167" s="175"/>
      <c r="AL167" s="175"/>
      <c r="AM167" s="172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4"/>
      <c r="BR167" s="105"/>
    </row>
    <row r="168" spans="3:70" ht="15.6" customHeight="1" x14ac:dyDescent="0.4">
      <c r="C168" s="176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8"/>
    </row>
    <row r="169" spans="3:70" ht="15.6" customHeight="1" x14ac:dyDescent="0.4"/>
    <row r="170" spans="3:70" ht="15.6" customHeight="1" x14ac:dyDescent="0.4"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92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4"/>
    </row>
    <row r="171" spans="3:70" ht="15.6" customHeight="1" x14ac:dyDescent="0.5">
      <c r="C171" s="95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65"/>
      <c r="Y171" s="65"/>
      <c r="Z171" s="65"/>
      <c r="AA171" s="36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04"/>
      <c r="AO171" s="113"/>
      <c r="AP171" s="114"/>
      <c r="AQ171" s="114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02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103"/>
      <c r="BO171" s="103"/>
      <c r="BP171" s="103"/>
      <c r="BQ171" s="104"/>
      <c r="BR171" s="105"/>
    </row>
    <row r="172" spans="3:70" ht="15.6" customHeight="1" x14ac:dyDescent="0.5">
      <c r="C172" s="95"/>
      <c r="D172" s="96" t="s">
        <v>14</v>
      </c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8"/>
      <c r="R172" s="99" t="s">
        <v>63</v>
      </c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2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103"/>
      <c r="BO172" s="103"/>
      <c r="BP172" s="103"/>
      <c r="BQ172" s="104"/>
      <c r="BR172" s="105"/>
    </row>
    <row r="173" spans="3:70" ht="15.6" customHeight="1" x14ac:dyDescent="0.5">
      <c r="C173" s="95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8"/>
      <c r="R173" s="109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1"/>
      <c r="BC173" s="102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103"/>
      <c r="BO173" s="103"/>
      <c r="BP173" s="103"/>
      <c r="BQ173" s="104"/>
      <c r="BR173" s="105"/>
    </row>
    <row r="174" spans="3:70" ht="15.6" customHeight="1" x14ac:dyDescent="0.5">
      <c r="C174" s="95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65"/>
      <c r="Y174" s="65"/>
      <c r="Z174" s="65"/>
      <c r="AA174" s="36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04"/>
      <c r="AO174" s="113"/>
      <c r="AP174" s="114"/>
      <c r="AQ174" s="114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02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103"/>
      <c r="BO174" s="103"/>
      <c r="BP174" s="103"/>
      <c r="BQ174" s="104"/>
      <c r="BR174" s="105"/>
    </row>
    <row r="175" spans="3:70" ht="25.5" x14ac:dyDescent="0.5">
      <c r="C175" s="95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6" t="s">
        <v>35</v>
      </c>
      <c r="V175" s="112"/>
      <c r="W175" s="112"/>
      <c r="X175" s="112"/>
      <c r="Y175" s="112"/>
      <c r="Z175" s="112"/>
      <c r="AA175" s="103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22" t="s">
        <v>17</v>
      </c>
      <c r="AN175" s="179"/>
      <c r="AO175" s="179"/>
      <c r="AP175" s="179"/>
      <c r="AQ175" s="179"/>
      <c r="AR175" s="179"/>
      <c r="AS175" s="179"/>
      <c r="AT175" s="103"/>
      <c r="AU175" s="103"/>
      <c r="AV175" s="103"/>
      <c r="AW175" s="103"/>
      <c r="AX175" s="104"/>
      <c r="AY175" s="121"/>
      <c r="AZ175" s="121"/>
      <c r="BA175" s="121"/>
      <c r="BB175" s="121"/>
      <c r="BC175" s="121"/>
      <c r="BD175" s="103"/>
      <c r="BE175" s="103"/>
      <c r="BF175" s="122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4"/>
      <c r="BR175" s="105"/>
    </row>
    <row r="176" spans="3:70" ht="19.350000000000001" customHeight="1" x14ac:dyDescent="0.5">
      <c r="C176" s="95"/>
      <c r="D176" s="186" t="s">
        <v>18</v>
      </c>
      <c r="E176" s="186"/>
      <c r="F176" s="186"/>
      <c r="G176" s="186"/>
      <c r="H176" s="186"/>
      <c r="I176" s="186"/>
      <c r="J176" s="186"/>
      <c r="K176" s="186"/>
      <c r="L176" s="186"/>
      <c r="M176" s="186"/>
      <c r="N176" s="123" t="str">
        <f>IF([5]回答表!BD17="●",IF([5]回答表!X45="●","●",""),"")</f>
        <v/>
      </c>
      <c r="O176" s="124"/>
      <c r="P176" s="124"/>
      <c r="Q176" s="125"/>
      <c r="R176" s="112"/>
      <c r="S176" s="112"/>
      <c r="T176" s="112"/>
      <c r="U176" s="126" t="str">
        <f>IF([5]回答表!BD17="●",IF([5]回答表!X45="●",[5]回答表!B158,IF([5]回答表!AA45="●",[5]回答表!B223,"")),"")</f>
        <v/>
      </c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/>
      <c r="AK176" s="129"/>
      <c r="AL176" s="129"/>
      <c r="AM176" s="131" t="str">
        <f>IF([5]回答表!BD17="●",IF([5]回答表!X45="●",[5]回答表!B212,IF([5]回答表!AA45="●",[5]回答表!B278,"")),"")</f>
        <v/>
      </c>
      <c r="AN176" s="132"/>
      <c r="AO176" s="132"/>
      <c r="AP176" s="132"/>
      <c r="AQ176" s="131"/>
      <c r="AR176" s="132"/>
      <c r="AS176" s="132"/>
      <c r="AT176" s="132"/>
      <c r="AU176" s="131"/>
      <c r="AV176" s="132"/>
      <c r="AW176" s="132"/>
      <c r="AX176" s="133"/>
      <c r="AY176" s="121"/>
      <c r="AZ176" s="121"/>
      <c r="BA176" s="121"/>
      <c r="BB176" s="121"/>
      <c r="BC176" s="121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105"/>
    </row>
    <row r="177" spans="3:70" ht="19.350000000000001" customHeight="1" x14ac:dyDescent="0.5">
      <c r="C177" s="9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37"/>
      <c r="O177" s="138"/>
      <c r="P177" s="138"/>
      <c r="Q177" s="139"/>
      <c r="R177" s="112"/>
      <c r="S177" s="112"/>
      <c r="T177" s="112"/>
      <c r="U177" s="140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2"/>
      <c r="AK177" s="129"/>
      <c r="AL177" s="129"/>
      <c r="AM177" s="143"/>
      <c r="AN177" s="144"/>
      <c r="AO177" s="144"/>
      <c r="AP177" s="144"/>
      <c r="AQ177" s="143"/>
      <c r="AR177" s="144"/>
      <c r="AS177" s="144"/>
      <c r="AT177" s="144"/>
      <c r="AU177" s="143"/>
      <c r="AV177" s="144"/>
      <c r="AW177" s="144"/>
      <c r="AX177" s="145"/>
      <c r="AY177" s="121"/>
      <c r="AZ177" s="121"/>
      <c r="BA177" s="121"/>
      <c r="BB177" s="121"/>
      <c r="BC177" s="121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105"/>
    </row>
    <row r="178" spans="3:70" ht="15.6" customHeight="1" x14ac:dyDescent="0.5">
      <c r="C178" s="9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37"/>
      <c r="O178" s="138"/>
      <c r="P178" s="138"/>
      <c r="Q178" s="139"/>
      <c r="R178" s="112"/>
      <c r="S178" s="112"/>
      <c r="T178" s="112"/>
      <c r="U178" s="140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2"/>
      <c r="AK178" s="129"/>
      <c r="AL178" s="129"/>
      <c r="AM178" s="143"/>
      <c r="AN178" s="144"/>
      <c r="AO178" s="144"/>
      <c r="AP178" s="144"/>
      <c r="AQ178" s="143"/>
      <c r="AR178" s="144"/>
      <c r="AS178" s="144"/>
      <c r="AT178" s="144"/>
      <c r="AU178" s="143"/>
      <c r="AV178" s="144"/>
      <c r="AW178" s="144"/>
      <c r="AX178" s="145"/>
      <c r="AY178" s="121"/>
      <c r="AZ178" s="121"/>
      <c r="BA178" s="121"/>
      <c r="BB178" s="121"/>
      <c r="BC178" s="121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105"/>
    </row>
    <row r="179" spans="3:70" ht="15.6" customHeight="1" x14ac:dyDescent="0.5">
      <c r="C179" s="9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47"/>
      <c r="O179" s="148"/>
      <c r="P179" s="148"/>
      <c r="Q179" s="149"/>
      <c r="R179" s="112"/>
      <c r="S179" s="112"/>
      <c r="T179" s="112"/>
      <c r="U179" s="140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2"/>
      <c r="AK179" s="129"/>
      <c r="AL179" s="129"/>
      <c r="AM179" s="143" t="str">
        <f>IF([5]回答表!BD17="●",IF([5]回答表!X45="●",[5]回答表!E212,IF([5]回答表!AA45="●",[5]回答表!E278,"")),"")</f>
        <v/>
      </c>
      <c r="AN179" s="144"/>
      <c r="AO179" s="144"/>
      <c r="AP179" s="144"/>
      <c r="AQ179" s="143" t="str">
        <f>IF([5]回答表!BD17="●",IF([5]回答表!X45="●",[5]回答表!E213,IF([5]回答表!AA45="●",[5]回答表!E279,"")),"")</f>
        <v/>
      </c>
      <c r="AR179" s="144"/>
      <c r="AS179" s="144"/>
      <c r="AT179" s="144"/>
      <c r="AU179" s="143" t="str">
        <f>IF([5]回答表!BD17="●",IF([5]回答表!X45="●",[5]回答表!E214,IF([5]回答表!AA45="●",[5]回答表!E280,"")),"")</f>
        <v/>
      </c>
      <c r="AV179" s="144"/>
      <c r="AW179" s="144"/>
      <c r="AX179" s="145"/>
      <c r="AY179" s="121"/>
      <c r="AZ179" s="121"/>
      <c r="BA179" s="121"/>
      <c r="BB179" s="121"/>
      <c r="BC179" s="121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105"/>
    </row>
    <row r="180" spans="3:70" ht="15.6" customHeight="1" x14ac:dyDescent="0.5">
      <c r="C180" s="95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1"/>
      <c r="O180" s="151"/>
      <c r="P180" s="151"/>
      <c r="Q180" s="151"/>
      <c r="R180" s="152"/>
      <c r="S180" s="152"/>
      <c r="T180" s="152"/>
      <c r="U180" s="140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2"/>
      <c r="AK180" s="129"/>
      <c r="AL180" s="129"/>
      <c r="AM180" s="143"/>
      <c r="AN180" s="144"/>
      <c r="AO180" s="144"/>
      <c r="AP180" s="144"/>
      <c r="AQ180" s="143"/>
      <c r="AR180" s="144"/>
      <c r="AS180" s="144"/>
      <c r="AT180" s="144"/>
      <c r="AU180" s="143"/>
      <c r="AV180" s="144"/>
      <c r="AW180" s="144"/>
      <c r="AX180" s="145"/>
      <c r="AY180" s="121"/>
      <c r="AZ180" s="121"/>
      <c r="BA180" s="121"/>
      <c r="BB180" s="121"/>
      <c r="BC180" s="121"/>
      <c r="BD180" s="113"/>
      <c r="BE180" s="11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105"/>
    </row>
    <row r="181" spans="3:70" ht="19.350000000000001" customHeight="1" x14ac:dyDescent="0.5">
      <c r="C181" s="95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P181" s="151"/>
      <c r="Q181" s="151"/>
      <c r="R181" s="152"/>
      <c r="S181" s="152"/>
      <c r="T181" s="152"/>
      <c r="U181" s="140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2"/>
      <c r="AK181" s="129"/>
      <c r="AL181" s="129"/>
      <c r="AM181" s="143"/>
      <c r="AN181" s="144"/>
      <c r="AO181" s="144"/>
      <c r="AP181" s="144"/>
      <c r="AQ181" s="143"/>
      <c r="AR181" s="144"/>
      <c r="AS181" s="144"/>
      <c r="AT181" s="144"/>
      <c r="AU181" s="143"/>
      <c r="AV181" s="144"/>
      <c r="AW181" s="144"/>
      <c r="AX181" s="145"/>
      <c r="AY181" s="121"/>
      <c r="AZ181" s="121"/>
      <c r="BA181" s="121"/>
      <c r="BB181" s="121"/>
      <c r="BC181" s="121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105"/>
    </row>
    <row r="182" spans="3:70" ht="19.350000000000001" customHeight="1" x14ac:dyDescent="0.5">
      <c r="C182" s="95"/>
      <c r="D182" s="204" t="s">
        <v>26</v>
      </c>
      <c r="E182" s="186"/>
      <c r="F182" s="186"/>
      <c r="G182" s="186"/>
      <c r="H182" s="186"/>
      <c r="I182" s="186"/>
      <c r="J182" s="186"/>
      <c r="K182" s="186"/>
      <c r="L182" s="186"/>
      <c r="M182" s="205"/>
      <c r="N182" s="123" t="str">
        <f>IF([5]回答表!BD17="●",IF([5]回答表!AA45="●","●",""),"")</f>
        <v/>
      </c>
      <c r="O182" s="124"/>
      <c r="P182" s="124"/>
      <c r="Q182" s="125"/>
      <c r="R182" s="112"/>
      <c r="S182" s="112"/>
      <c r="T182" s="112"/>
      <c r="U182" s="140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2"/>
      <c r="AK182" s="129"/>
      <c r="AL182" s="129"/>
      <c r="AM182" s="143"/>
      <c r="AN182" s="144"/>
      <c r="AO182" s="144"/>
      <c r="AP182" s="144"/>
      <c r="AQ182" s="143"/>
      <c r="AR182" s="144"/>
      <c r="AS182" s="144"/>
      <c r="AT182" s="144"/>
      <c r="AU182" s="143"/>
      <c r="AV182" s="144"/>
      <c r="AW182" s="144"/>
      <c r="AX182" s="145"/>
      <c r="AY182" s="121"/>
      <c r="AZ182" s="121"/>
      <c r="BA182" s="121"/>
      <c r="BB182" s="121"/>
      <c r="BC182" s="121"/>
      <c r="BD182" s="165"/>
      <c r="BE182" s="165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105"/>
    </row>
    <row r="183" spans="3:70" ht="15.6" customHeight="1" x14ac:dyDescent="0.5">
      <c r="C183" s="95"/>
      <c r="D183" s="186"/>
      <c r="E183" s="186"/>
      <c r="F183" s="186"/>
      <c r="G183" s="186"/>
      <c r="H183" s="186"/>
      <c r="I183" s="186"/>
      <c r="J183" s="186"/>
      <c r="K183" s="186"/>
      <c r="L183" s="186"/>
      <c r="M183" s="205"/>
      <c r="N183" s="137"/>
      <c r="O183" s="138"/>
      <c r="P183" s="138"/>
      <c r="Q183" s="139"/>
      <c r="R183" s="112"/>
      <c r="S183" s="112"/>
      <c r="T183" s="112"/>
      <c r="U183" s="140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2"/>
      <c r="AK183" s="129"/>
      <c r="AL183" s="129"/>
      <c r="AM183" s="143" t="s">
        <v>23</v>
      </c>
      <c r="AN183" s="144"/>
      <c r="AO183" s="144"/>
      <c r="AP183" s="144"/>
      <c r="AQ183" s="143" t="s">
        <v>24</v>
      </c>
      <c r="AR183" s="144"/>
      <c r="AS183" s="144"/>
      <c r="AT183" s="144"/>
      <c r="AU183" s="143" t="s">
        <v>25</v>
      </c>
      <c r="AV183" s="144"/>
      <c r="AW183" s="144"/>
      <c r="AX183" s="145"/>
      <c r="AY183" s="121"/>
      <c r="AZ183" s="121"/>
      <c r="BA183" s="121"/>
      <c r="BB183" s="121"/>
      <c r="BC183" s="121"/>
      <c r="BD183" s="165"/>
      <c r="BE183" s="165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105"/>
    </row>
    <row r="184" spans="3:70" ht="15.6" customHeight="1" x14ac:dyDescent="0.5">
      <c r="C184" s="95"/>
      <c r="D184" s="186"/>
      <c r="E184" s="186"/>
      <c r="F184" s="186"/>
      <c r="G184" s="186"/>
      <c r="H184" s="186"/>
      <c r="I184" s="186"/>
      <c r="J184" s="186"/>
      <c r="K184" s="186"/>
      <c r="L184" s="186"/>
      <c r="M184" s="205"/>
      <c r="N184" s="137"/>
      <c r="O184" s="138"/>
      <c r="P184" s="138"/>
      <c r="Q184" s="139"/>
      <c r="R184" s="112"/>
      <c r="S184" s="112"/>
      <c r="T184" s="112"/>
      <c r="U184" s="140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2"/>
      <c r="AK184" s="129"/>
      <c r="AL184" s="129"/>
      <c r="AM184" s="143"/>
      <c r="AN184" s="144"/>
      <c r="AO184" s="144"/>
      <c r="AP184" s="144"/>
      <c r="AQ184" s="143"/>
      <c r="AR184" s="144"/>
      <c r="AS184" s="144"/>
      <c r="AT184" s="144"/>
      <c r="AU184" s="143"/>
      <c r="AV184" s="144"/>
      <c r="AW184" s="144"/>
      <c r="AX184" s="145"/>
      <c r="AY184" s="121"/>
      <c r="AZ184" s="121"/>
      <c r="BA184" s="121"/>
      <c r="BB184" s="121"/>
      <c r="BC184" s="121"/>
      <c r="BD184" s="165"/>
      <c r="BE184" s="165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105"/>
    </row>
    <row r="185" spans="3:70" ht="15.6" customHeight="1" x14ac:dyDescent="0.5">
      <c r="C185" s="95"/>
      <c r="D185" s="186"/>
      <c r="E185" s="186"/>
      <c r="F185" s="186"/>
      <c r="G185" s="186"/>
      <c r="H185" s="186"/>
      <c r="I185" s="186"/>
      <c r="J185" s="186"/>
      <c r="K185" s="186"/>
      <c r="L185" s="186"/>
      <c r="M185" s="205"/>
      <c r="N185" s="147"/>
      <c r="O185" s="148"/>
      <c r="P185" s="148"/>
      <c r="Q185" s="149"/>
      <c r="R185" s="112"/>
      <c r="S185" s="112"/>
      <c r="T185" s="112"/>
      <c r="U185" s="172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4"/>
      <c r="AK185" s="129"/>
      <c r="AL185" s="129"/>
      <c r="AM185" s="181"/>
      <c r="AN185" s="182"/>
      <c r="AO185" s="182"/>
      <c r="AP185" s="182"/>
      <c r="AQ185" s="181"/>
      <c r="AR185" s="182"/>
      <c r="AS185" s="182"/>
      <c r="AT185" s="182"/>
      <c r="AU185" s="181"/>
      <c r="AV185" s="182"/>
      <c r="AW185" s="182"/>
      <c r="AX185" s="183"/>
      <c r="AY185" s="121"/>
      <c r="AZ185" s="121"/>
      <c r="BA185" s="121"/>
      <c r="BB185" s="121"/>
      <c r="BC185" s="121"/>
      <c r="BD185" s="165"/>
      <c r="BE185" s="165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105"/>
    </row>
    <row r="186" spans="3:70" ht="15.6" customHeight="1" x14ac:dyDescent="0.5">
      <c r="C186" s="95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81"/>
      <c r="O186" s="81"/>
      <c r="P186" s="81"/>
      <c r="Q186" s="81"/>
      <c r="R186" s="112"/>
      <c r="S186" s="112"/>
      <c r="T186" s="112"/>
      <c r="U186" s="112"/>
      <c r="V186" s="112"/>
      <c r="W186" s="112"/>
      <c r="X186" s="65"/>
      <c r="Y186" s="65"/>
      <c r="Z186" s="65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105"/>
    </row>
    <row r="187" spans="3:70" ht="18.600000000000001" customHeight="1" x14ac:dyDescent="0.5">
      <c r="C187" s="95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81"/>
      <c r="O187" s="81"/>
      <c r="P187" s="81"/>
      <c r="Q187" s="81"/>
      <c r="R187" s="112"/>
      <c r="S187" s="112"/>
      <c r="T187" s="112"/>
      <c r="U187" s="116" t="s">
        <v>31</v>
      </c>
      <c r="V187" s="112"/>
      <c r="W187" s="112"/>
      <c r="X187" s="112"/>
      <c r="Y187" s="112"/>
      <c r="Z187" s="112"/>
      <c r="AA187" s="103"/>
      <c r="AB187" s="117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16" t="s">
        <v>32</v>
      </c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65"/>
      <c r="BR187" s="105"/>
    </row>
    <row r="188" spans="3:70" ht="15.6" customHeight="1" x14ac:dyDescent="0.4">
      <c r="C188" s="95"/>
      <c r="D188" s="186" t="s">
        <v>33</v>
      </c>
      <c r="E188" s="186"/>
      <c r="F188" s="186"/>
      <c r="G188" s="186"/>
      <c r="H188" s="186"/>
      <c r="I188" s="186"/>
      <c r="J188" s="186"/>
      <c r="K188" s="186"/>
      <c r="L188" s="186"/>
      <c r="M188" s="205"/>
      <c r="N188" s="123" t="str">
        <f>IF([5]回答表!BD17="●",IF([5]回答表!AD45="●","●",""),"")</f>
        <v/>
      </c>
      <c r="O188" s="124"/>
      <c r="P188" s="124"/>
      <c r="Q188" s="125"/>
      <c r="R188" s="112"/>
      <c r="S188" s="112"/>
      <c r="T188" s="112"/>
      <c r="U188" s="126" t="str">
        <f>IF([5]回答表!BD17="●",IF([5]回答表!AD45="●",[5]回答表!B289,""),"")</f>
        <v/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/>
      <c r="AK188" s="175"/>
      <c r="AL188" s="175"/>
      <c r="AM188" s="126" t="str">
        <f>IF([5]回答表!BD17="●",IF([5]回答表!AD45="●",[5]回答表!B295,""),"")</f>
        <v/>
      </c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8"/>
      <c r="BR188" s="105"/>
    </row>
    <row r="189" spans="3:70" ht="15.6" customHeight="1" x14ac:dyDescent="0.4">
      <c r="C189" s="95"/>
      <c r="D189" s="186"/>
      <c r="E189" s="186"/>
      <c r="F189" s="186"/>
      <c r="G189" s="186"/>
      <c r="H189" s="186"/>
      <c r="I189" s="186"/>
      <c r="J189" s="186"/>
      <c r="K189" s="186"/>
      <c r="L189" s="186"/>
      <c r="M189" s="205"/>
      <c r="N189" s="137"/>
      <c r="O189" s="138"/>
      <c r="P189" s="138"/>
      <c r="Q189" s="139"/>
      <c r="R189" s="112"/>
      <c r="S189" s="112"/>
      <c r="T189" s="112"/>
      <c r="U189" s="140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2"/>
      <c r="AK189" s="175"/>
      <c r="AL189" s="175"/>
      <c r="AM189" s="140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2"/>
      <c r="BR189" s="105"/>
    </row>
    <row r="190" spans="3:70" ht="15.6" customHeight="1" x14ac:dyDescent="0.4">
      <c r="C190" s="95"/>
      <c r="D190" s="186"/>
      <c r="E190" s="186"/>
      <c r="F190" s="186"/>
      <c r="G190" s="186"/>
      <c r="H190" s="186"/>
      <c r="I190" s="186"/>
      <c r="J190" s="186"/>
      <c r="K190" s="186"/>
      <c r="L190" s="186"/>
      <c r="M190" s="205"/>
      <c r="N190" s="137"/>
      <c r="O190" s="138"/>
      <c r="P190" s="138"/>
      <c r="Q190" s="139"/>
      <c r="R190" s="112"/>
      <c r="S190" s="112"/>
      <c r="T190" s="112"/>
      <c r="U190" s="140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2"/>
      <c r="AK190" s="175"/>
      <c r="AL190" s="175"/>
      <c r="AM190" s="140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2"/>
      <c r="BR190" s="105"/>
    </row>
    <row r="191" spans="3:70" ht="15.6" customHeight="1" x14ac:dyDescent="0.4">
      <c r="C191" s="95"/>
      <c r="D191" s="186"/>
      <c r="E191" s="186"/>
      <c r="F191" s="186"/>
      <c r="G191" s="186"/>
      <c r="H191" s="186"/>
      <c r="I191" s="186"/>
      <c r="J191" s="186"/>
      <c r="K191" s="186"/>
      <c r="L191" s="186"/>
      <c r="M191" s="205"/>
      <c r="N191" s="147"/>
      <c r="O191" s="148"/>
      <c r="P191" s="148"/>
      <c r="Q191" s="149"/>
      <c r="R191" s="112"/>
      <c r="S191" s="112"/>
      <c r="T191" s="112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175"/>
      <c r="AL191" s="175"/>
      <c r="AM191" s="172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4"/>
      <c r="BR191" s="105"/>
    </row>
    <row r="192" spans="3:70" ht="15.6" customHeight="1" x14ac:dyDescent="0.4">
      <c r="C192" s="176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8"/>
    </row>
    <row r="193" spans="3:70" ht="15.6" customHeight="1" x14ac:dyDescent="0.4"/>
    <row r="194" spans="3:70" ht="15.6" customHeight="1" x14ac:dyDescent="0.4"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92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4"/>
    </row>
    <row r="195" spans="3:70" ht="15.6" customHeight="1" x14ac:dyDescent="0.5">
      <c r="C195" s="95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65"/>
      <c r="Y195" s="65"/>
      <c r="Z195" s="65"/>
      <c r="AA195" s="36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04"/>
      <c r="AO195" s="113"/>
      <c r="AP195" s="114"/>
      <c r="AQ195" s="114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02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103"/>
      <c r="BO195" s="103"/>
      <c r="BP195" s="103"/>
      <c r="BQ195" s="104"/>
      <c r="BR195" s="105"/>
    </row>
    <row r="196" spans="3:70" ht="15.6" customHeight="1" x14ac:dyDescent="0.5">
      <c r="C196" s="95"/>
      <c r="D196" s="96" t="s">
        <v>14</v>
      </c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8"/>
      <c r="R196" s="99" t="s">
        <v>64</v>
      </c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2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103"/>
      <c r="BO196" s="103"/>
      <c r="BP196" s="103"/>
      <c r="BQ196" s="104"/>
      <c r="BR196" s="105"/>
    </row>
    <row r="197" spans="3:70" ht="15.6" customHeight="1" x14ac:dyDescent="0.5">
      <c r="C197" s="95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8"/>
      <c r="R197" s="109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1"/>
      <c r="BC197" s="102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103"/>
      <c r="BO197" s="103"/>
      <c r="BP197" s="103"/>
      <c r="BQ197" s="104"/>
      <c r="BR197" s="105"/>
    </row>
    <row r="198" spans="3:70" ht="15.6" customHeight="1" x14ac:dyDescent="0.5">
      <c r="C198" s="95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65"/>
      <c r="Y198" s="65"/>
      <c r="Z198" s="65"/>
      <c r="AA198" s="36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04"/>
      <c r="AO198" s="113"/>
      <c r="AP198" s="114"/>
      <c r="AQ198" s="114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02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103"/>
      <c r="BO198" s="103"/>
      <c r="BP198" s="103"/>
      <c r="BQ198" s="104"/>
      <c r="BR198" s="105"/>
    </row>
    <row r="199" spans="3:70" ht="25.5" x14ac:dyDescent="0.5">
      <c r="C199" s="95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6" t="s">
        <v>35</v>
      </c>
      <c r="V199" s="112"/>
      <c r="W199" s="112"/>
      <c r="X199" s="112"/>
      <c r="Y199" s="112"/>
      <c r="Z199" s="112"/>
      <c r="AA199" s="103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6" t="s">
        <v>65</v>
      </c>
      <c r="AN199" s="118"/>
      <c r="AO199" s="117"/>
      <c r="AP199" s="119"/>
      <c r="AQ199" s="119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1"/>
      <c r="BD199" s="103"/>
      <c r="BE199" s="103"/>
      <c r="BF199" s="122" t="s">
        <v>17</v>
      </c>
      <c r="BG199" s="179"/>
      <c r="BH199" s="179"/>
      <c r="BI199" s="179"/>
      <c r="BJ199" s="179"/>
      <c r="BK199" s="179"/>
      <c r="BL199" s="179"/>
      <c r="BM199" s="103"/>
      <c r="BN199" s="103"/>
      <c r="BO199" s="103"/>
      <c r="BP199" s="103"/>
      <c r="BQ199" s="118"/>
      <c r="BR199" s="105"/>
    </row>
    <row r="200" spans="3:70" ht="15.6" customHeight="1" x14ac:dyDescent="0.4">
      <c r="C200" s="95"/>
      <c r="D200" s="186" t="s">
        <v>18</v>
      </c>
      <c r="E200" s="186"/>
      <c r="F200" s="186"/>
      <c r="G200" s="186"/>
      <c r="H200" s="186"/>
      <c r="I200" s="186"/>
      <c r="J200" s="186"/>
      <c r="K200" s="186"/>
      <c r="L200" s="186"/>
      <c r="M200" s="186"/>
      <c r="N200" s="123" t="str">
        <f>IF([5]回答表!X46="●","●","")</f>
        <v/>
      </c>
      <c r="O200" s="124"/>
      <c r="P200" s="124"/>
      <c r="Q200" s="125"/>
      <c r="R200" s="112"/>
      <c r="S200" s="112"/>
      <c r="T200" s="112"/>
      <c r="U200" s="126" t="str">
        <f>IF([5]回答表!X46="●",[5]回答表!B307,IF([5]回答表!AA46="●",[5]回答表!B324,""))</f>
        <v/>
      </c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/>
      <c r="AK200" s="129"/>
      <c r="AL200" s="129"/>
      <c r="AM200" s="242" t="s">
        <v>66</v>
      </c>
      <c r="AN200" s="243"/>
      <c r="AO200" s="243"/>
      <c r="AP200" s="243"/>
      <c r="AQ200" s="243"/>
      <c r="AR200" s="243"/>
      <c r="AS200" s="243"/>
      <c r="AT200" s="244"/>
      <c r="AU200" s="242" t="s">
        <v>67</v>
      </c>
      <c r="AV200" s="243"/>
      <c r="AW200" s="243"/>
      <c r="AX200" s="243"/>
      <c r="AY200" s="243"/>
      <c r="AZ200" s="243"/>
      <c r="BA200" s="243"/>
      <c r="BB200" s="244"/>
      <c r="BC200" s="113"/>
      <c r="BD200" s="36"/>
      <c r="BE200" s="36"/>
      <c r="BF200" s="131" t="str">
        <f>IF([5]回答表!X46="●",[5]回答表!U313,IF([5]回答表!AA46="●",[5]回答表!U330,""))</f>
        <v/>
      </c>
      <c r="BG200" s="132"/>
      <c r="BH200" s="132"/>
      <c r="BI200" s="132"/>
      <c r="BJ200" s="131"/>
      <c r="BK200" s="132"/>
      <c r="BL200" s="132"/>
      <c r="BM200" s="132"/>
      <c r="BN200" s="131"/>
      <c r="BO200" s="132"/>
      <c r="BP200" s="132"/>
      <c r="BQ200" s="133"/>
      <c r="BR200" s="105"/>
    </row>
    <row r="201" spans="3:70" ht="15.6" customHeight="1" x14ac:dyDescent="0.4">
      <c r="C201" s="95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37"/>
      <c r="O201" s="138"/>
      <c r="P201" s="138"/>
      <c r="Q201" s="139"/>
      <c r="R201" s="112"/>
      <c r="S201" s="112"/>
      <c r="T201" s="112"/>
      <c r="U201" s="140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2"/>
      <c r="AK201" s="129"/>
      <c r="AL201" s="129"/>
      <c r="AM201" s="245"/>
      <c r="AN201" s="246"/>
      <c r="AO201" s="246"/>
      <c r="AP201" s="246"/>
      <c r="AQ201" s="246"/>
      <c r="AR201" s="246"/>
      <c r="AS201" s="246"/>
      <c r="AT201" s="247"/>
      <c r="AU201" s="245"/>
      <c r="AV201" s="246"/>
      <c r="AW201" s="246"/>
      <c r="AX201" s="246"/>
      <c r="AY201" s="246"/>
      <c r="AZ201" s="246"/>
      <c r="BA201" s="246"/>
      <c r="BB201" s="247"/>
      <c r="BC201" s="113"/>
      <c r="BD201" s="36"/>
      <c r="BE201" s="36"/>
      <c r="BF201" s="143"/>
      <c r="BG201" s="144"/>
      <c r="BH201" s="144"/>
      <c r="BI201" s="144"/>
      <c r="BJ201" s="143"/>
      <c r="BK201" s="144"/>
      <c r="BL201" s="144"/>
      <c r="BM201" s="144"/>
      <c r="BN201" s="143"/>
      <c r="BO201" s="144"/>
      <c r="BP201" s="144"/>
      <c r="BQ201" s="145"/>
      <c r="BR201" s="105"/>
    </row>
    <row r="202" spans="3:70" ht="15.6" customHeight="1" x14ac:dyDescent="0.4">
      <c r="C202" s="95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37"/>
      <c r="O202" s="138"/>
      <c r="P202" s="138"/>
      <c r="Q202" s="139"/>
      <c r="R202" s="112"/>
      <c r="S202" s="112"/>
      <c r="T202" s="112"/>
      <c r="U202" s="140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2"/>
      <c r="AK202" s="129"/>
      <c r="AL202" s="129"/>
      <c r="AM202" s="248"/>
      <c r="AN202" s="249"/>
      <c r="AO202" s="249"/>
      <c r="AP202" s="249"/>
      <c r="AQ202" s="249"/>
      <c r="AR202" s="249"/>
      <c r="AS202" s="249"/>
      <c r="AT202" s="250"/>
      <c r="AU202" s="248"/>
      <c r="AV202" s="249"/>
      <c r="AW202" s="249"/>
      <c r="AX202" s="249"/>
      <c r="AY202" s="249"/>
      <c r="AZ202" s="249"/>
      <c r="BA202" s="249"/>
      <c r="BB202" s="250"/>
      <c r="BC202" s="113"/>
      <c r="BD202" s="36"/>
      <c r="BE202" s="36"/>
      <c r="BF202" s="143"/>
      <c r="BG202" s="144"/>
      <c r="BH202" s="144"/>
      <c r="BI202" s="144"/>
      <c r="BJ202" s="143"/>
      <c r="BK202" s="144"/>
      <c r="BL202" s="144"/>
      <c r="BM202" s="144"/>
      <c r="BN202" s="143"/>
      <c r="BO202" s="144"/>
      <c r="BP202" s="144"/>
      <c r="BQ202" s="145"/>
      <c r="BR202" s="105"/>
    </row>
    <row r="203" spans="3:70" ht="15.6" customHeight="1" x14ac:dyDescent="0.4">
      <c r="C203" s="95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47"/>
      <c r="O203" s="148"/>
      <c r="P203" s="148"/>
      <c r="Q203" s="149"/>
      <c r="R203" s="112"/>
      <c r="S203" s="112"/>
      <c r="T203" s="112"/>
      <c r="U203" s="140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2"/>
      <c r="AK203" s="129"/>
      <c r="AL203" s="129"/>
      <c r="AM203" s="79" t="str">
        <f>IF([5]回答表!X46="●",[5]回答表!G313,IF([5]回答表!AA46="●",[5]回答表!G330,""))</f>
        <v/>
      </c>
      <c r="AN203" s="80"/>
      <c r="AO203" s="80"/>
      <c r="AP203" s="80"/>
      <c r="AQ203" s="80"/>
      <c r="AR203" s="80"/>
      <c r="AS203" s="80"/>
      <c r="AT203" s="146"/>
      <c r="AU203" s="79" t="str">
        <f>IF([5]回答表!X46="●",[5]回答表!G314,IF([5]回答表!AA46="●",[5]回答表!G331,""))</f>
        <v/>
      </c>
      <c r="AV203" s="80"/>
      <c r="AW203" s="80"/>
      <c r="AX203" s="80"/>
      <c r="AY203" s="80"/>
      <c r="AZ203" s="80"/>
      <c r="BA203" s="80"/>
      <c r="BB203" s="146"/>
      <c r="BC203" s="113"/>
      <c r="BD203" s="36"/>
      <c r="BE203" s="36"/>
      <c r="BF203" s="143" t="str">
        <f>IF([5]回答表!X46="●",[5]回答表!X313,IF([5]回答表!AA46="●",[5]回答表!X330,""))</f>
        <v/>
      </c>
      <c r="BG203" s="144"/>
      <c r="BH203" s="144"/>
      <c r="BI203" s="144"/>
      <c r="BJ203" s="143" t="str">
        <f>IF([5]回答表!X46="●",[5]回答表!X314,IF([5]回答表!AA46="●",[5]回答表!X331,""))</f>
        <v/>
      </c>
      <c r="BK203" s="144"/>
      <c r="BL203" s="144"/>
      <c r="BM203" s="145"/>
      <c r="BN203" s="143" t="str">
        <f>IF([5]回答表!X46="●",[5]回答表!X315,IF([5]回答表!AA46="●",[5]回答表!X332,""))</f>
        <v/>
      </c>
      <c r="BO203" s="144"/>
      <c r="BP203" s="144"/>
      <c r="BQ203" s="145"/>
      <c r="BR203" s="105"/>
    </row>
    <row r="204" spans="3:70" ht="15.6" customHeight="1" x14ac:dyDescent="0.4">
      <c r="C204" s="95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2"/>
      <c r="O204" s="152"/>
      <c r="P204" s="152"/>
      <c r="Q204" s="152"/>
      <c r="R204" s="152"/>
      <c r="S204" s="152"/>
      <c r="T204" s="152"/>
      <c r="U204" s="140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2"/>
      <c r="AK204" s="129"/>
      <c r="AL204" s="129"/>
      <c r="AM204" s="76"/>
      <c r="AN204" s="77"/>
      <c r="AO204" s="77"/>
      <c r="AP204" s="77"/>
      <c r="AQ204" s="77"/>
      <c r="AR204" s="77"/>
      <c r="AS204" s="77"/>
      <c r="AT204" s="78"/>
      <c r="AU204" s="76"/>
      <c r="AV204" s="77"/>
      <c r="AW204" s="77"/>
      <c r="AX204" s="77"/>
      <c r="AY204" s="77"/>
      <c r="AZ204" s="77"/>
      <c r="BA204" s="77"/>
      <c r="BB204" s="78"/>
      <c r="BC204" s="113"/>
      <c r="BD204" s="113"/>
      <c r="BE204" s="113"/>
      <c r="BF204" s="143"/>
      <c r="BG204" s="144"/>
      <c r="BH204" s="144"/>
      <c r="BI204" s="144"/>
      <c r="BJ204" s="143"/>
      <c r="BK204" s="144"/>
      <c r="BL204" s="144"/>
      <c r="BM204" s="145"/>
      <c r="BN204" s="143"/>
      <c r="BO204" s="144"/>
      <c r="BP204" s="144"/>
      <c r="BQ204" s="145"/>
      <c r="BR204" s="105"/>
    </row>
    <row r="205" spans="3:70" ht="15.6" customHeight="1" x14ac:dyDescent="0.4">
      <c r="C205" s="95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2"/>
      <c r="O205" s="152"/>
      <c r="P205" s="152"/>
      <c r="Q205" s="152"/>
      <c r="R205" s="152"/>
      <c r="S205" s="152"/>
      <c r="T205" s="152"/>
      <c r="U205" s="140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2"/>
      <c r="AK205" s="129"/>
      <c r="AL205" s="129"/>
      <c r="AM205" s="82"/>
      <c r="AN205" s="83"/>
      <c r="AO205" s="83"/>
      <c r="AP205" s="83"/>
      <c r="AQ205" s="83"/>
      <c r="AR205" s="83"/>
      <c r="AS205" s="83"/>
      <c r="AT205" s="84"/>
      <c r="AU205" s="82"/>
      <c r="AV205" s="83"/>
      <c r="AW205" s="83"/>
      <c r="AX205" s="83"/>
      <c r="AY205" s="83"/>
      <c r="AZ205" s="83"/>
      <c r="BA205" s="83"/>
      <c r="BB205" s="84"/>
      <c r="BC205" s="113"/>
      <c r="BD205" s="36"/>
      <c r="BE205" s="36"/>
      <c r="BF205" s="143"/>
      <c r="BG205" s="144"/>
      <c r="BH205" s="144"/>
      <c r="BI205" s="144"/>
      <c r="BJ205" s="143"/>
      <c r="BK205" s="144"/>
      <c r="BL205" s="144"/>
      <c r="BM205" s="145"/>
      <c r="BN205" s="143"/>
      <c r="BO205" s="144"/>
      <c r="BP205" s="144"/>
      <c r="BQ205" s="145"/>
      <c r="BR205" s="105"/>
    </row>
    <row r="206" spans="3:70" ht="15.6" customHeight="1" x14ac:dyDescent="0.4">
      <c r="C206" s="95"/>
      <c r="D206" s="204" t="s">
        <v>26</v>
      </c>
      <c r="E206" s="186"/>
      <c r="F206" s="186"/>
      <c r="G206" s="186"/>
      <c r="H206" s="186"/>
      <c r="I206" s="186"/>
      <c r="J206" s="186"/>
      <c r="K206" s="186"/>
      <c r="L206" s="186"/>
      <c r="M206" s="205"/>
      <c r="N206" s="123" t="str">
        <f>IF([5]回答表!AA46="●","●","")</f>
        <v/>
      </c>
      <c r="O206" s="124"/>
      <c r="P206" s="124"/>
      <c r="Q206" s="125"/>
      <c r="R206" s="112"/>
      <c r="S206" s="112"/>
      <c r="T206" s="112"/>
      <c r="U206" s="140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2"/>
      <c r="AK206" s="129"/>
      <c r="AL206" s="129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113"/>
      <c r="BD206" s="165"/>
      <c r="BE206" s="165"/>
      <c r="BF206" s="143"/>
      <c r="BG206" s="144"/>
      <c r="BH206" s="144"/>
      <c r="BI206" s="144"/>
      <c r="BJ206" s="143"/>
      <c r="BK206" s="144"/>
      <c r="BL206" s="144"/>
      <c r="BM206" s="145"/>
      <c r="BN206" s="143"/>
      <c r="BO206" s="144"/>
      <c r="BP206" s="144"/>
      <c r="BQ206" s="145"/>
      <c r="BR206" s="105"/>
    </row>
    <row r="207" spans="3:70" ht="15.6" customHeight="1" x14ac:dyDescent="0.4">
      <c r="C207" s="95"/>
      <c r="D207" s="186"/>
      <c r="E207" s="186"/>
      <c r="F207" s="186"/>
      <c r="G207" s="186"/>
      <c r="H207" s="186"/>
      <c r="I207" s="186"/>
      <c r="J207" s="186"/>
      <c r="K207" s="186"/>
      <c r="L207" s="186"/>
      <c r="M207" s="205"/>
      <c r="N207" s="137"/>
      <c r="O207" s="138"/>
      <c r="P207" s="138"/>
      <c r="Q207" s="139"/>
      <c r="R207" s="112"/>
      <c r="S207" s="112"/>
      <c r="T207" s="112"/>
      <c r="U207" s="140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2"/>
      <c r="AK207" s="129"/>
      <c r="AL207" s="129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113"/>
      <c r="BD207" s="165"/>
      <c r="BE207" s="165"/>
      <c r="BF207" s="143" t="s">
        <v>23</v>
      </c>
      <c r="BG207" s="144"/>
      <c r="BH207" s="144"/>
      <c r="BI207" s="144"/>
      <c r="BJ207" s="143" t="s">
        <v>24</v>
      </c>
      <c r="BK207" s="144"/>
      <c r="BL207" s="144"/>
      <c r="BM207" s="144"/>
      <c r="BN207" s="143" t="s">
        <v>25</v>
      </c>
      <c r="BO207" s="144"/>
      <c r="BP207" s="144"/>
      <c r="BQ207" s="145"/>
      <c r="BR207" s="105"/>
    </row>
    <row r="208" spans="3:70" ht="15.6" customHeight="1" x14ac:dyDescent="0.4">
      <c r="C208" s="95"/>
      <c r="D208" s="186"/>
      <c r="E208" s="186"/>
      <c r="F208" s="186"/>
      <c r="G208" s="186"/>
      <c r="H208" s="186"/>
      <c r="I208" s="186"/>
      <c r="J208" s="186"/>
      <c r="K208" s="186"/>
      <c r="L208" s="186"/>
      <c r="M208" s="205"/>
      <c r="N208" s="137"/>
      <c r="O208" s="138"/>
      <c r="P208" s="138"/>
      <c r="Q208" s="139"/>
      <c r="R208" s="112"/>
      <c r="S208" s="112"/>
      <c r="T208" s="112"/>
      <c r="U208" s="140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2"/>
      <c r="AK208" s="129"/>
      <c r="AL208" s="129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113"/>
      <c r="BD208" s="165"/>
      <c r="BE208" s="165"/>
      <c r="BF208" s="143"/>
      <c r="BG208" s="144"/>
      <c r="BH208" s="144"/>
      <c r="BI208" s="144"/>
      <c r="BJ208" s="143"/>
      <c r="BK208" s="144"/>
      <c r="BL208" s="144"/>
      <c r="BM208" s="144"/>
      <c r="BN208" s="143"/>
      <c r="BO208" s="144"/>
      <c r="BP208" s="144"/>
      <c r="BQ208" s="145"/>
      <c r="BR208" s="105"/>
    </row>
    <row r="209" spans="3:70" ht="15.6" customHeight="1" x14ac:dyDescent="0.4">
      <c r="C209" s="95"/>
      <c r="D209" s="186"/>
      <c r="E209" s="186"/>
      <c r="F209" s="186"/>
      <c r="G209" s="186"/>
      <c r="H209" s="186"/>
      <c r="I209" s="186"/>
      <c r="J209" s="186"/>
      <c r="K209" s="186"/>
      <c r="L209" s="186"/>
      <c r="M209" s="205"/>
      <c r="N209" s="147"/>
      <c r="O209" s="148"/>
      <c r="P209" s="148"/>
      <c r="Q209" s="149"/>
      <c r="R209" s="112"/>
      <c r="S209" s="112"/>
      <c r="T209" s="112"/>
      <c r="U209" s="172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4"/>
      <c r="AK209" s="129"/>
      <c r="AL209" s="129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113"/>
      <c r="BD209" s="165"/>
      <c r="BE209" s="165"/>
      <c r="BF209" s="181"/>
      <c r="BG209" s="182"/>
      <c r="BH209" s="182"/>
      <c r="BI209" s="182"/>
      <c r="BJ209" s="181"/>
      <c r="BK209" s="182"/>
      <c r="BL209" s="182"/>
      <c r="BM209" s="182"/>
      <c r="BN209" s="181"/>
      <c r="BO209" s="182"/>
      <c r="BP209" s="182"/>
      <c r="BQ209" s="183"/>
      <c r="BR209" s="105"/>
    </row>
    <row r="210" spans="3:70" ht="15.6" customHeight="1" x14ac:dyDescent="0.5">
      <c r="C210" s="95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65"/>
      <c r="Y210" s="65"/>
      <c r="Z210" s="65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65"/>
      <c r="AK210" s="65"/>
      <c r="AL210" s="65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105"/>
    </row>
    <row r="211" spans="3:70" ht="18.600000000000001" customHeight="1" x14ac:dyDescent="0.5">
      <c r="C211" s="95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12"/>
      <c r="O211" s="112"/>
      <c r="P211" s="112"/>
      <c r="Q211" s="112"/>
      <c r="R211" s="112"/>
      <c r="S211" s="112"/>
      <c r="T211" s="112"/>
      <c r="U211" s="116" t="s">
        <v>31</v>
      </c>
      <c r="V211" s="112"/>
      <c r="W211" s="112"/>
      <c r="X211" s="112"/>
      <c r="Y211" s="112"/>
      <c r="Z211" s="112"/>
      <c r="AA211" s="103"/>
      <c r="AB211" s="117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16" t="s">
        <v>32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65"/>
      <c r="BR211" s="105"/>
    </row>
    <row r="212" spans="3:70" ht="15.6" customHeight="1" x14ac:dyDescent="0.4">
      <c r="C212" s="95"/>
      <c r="D212" s="186" t="s">
        <v>33</v>
      </c>
      <c r="E212" s="186"/>
      <c r="F212" s="186"/>
      <c r="G212" s="186"/>
      <c r="H212" s="186"/>
      <c r="I212" s="186"/>
      <c r="J212" s="186"/>
      <c r="K212" s="186"/>
      <c r="L212" s="186"/>
      <c r="M212" s="205"/>
      <c r="N212" s="123" t="str">
        <f>IF([5]回答表!AD46="●","●","")</f>
        <v/>
      </c>
      <c r="O212" s="124"/>
      <c r="P212" s="124"/>
      <c r="Q212" s="125"/>
      <c r="R212" s="112"/>
      <c r="S212" s="112"/>
      <c r="T212" s="112"/>
      <c r="U212" s="126" t="str">
        <f>IF([5]回答表!AD46="●",[5]回答表!B337,"")</f>
        <v/>
      </c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/>
      <c r="AK212" s="251"/>
      <c r="AL212" s="251"/>
      <c r="AM212" s="126" t="str">
        <f>IF([5]回答表!AD46="●",[5]回答表!B343,"")</f>
        <v/>
      </c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8"/>
      <c r="BR212" s="105"/>
    </row>
    <row r="213" spans="3:70" ht="15.6" customHeight="1" x14ac:dyDescent="0.4">
      <c r="C213" s="95"/>
      <c r="D213" s="186"/>
      <c r="E213" s="186"/>
      <c r="F213" s="186"/>
      <c r="G213" s="186"/>
      <c r="H213" s="186"/>
      <c r="I213" s="186"/>
      <c r="J213" s="186"/>
      <c r="K213" s="186"/>
      <c r="L213" s="186"/>
      <c r="M213" s="205"/>
      <c r="N213" s="137"/>
      <c r="O213" s="138"/>
      <c r="P213" s="138"/>
      <c r="Q213" s="139"/>
      <c r="R213" s="112"/>
      <c r="S213" s="112"/>
      <c r="T213" s="112"/>
      <c r="U213" s="140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2"/>
      <c r="AK213" s="251"/>
      <c r="AL213" s="251"/>
      <c r="AM213" s="140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2"/>
      <c r="BR213" s="105"/>
    </row>
    <row r="214" spans="3:70" ht="15.6" customHeight="1" x14ac:dyDescent="0.4">
      <c r="C214" s="95"/>
      <c r="D214" s="186"/>
      <c r="E214" s="186"/>
      <c r="F214" s="186"/>
      <c r="G214" s="186"/>
      <c r="H214" s="186"/>
      <c r="I214" s="186"/>
      <c r="J214" s="186"/>
      <c r="K214" s="186"/>
      <c r="L214" s="186"/>
      <c r="M214" s="205"/>
      <c r="N214" s="137"/>
      <c r="O214" s="138"/>
      <c r="P214" s="138"/>
      <c r="Q214" s="139"/>
      <c r="R214" s="112"/>
      <c r="S214" s="112"/>
      <c r="T214" s="112"/>
      <c r="U214" s="140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2"/>
      <c r="AK214" s="251"/>
      <c r="AL214" s="251"/>
      <c r="AM214" s="140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2"/>
      <c r="BR214" s="105"/>
    </row>
    <row r="215" spans="3:70" ht="15.6" customHeight="1" x14ac:dyDescent="0.4">
      <c r="C215" s="95"/>
      <c r="D215" s="186"/>
      <c r="E215" s="186"/>
      <c r="F215" s="186"/>
      <c r="G215" s="186"/>
      <c r="H215" s="186"/>
      <c r="I215" s="186"/>
      <c r="J215" s="186"/>
      <c r="K215" s="186"/>
      <c r="L215" s="186"/>
      <c r="M215" s="205"/>
      <c r="N215" s="147"/>
      <c r="O215" s="148"/>
      <c r="P215" s="148"/>
      <c r="Q215" s="149"/>
      <c r="R215" s="112"/>
      <c r="S215" s="112"/>
      <c r="T215" s="112"/>
      <c r="U215" s="172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4"/>
      <c r="AK215" s="251"/>
      <c r="AL215" s="251"/>
      <c r="AM215" s="172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4"/>
      <c r="BR215" s="105"/>
    </row>
    <row r="216" spans="3:70" ht="15.6" customHeight="1" x14ac:dyDescent="0.4">
      <c r="C216" s="176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8"/>
    </row>
    <row r="217" spans="3:70" ht="15.6" customHeight="1" x14ac:dyDescent="0.4"/>
    <row r="218" spans="3:70" ht="15.6" customHeight="1" x14ac:dyDescent="0.4"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92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4"/>
    </row>
    <row r="219" spans="3:70" ht="15.6" customHeight="1" x14ac:dyDescent="0.5">
      <c r="C219" s="95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65"/>
      <c r="Y219" s="65"/>
      <c r="Z219" s="65"/>
      <c r="AA219" s="36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04"/>
      <c r="AO219" s="113"/>
      <c r="AP219" s="114"/>
      <c r="AQ219" s="114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102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103"/>
      <c r="BO219" s="103"/>
      <c r="BP219" s="103"/>
      <c r="BQ219" s="104"/>
      <c r="BR219" s="105"/>
    </row>
    <row r="220" spans="3:70" ht="15.6" customHeight="1" x14ac:dyDescent="0.5">
      <c r="C220" s="95"/>
      <c r="D220" s="96" t="s">
        <v>14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 t="s">
        <v>68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2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103"/>
      <c r="BO220" s="103"/>
      <c r="BP220" s="103"/>
      <c r="BQ220" s="104"/>
      <c r="BR220" s="105"/>
    </row>
    <row r="221" spans="3:70" ht="15.6" customHeight="1" x14ac:dyDescent="0.5">
      <c r="C221" s="95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8"/>
      <c r="R221" s="109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1"/>
      <c r="BC221" s="102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103"/>
      <c r="BO221" s="103"/>
      <c r="BP221" s="103"/>
      <c r="BQ221" s="104"/>
      <c r="BR221" s="105"/>
    </row>
    <row r="222" spans="3:70" ht="15.6" customHeight="1" x14ac:dyDescent="0.5">
      <c r="C222" s="95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65"/>
      <c r="Y222" s="65"/>
      <c r="Z222" s="65"/>
      <c r="AA222" s="36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04"/>
      <c r="AO222" s="113"/>
      <c r="AP222" s="114"/>
      <c r="AQ222" s="114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02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103"/>
      <c r="BO222" s="103"/>
      <c r="BP222" s="103"/>
      <c r="BQ222" s="104"/>
      <c r="BR222" s="105"/>
    </row>
    <row r="223" spans="3:70" ht="19.350000000000001" customHeight="1" x14ac:dyDescent="0.5">
      <c r="C223" s="95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6" t="s">
        <v>35</v>
      </c>
      <c r="V223" s="112"/>
      <c r="W223" s="112"/>
      <c r="X223" s="112"/>
      <c r="Y223" s="112"/>
      <c r="Z223" s="112"/>
      <c r="AA223" s="103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253" t="s">
        <v>69</v>
      </c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18"/>
      <c r="AY223" s="116"/>
      <c r="AZ223" s="116"/>
      <c r="BA223" s="254"/>
      <c r="BB223" s="254"/>
      <c r="BC223" s="102"/>
      <c r="BD223" s="36"/>
      <c r="BE223" s="36"/>
      <c r="BF223" s="122" t="s">
        <v>17</v>
      </c>
      <c r="BG223" s="179"/>
      <c r="BH223" s="179"/>
      <c r="BI223" s="179"/>
      <c r="BJ223" s="179"/>
      <c r="BK223" s="179"/>
      <c r="BL223" s="179"/>
      <c r="BM223" s="103"/>
      <c r="BN223" s="103"/>
      <c r="BO223" s="103"/>
      <c r="BP223" s="103"/>
      <c r="BQ223" s="118"/>
      <c r="BR223" s="105"/>
    </row>
    <row r="224" spans="3:70" ht="15.6" customHeight="1" x14ac:dyDescent="0.4">
      <c r="C224" s="95"/>
      <c r="D224" s="99" t="s">
        <v>18</v>
      </c>
      <c r="E224" s="100"/>
      <c r="F224" s="100"/>
      <c r="G224" s="100"/>
      <c r="H224" s="100"/>
      <c r="I224" s="100"/>
      <c r="J224" s="100"/>
      <c r="K224" s="100"/>
      <c r="L224" s="100"/>
      <c r="M224" s="101"/>
      <c r="N224" s="123" t="str">
        <f>IF([5]回答表!X47="●","●","")</f>
        <v/>
      </c>
      <c r="O224" s="124"/>
      <c r="P224" s="124"/>
      <c r="Q224" s="125"/>
      <c r="R224" s="112"/>
      <c r="S224" s="112"/>
      <c r="T224" s="112"/>
      <c r="U224" s="126" t="str">
        <f>IF([5]回答表!X47="●",[5]回答表!B356,IF([5]回答表!AA47="●",[5]回答表!B379,""))</f>
        <v/>
      </c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/>
      <c r="AK224" s="129"/>
      <c r="AL224" s="129"/>
      <c r="AM224" s="129"/>
      <c r="AN224" s="126" t="str">
        <f>IF([5]回答表!X47="●",[5]回答表!B362,"")</f>
        <v/>
      </c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6"/>
      <c r="BC224" s="113"/>
      <c r="BD224" s="36"/>
      <c r="BE224" s="36"/>
      <c r="BF224" s="131" t="str">
        <f>IF([5]回答表!X47="●",[5]回答表!B368,IF([5]回答表!AA47="●",[5]回答表!B385,""))</f>
        <v/>
      </c>
      <c r="BG224" s="132"/>
      <c r="BH224" s="132"/>
      <c r="BI224" s="132"/>
      <c r="BJ224" s="131"/>
      <c r="BK224" s="132"/>
      <c r="BL224" s="132"/>
      <c r="BM224" s="132"/>
      <c r="BN224" s="131"/>
      <c r="BO224" s="132"/>
      <c r="BP224" s="132"/>
      <c r="BQ224" s="133"/>
      <c r="BR224" s="105"/>
    </row>
    <row r="225" spans="3:70" ht="15.6" customHeight="1" x14ac:dyDescent="0.4">
      <c r="C225" s="95"/>
      <c r="D225" s="134"/>
      <c r="E225" s="135"/>
      <c r="F225" s="135"/>
      <c r="G225" s="135"/>
      <c r="H225" s="135"/>
      <c r="I225" s="135"/>
      <c r="J225" s="135"/>
      <c r="K225" s="135"/>
      <c r="L225" s="135"/>
      <c r="M225" s="136"/>
      <c r="N225" s="137"/>
      <c r="O225" s="138"/>
      <c r="P225" s="138"/>
      <c r="Q225" s="139"/>
      <c r="R225" s="112"/>
      <c r="S225" s="112"/>
      <c r="T225" s="112"/>
      <c r="U225" s="140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2"/>
      <c r="AK225" s="129"/>
      <c r="AL225" s="129"/>
      <c r="AM225" s="129"/>
      <c r="AN225" s="257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9"/>
      <c r="BC225" s="113"/>
      <c r="BD225" s="36"/>
      <c r="BE225" s="36"/>
      <c r="BF225" s="143"/>
      <c r="BG225" s="144"/>
      <c r="BH225" s="144"/>
      <c r="BI225" s="144"/>
      <c r="BJ225" s="143"/>
      <c r="BK225" s="144"/>
      <c r="BL225" s="144"/>
      <c r="BM225" s="144"/>
      <c r="BN225" s="143"/>
      <c r="BO225" s="144"/>
      <c r="BP225" s="144"/>
      <c r="BQ225" s="145"/>
      <c r="BR225" s="105"/>
    </row>
    <row r="226" spans="3:70" ht="15.6" customHeight="1" x14ac:dyDescent="0.4">
      <c r="C226" s="95"/>
      <c r="D226" s="134"/>
      <c r="E226" s="135"/>
      <c r="F226" s="135"/>
      <c r="G226" s="135"/>
      <c r="H226" s="135"/>
      <c r="I226" s="135"/>
      <c r="J226" s="135"/>
      <c r="K226" s="135"/>
      <c r="L226" s="135"/>
      <c r="M226" s="136"/>
      <c r="N226" s="137"/>
      <c r="O226" s="138"/>
      <c r="P226" s="138"/>
      <c r="Q226" s="139"/>
      <c r="R226" s="112"/>
      <c r="S226" s="112"/>
      <c r="T226" s="112"/>
      <c r="U226" s="140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2"/>
      <c r="AK226" s="129"/>
      <c r="AL226" s="129"/>
      <c r="AM226" s="129"/>
      <c r="AN226" s="257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9"/>
      <c r="BC226" s="113"/>
      <c r="BD226" s="36"/>
      <c r="BE226" s="36"/>
      <c r="BF226" s="143"/>
      <c r="BG226" s="144"/>
      <c r="BH226" s="144"/>
      <c r="BI226" s="144"/>
      <c r="BJ226" s="143"/>
      <c r="BK226" s="144"/>
      <c r="BL226" s="144"/>
      <c r="BM226" s="144"/>
      <c r="BN226" s="143"/>
      <c r="BO226" s="144"/>
      <c r="BP226" s="144"/>
      <c r="BQ226" s="145"/>
      <c r="BR226" s="105"/>
    </row>
    <row r="227" spans="3:70" ht="15.6" customHeight="1" x14ac:dyDescent="0.4">
      <c r="C227" s="95"/>
      <c r="D227" s="109"/>
      <c r="E227" s="110"/>
      <c r="F227" s="110"/>
      <c r="G227" s="110"/>
      <c r="H227" s="110"/>
      <c r="I227" s="110"/>
      <c r="J227" s="110"/>
      <c r="K227" s="110"/>
      <c r="L227" s="110"/>
      <c r="M227" s="111"/>
      <c r="N227" s="147"/>
      <c r="O227" s="148"/>
      <c r="P227" s="148"/>
      <c r="Q227" s="149"/>
      <c r="R227" s="112"/>
      <c r="S227" s="112"/>
      <c r="T227" s="112"/>
      <c r="U227" s="140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2"/>
      <c r="AK227" s="129"/>
      <c r="AL227" s="129"/>
      <c r="AM227" s="129"/>
      <c r="AN227" s="257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9"/>
      <c r="BC227" s="113"/>
      <c r="BD227" s="36"/>
      <c r="BE227" s="36"/>
      <c r="BF227" s="143" t="str">
        <f>IF([5]回答表!X47="●",[5]回答表!E368,IF([5]回答表!AA47="●",[5]回答表!E385,""))</f>
        <v/>
      </c>
      <c r="BG227" s="144"/>
      <c r="BH227" s="144"/>
      <c r="BI227" s="144"/>
      <c r="BJ227" s="143" t="str">
        <f>IF([5]回答表!X47="●",[5]回答表!E369,IF([5]回答表!AA47="●",[5]回答表!E386,""))</f>
        <v/>
      </c>
      <c r="BK227" s="144"/>
      <c r="BL227" s="144"/>
      <c r="BM227" s="145"/>
      <c r="BN227" s="143" t="str">
        <f>IF([5]回答表!X47="●",[5]回答表!E370,IF([5]回答表!AA47="●",[5]回答表!E387,""))</f>
        <v/>
      </c>
      <c r="BO227" s="144"/>
      <c r="BP227" s="144"/>
      <c r="BQ227" s="145"/>
      <c r="BR227" s="105"/>
    </row>
    <row r="228" spans="3:70" ht="15.6" customHeight="1" x14ac:dyDescent="0.4">
      <c r="C228" s="95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2"/>
      <c r="O228" s="152"/>
      <c r="P228" s="152"/>
      <c r="Q228" s="152"/>
      <c r="R228" s="152"/>
      <c r="S228" s="152"/>
      <c r="T228" s="152"/>
      <c r="U228" s="140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2"/>
      <c r="AK228" s="129"/>
      <c r="AL228" s="129"/>
      <c r="AM228" s="129"/>
      <c r="AN228" s="257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9"/>
      <c r="BC228" s="113"/>
      <c r="BD228" s="113"/>
      <c r="BE228" s="113"/>
      <c r="BF228" s="143"/>
      <c r="BG228" s="144"/>
      <c r="BH228" s="144"/>
      <c r="BI228" s="144"/>
      <c r="BJ228" s="143"/>
      <c r="BK228" s="144"/>
      <c r="BL228" s="144"/>
      <c r="BM228" s="145"/>
      <c r="BN228" s="143"/>
      <c r="BO228" s="144"/>
      <c r="BP228" s="144"/>
      <c r="BQ228" s="145"/>
      <c r="BR228" s="105"/>
    </row>
    <row r="229" spans="3:70" ht="15.6" customHeight="1" x14ac:dyDescent="0.4">
      <c r="C229" s="95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2"/>
      <c r="O229" s="152"/>
      <c r="P229" s="152"/>
      <c r="Q229" s="152"/>
      <c r="R229" s="152"/>
      <c r="S229" s="152"/>
      <c r="T229" s="152"/>
      <c r="U229" s="140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2"/>
      <c r="AK229" s="129"/>
      <c r="AL229" s="129"/>
      <c r="AM229" s="129"/>
      <c r="AN229" s="257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9"/>
      <c r="BC229" s="113"/>
      <c r="BD229" s="36"/>
      <c r="BE229" s="36"/>
      <c r="BF229" s="143"/>
      <c r="BG229" s="144"/>
      <c r="BH229" s="144"/>
      <c r="BI229" s="144"/>
      <c r="BJ229" s="143"/>
      <c r="BK229" s="144"/>
      <c r="BL229" s="144"/>
      <c r="BM229" s="145"/>
      <c r="BN229" s="143"/>
      <c r="BO229" s="144"/>
      <c r="BP229" s="144"/>
      <c r="BQ229" s="145"/>
      <c r="BR229" s="105"/>
    </row>
    <row r="230" spans="3:70" ht="15.6" customHeight="1" x14ac:dyDescent="0.4">
      <c r="C230" s="95"/>
      <c r="D230" s="159" t="s">
        <v>26</v>
      </c>
      <c r="E230" s="160"/>
      <c r="F230" s="160"/>
      <c r="G230" s="160"/>
      <c r="H230" s="160"/>
      <c r="I230" s="160"/>
      <c r="J230" s="160"/>
      <c r="K230" s="160"/>
      <c r="L230" s="160"/>
      <c r="M230" s="161"/>
      <c r="N230" s="123" t="str">
        <f>IF([5]回答表!AA47="●","●","")</f>
        <v/>
      </c>
      <c r="O230" s="124"/>
      <c r="P230" s="124"/>
      <c r="Q230" s="125"/>
      <c r="R230" s="112"/>
      <c r="S230" s="112"/>
      <c r="T230" s="112"/>
      <c r="U230" s="140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2"/>
      <c r="AK230" s="129"/>
      <c r="AL230" s="129"/>
      <c r="AM230" s="129"/>
      <c r="AN230" s="257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9"/>
      <c r="BC230" s="113"/>
      <c r="BD230" s="165"/>
      <c r="BE230" s="165"/>
      <c r="BF230" s="143"/>
      <c r="BG230" s="144"/>
      <c r="BH230" s="144"/>
      <c r="BI230" s="144"/>
      <c r="BJ230" s="143"/>
      <c r="BK230" s="144"/>
      <c r="BL230" s="144"/>
      <c r="BM230" s="145"/>
      <c r="BN230" s="143"/>
      <c r="BO230" s="144"/>
      <c r="BP230" s="144"/>
      <c r="BQ230" s="145"/>
      <c r="BR230" s="105"/>
    </row>
    <row r="231" spans="3:70" ht="15.6" customHeight="1" x14ac:dyDescent="0.4">
      <c r="C231" s="95"/>
      <c r="D231" s="166"/>
      <c r="E231" s="167"/>
      <c r="F231" s="167"/>
      <c r="G231" s="167"/>
      <c r="H231" s="167"/>
      <c r="I231" s="167"/>
      <c r="J231" s="167"/>
      <c r="K231" s="167"/>
      <c r="L231" s="167"/>
      <c r="M231" s="168"/>
      <c r="N231" s="137"/>
      <c r="O231" s="138"/>
      <c r="P231" s="138"/>
      <c r="Q231" s="139"/>
      <c r="R231" s="112"/>
      <c r="S231" s="112"/>
      <c r="T231" s="112"/>
      <c r="U231" s="140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2"/>
      <c r="AK231" s="129"/>
      <c r="AL231" s="129"/>
      <c r="AM231" s="129"/>
      <c r="AN231" s="257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9"/>
      <c r="BC231" s="113"/>
      <c r="BD231" s="165"/>
      <c r="BE231" s="165"/>
      <c r="BF231" s="143" t="s">
        <v>23</v>
      </c>
      <c r="BG231" s="144"/>
      <c r="BH231" s="144"/>
      <c r="BI231" s="144"/>
      <c r="BJ231" s="143" t="s">
        <v>24</v>
      </c>
      <c r="BK231" s="144"/>
      <c r="BL231" s="144"/>
      <c r="BM231" s="144"/>
      <c r="BN231" s="143" t="s">
        <v>25</v>
      </c>
      <c r="BO231" s="144"/>
      <c r="BP231" s="144"/>
      <c r="BQ231" s="145"/>
      <c r="BR231" s="105"/>
    </row>
    <row r="232" spans="3:70" ht="15.6" customHeight="1" x14ac:dyDescent="0.4">
      <c r="C232" s="95"/>
      <c r="D232" s="166"/>
      <c r="E232" s="167"/>
      <c r="F232" s="167"/>
      <c r="G232" s="167"/>
      <c r="H232" s="167"/>
      <c r="I232" s="167"/>
      <c r="J232" s="167"/>
      <c r="K232" s="167"/>
      <c r="L232" s="167"/>
      <c r="M232" s="168"/>
      <c r="N232" s="137"/>
      <c r="O232" s="138"/>
      <c r="P232" s="138"/>
      <c r="Q232" s="139"/>
      <c r="R232" s="112"/>
      <c r="S232" s="112"/>
      <c r="T232" s="112"/>
      <c r="U232" s="140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2"/>
      <c r="AK232" s="129"/>
      <c r="AL232" s="129"/>
      <c r="AM232" s="129"/>
      <c r="AN232" s="257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9"/>
      <c r="BC232" s="113"/>
      <c r="BD232" s="165"/>
      <c r="BE232" s="165"/>
      <c r="BF232" s="143"/>
      <c r="BG232" s="144"/>
      <c r="BH232" s="144"/>
      <c r="BI232" s="144"/>
      <c r="BJ232" s="143"/>
      <c r="BK232" s="144"/>
      <c r="BL232" s="144"/>
      <c r="BM232" s="144"/>
      <c r="BN232" s="143"/>
      <c r="BO232" s="144"/>
      <c r="BP232" s="144"/>
      <c r="BQ232" s="145"/>
      <c r="BR232" s="105"/>
    </row>
    <row r="233" spans="3:70" ht="15.6" customHeight="1" x14ac:dyDescent="0.4">
      <c r="C233" s="95"/>
      <c r="D233" s="169"/>
      <c r="E233" s="170"/>
      <c r="F233" s="170"/>
      <c r="G233" s="170"/>
      <c r="H233" s="170"/>
      <c r="I233" s="170"/>
      <c r="J233" s="170"/>
      <c r="K233" s="170"/>
      <c r="L233" s="170"/>
      <c r="M233" s="171"/>
      <c r="N233" s="147"/>
      <c r="O233" s="148"/>
      <c r="P233" s="148"/>
      <c r="Q233" s="149"/>
      <c r="R233" s="112"/>
      <c r="S233" s="112"/>
      <c r="T233" s="112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129"/>
      <c r="AL233" s="129"/>
      <c r="AM233" s="129"/>
      <c r="AN233" s="260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2"/>
      <c r="BC233" s="113"/>
      <c r="BD233" s="165"/>
      <c r="BE233" s="165"/>
      <c r="BF233" s="181"/>
      <c r="BG233" s="182"/>
      <c r="BH233" s="182"/>
      <c r="BI233" s="182"/>
      <c r="BJ233" s="181"/>
      <c r="BK233" s="182"/>
      <c r="BL233" s="182"/>
      <c r="BM233" s="182"/>
      <c r="BN233" s="181"/>
      <c r="BO233" s="182"/>
      <c r="BP233" s="182"/>
      <c r="BQ233" s="183"/>
      <c r="BR233" s="105"/>
    </row>
    <row r="234" spans="3:70" ht="15.6" customHeight="1" x14ac:dyDescent="0.5">
      <c r="C234" s="95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65"/>
      <c r="Y234" s="65"/>
      <c r="Z234" s="65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105"/>
    </row>
    <row r="235" spans="3:70" ht="19.350000000000001" customHeight="1" x14ac:dyDescent="0.5">
      <c r="C235" s="95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12"/>
      <c r="O235" s="112"/>
      <c r="P235" s="112"/>
      <c r="Q235" s="112"/>
      <c r="R235" s="112"/>
      <c r="S235" s="112"/>
      <c r="T235" s="112"/>
      <c r="U235" s="116" t="s">
        <v>31</v>
      </c>
      <c r="V235" s="112"/>
      <c r="W235" s="112"/>
      <c r="X235" s="112"/>
      <c r="Y235" s="112"/>
      <c r="Z235" s="112"/>
      <c r="AA235" s="103"/>
      <c r="AB235" s="117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16" t="s">
        <v>32</v>
      </c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65"/>
      <c r="BR235" s="105"/>
    </row>
    <row r="236" spans="3:70" ht="15.6" customHeight="1" x14ac:dyDescent="0.4">
      <c r="C236" s="95"/>
      <c r="D236" s="99" t="s">
        <v>33</v>
      </c>
      <c r="E236" s="100"/>
      <c r="F236" s="100"/>
      <c r="G236" s="100"/>
      <c r="H236" s="100"/>
      <c r="I236" s="100"/>
      <c r="J236" s="100"/>
      <c r="K236" s="100"/>
      <c r="L236" s="100"/>
      <c r="M236" s="101"/>
      <c r="N236" s="123" t="str">
        <f>IF([5]回答表!AD47="●","●","")</f>
        <v/>
      </c>
      <c r="O236" s="124"/>
      <c r="P236" s="124"/>
      <c r="Q236" s="125"/>
      <c r="R236" s="112"/>
      <c r="S236" s="112"/>
      <c r="T236" s="112"/>
      <c r="U236" s="126" t="str">
        <f>IF([5]回答表!AD47="●",[5]回答表!B392,"")</f>
        <v/>
      </c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/>
      <c r="AK236" s="251"/>
      <c r="AL236" s="251"/>
      <c r="AM236" s="126" t="str">
        <f>IF([5]回答表!AD47="●",[5]回答表!B398,"")</f>
        <v/>
      </c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8"/>
      <c r="BR236" s="105"/>
    </row>
    <row r="237" spans="3:70" ht="15.6" customHeight="1" x14ac:dyDescent="0.4">
      <c r="C237" s="95"/>
      <c r="D237" s="134"/>
      <c r="E237" s="135"/>
      <c r="F237" s="135"/>
      <c r="G237" s="135"/>
      <c r="H237" s="135"/>
      <c r="I237" s="135"/>
      <c r="J237" s="135"/>
      <c r="K237" s="135"/>
      <c r="L237" s="135"/>
      <c r="M237" s="136"/>
      <c r="N237" s="137"/>
      <c r="O237" s="138"/>
      <c r="P237" s="138"/>
      <c r="Q237" s="139"/>
      <c r="R237" s="112"/>
      <c r="S237" s="112"/>
      <c r="T237" s="112"/>
      <c r="U237" s="140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2"/>
      <c r="AK237" s="251"/>
      <c r="AL237" s="251"/>
      <c r="AM237" s="140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2"/>
      <c r="BR237" s="105"/>
    </row>
    <row r="238" spans="3:70" ht="15.6" customHeight="1" x14ac:dyDescent="0.4">
      <c r="C238" s="95"/>
      <c r="D238" s="134"/>
      <c r="E238" s="135"/>
      <c r="F238" s="135"/>
      <c r="G238" s="135"/>
      <c r="H238" s="135"/>
      <c r="I238" s="135"/>
      <c r="J238" s="135"/>
      <c r="K238" s="135"/>
      <c r="L238" s="135"/>
      <c r="M238" s="136"/>
      <c r="N238" s="137"/>
      <c r="O238" s="138"/>
      <c r="P238" s="138"/>
      <c r="Q238" s="139"/>
      <c r="R238" s="112"/>
      <c r="S238" s="112"/>
      <c r="T238" s="112"/>
      <c r="U238" s="140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2"/>
      <c r="AK238" s="251"/>
      <c r="AL238" s="251"/>
      <c r="AM238" s="140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2"/>
      <c r="BR238" s="105"/>
    </row>
    <row r="239" spans="3:70" ht="15.6" customHeight="1" x14ac:dyDescent="0.4">
      <c r="C239" s="95"/>
      <c r="D239" s="109"/>
      <c r="E239" s="110"/>
      <c r="F239" s="110"/>
      <c r="G239" s="110"/>
      <c r="H239" s="110"/>
      <c r="I239" s="110"/>
      <c r="J239" s="110"/>
      <c r="K239" s="110"/>
      <c r="L239" s="110"/>
      <c r="M239" s="111"/>
      <c r="N239" s="147"/>
      <c r="O239" s="148"/>
      <c r="P239" s="148"/>
      <c r="Q239" s="149"/>
      <c r="R239" s="112"/>
      <c r="S239" s="112"/>
      <c r="T239" s="112"/>
      <c r="U239" s="172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4"/>
      <c r="AK239" s="251"/>
      <c r="AL239" s="251"/>
      <c r="AM239" s="172"/>
      <c r="AN239" s="173"/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4"/>
      <c r="BR239" s="105"/>
    </row>
    <row r="240" spans="3:70" ht="15.6" customHeight="1" x14ac:dyDescent="0.4">
      <c r="C240" s="176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8"/>
    </row>
    <row r="241" spans="3:70" ht="15.6" customHeight="1" x14ac:dyDescent="0.4"/>
    <row r="242" spans="3:70" ht="15.6" customHeight="1" x14ac:dyDescent="0.4"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92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4"/>
    </row>
    <row r="243" spans="3:70" ht="15.6" customHeight="1" x14ac:dyDescent="0.5">
      <c r="C243" s="95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65"/>
      <c r="Y243" s="65"/>
      <c r="Z243" s="65"/>
      <c r="AA243" s="36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04"/>
      <c r="AO243" s="113"/>
      <c r="AP243" s="114"/>
      <c r="AQ243" s="114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102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103"/>
      <c r="BO243" s="103"/>
      <c r="BP243" s="103"/>
      <c r="BQ243" s="104"/>
      <c r="BR243" s="105"/>
    </row>
    <row r="244" spans="3:70" ht="15.6" customHeight="1" x14ac:dyDescent="0.5">
      <c r="C244" s="95"/>
      <c r="D244" s="96" t="s">
        <v>14</v>
      </c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 t="s">
        <v>70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102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103"/>
      <c r="BO244" s="103"/>
      <c r="BP244" s="103"/>
      <c r="BQ244" s="104"/>
      <c r="BR244" s="105"/>
    </row>
    <row r="245" spans="3:70" ht="15.6" customHeight="1" x14ac:dyDescent="0.5">
      <c r="C245" s="95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8"/>
      <c r="R245" s="109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1"/>
      <c r="BC245" s="102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103"/>
      <c r="BO245" s="103"/>
      <c r="BP245" s="103"/>
      <c r="BQ245" s="104"/>
      <c r="BR245" s="105"/>
    </row>
    <row r="246" spans="3:70" ht="15.6" customHeight="1" x14ac:dyDescent="0.5">
      <c r="C246" s="95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65"/>
      <c r="Y246" s="65"/>
      <c r="Z246" s="65"/>
      <c r="AA246" s="36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04"/>
      <c r="AO246" s="113"/>
      <c r="AP246" s="114"/>
      <c r="AQ246" s="114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02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103"/>
      <c r="BO246" s="103"/>
      <c r="BP246" s="103"/>
      <c r="BQ246" s="104"/>
      <c r="BR246" s="105"/>
    </row>
    <row r="247" spans="3:70" ht="25.5" x14ac:dyDescent="0.5">
      <c r="C247" s="95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6" t="s">
        <v>35</v>
      </c>
      <c r="V247" s="112"/>
      <c r="W247" s="112"/>
      <c r="X247" s="112"/>
      <c r="Y247" s="112"/>
      <c r="Z247" s="112"/>
      <c r="AA247" s="103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6" t="s">
        <v>65</v>
      </c>
      <c r="AN247" s="118"/>
      <c r="AO247" s="117"/>
      <c r="AP247" s="119"/>
      <c r="AQ247" s="119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103"/>
      <c r="BE247" s="103"/>
      <c r="BF247" s="253" t="s">
        <v>71</v>
      </c>
      <c r="BG247" s="179"/>
      <c r="BH247" s="179"/>
      <c r="BI247" s="179"/>
      <c r="BJ247" s="179"/>
      <c r="BK247" s="179"/>
      <c r="BL247" s="179"/>
      <c r="BM247" s="103"/>
      <c r="BN247" s="103"/>
      <c r="BO247" s="103"/>
      <c r="BP247" s="103"/>
      <c r="BQ247" s="118"/>
      <c r="BR247" s="105"/>
    </row>
    <row r="248" spans="3:70" ht="15.6" customHeight="1" x14ac:dyDescent="0.4">
      <c r="C248" s="95"/>
      <c r="D248" s="99" t="s">
        <v>18</v>
      </c>
      <c r="E248" s="100"/>
      <c r="F248" s="100"/>
      <c r="G248" s="100"/>
      <c r="H248" s="100"/>
      <c r="I248" s="100"/>
      <c r="J248" s="100"/>
      <c r="K248" s="100"/>
      <c r="L248" s="100"/>
      <c r="M248" s="101"/>
      <c r="N248" s="123" t="str">
        <f>IF([5]回答表!X48="●","●","")</f>
        <v/>
      </c>
      <c r="O248" s="124"/>
      <c r="P248" s="124"/>
      <c r="Q248" s="125"/>
      <c r="R248" s="112"/>
      <c r="S248" s="112"/>
      <c r="T248" s="112"/>
      <c r="U248" s="126" t="str">
        <f>IF([5]回答表!X48="●",[5]回答表!B411,IF([5]回答表!AA48="●",[5]回答表!B425,""))</f>
        <v/>
      </c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/>
      <c r="AK248" s="129"/>
      <c r="AL248" s="129"/>
      <c r="AM248" s="263" t="s">
        <v>72</v>
      </c>
      <c r="AN248" s="263"/>
      <c r="AO248" s="263"/>
      <c r="AP248" s="263"/>
      <c r="AQ248" s="264" t="str">
        <f>IF([5]回答表!X48="●",[5]回答表!BC418,IF([5]回答表!AA48="●",[5]回答表!BC432,""))</f>
        <v/>
      </c>
      <c r="AR248" s="264"/>
      <c r="AS248" s="264"/>
      <c r="AT248" s="264"/>
      <c r="AU248" s="265" t="s">
        <v>73</v>
      </c>
      <c r="AV248" s="266"/>
      <c r="AW248" s="266"/>
      <c r="AX248" s="267"/>
      <c r="AY248" s="264" t="str">
        <f>IF([5]回答表!X48="●",[5]回答表!BC423,IF([5]回答表!AA48="●",[5]回答表!BC437,""))</f>
        <v/>
      </c>
      <c r="AZ248" s="264"/>
      <c r="BA248" s="264"/>
      <c r="BB248" s="264"/>
      <c r="BC248" s="113"/>
      <c r="BD248" s="36"/>
      <c r="BE248" s="36"/>
      <c r="BF248" s="131" t="str">
        <f>IF([5]回答表!X48="●",[5]回答表!S417,IF([5]回答表!AA48="●",[5]回答表!S431,""))</f>
        <v/>
      </c>
      <c r="BG248" s="132"/>
      <c r="BH248" s="132"/>
      <c r="BI248" s="132"/>
      <c r="BJ248" s="131"/>
      <c r="BK248" s="132"/>
      <c r="BL248" s="132"/>
      <c r="BM248" s="132"/>
      <c r="BN248" s="131"/>
      <c r="BO248" s="132"/>
      <c r="BP248" s="132"/>
      <c r="BQ248" s="133"/>
      <c r="BR248" s="105"/>
    </row>
    <row r="249" spans="3:70" ht="15.6" customHeight="1" x14ac:dyDescent="0.4">
      <c r="C249" s="95"/>
      <c r="D249" s="134"/>
      <c r="E249" s="135"/>
      <c r="F249" s="135"/>
      <c r="G249" s="135"/>
      <c r="H249" s="135"/>
      <c r="I249" s="135"/>
      <c r="J249" s="135"/>
      <c r="K249" s="135"/>
      <c r="L249" s="135"/>
      <c r="M249" s="136"/>
      <c r="N249" s="137"/>
      <c r="O249" s="138"/>
      <c r="P249" s="138"/>
      <c r="Q249" s="139"/>
      <c r="R249" s="112"/>
      <c r="S249" s="112"/>
      <c r="T249" s="112"/>
      <c r="U249" s="140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2"/>
      <c r="AK249" s="129"/>
      <c r="AL249" s="129"/>
      <c r="AM249" s="263"/>
      <c r="AN249" s="263"/>
      <c r="AO249" s="263"/>
      <c r="AP249" s="263"/>
      <c r="AQ249" s="264"/>
      <c r="AR249" s="264"/>
      <c r="AS249" s="264"/>
      <c r="AT249" s="264"/>
      <c r="AU249" s="268"/>
      <c r="AV249" s="269"/>
      <c r="AW249" s="269"/>
      <c r="AX249" s="270"/>
      <c r="AY249" s="264"/>
      <c r="AZ249" s="264"/>
      <c r="BA249" s="264"/>
      <c r="BB249" s="264"/>
      <c r="BC249" s="113"/>
      <c r="BD249" s="36"/>
      <c r="BE249" s="36"/>
      <c r="BF249" s="143"/>
      <c r="BG249" s="144"/>
      <c r="BH249" s="144"/>
      <c r="BI249" s="144"/>
      <c r="BJ249" s="143"/>
      <c r="BK249" s="144"/>
      <c r="BL249" s="144"/>
      <c r="BM249" s="144"/>
      <c r="BN249" s="143"/>
      <c r="BO249" s="144"/>
      <c r="BP249" s="144"/>
      <c r="BQ249" s="145"/>
      <c r="BR249" s="105"/>
    </row>
    <row r="250" spans="3:70" ht="15.6" customHeight="1" x14ac:dyDescent="0.4">
      <c r="C250" s="95"/>
      <c r="D250" s="134"/>
      <c r="E250" s="135"/>
      <c r="F250" s="135"/>
      <c r="G250" s="135"/>
      <c r="H250" s="135"/>
      <c r="I250" s="135"/>
      <c r="J250" s="135"/>
      <c r="K250" s="135"/>
      <c r="L250" s="135"/>
      <c r="M250" s="136"/>
      <c r="N250" s="137"/>
      <c r="O250" s="138"/>
      <c r="P250" s="138"/>
      <c r="Q250" s="139"/>
      <c r="R250" s="112"/>
      <c r="S250" s="112"/>
      <c r="T250" s="112"/>
      <c r="U250" s="140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2"/>
      <c r="AK250" s="129"/>
      <c r="AL250" s="129"/>
      <c r="AM250" s="263" t="s">
        <v>74</v>
      </c>
      <c r="AN250" s="263"/>
      <c r="AO250" s="263"/>
      <c r="AP250" s="263"/>
      <c r="AQ250" s="264" t="str">
        <f>IF([5]回答表!X48="●",[5]回答表!BC419,IF([5]回答表!AA48="●",[5]回答表!BC433,""))</f>
        <v/>
      </c>
      <c r="AR250" s="264"/>
      <c r="AS250" s="264"/>
      <c r="AT250" s="264"/>
      <c r="AU250" s="268"/>
      <c r="AV250" s="269"/>
      <c r="AW250" s="269"/>
      <c r="AX250" s="270"/>
      <c r="AY250" s="264"/>
      <c r="AZ250" s="264"/>
      <c r="BA250" s="264"/>
      <c r="BB250" s="264"/>
      <c r="BC250" s="113"/>
      <c r="BD250" s="36"/>
      <c r="BE250" s="36"/>
      <c r="BF250" s="143"/>
      <c r="BG250" s="144"/>
      <c r="BH250" s="144"/>
      <c r="BI250" s="144"/>
      <c r="BJ250" s="143"/>
      <c r="BK250" s="144"/>
      <c r="BL250" s="144"/>
      <c r="BM250" s="144"/>
      <c r="BN250" s="143"/>
      <c r="BO250" s="144"/>
      <c r="BP250" s="144"/>
      <c r="BQ250" s="145"/>
      <c r="BR250" s="105"/>
    </row>
    <row r="251" spans="3:70" ht="15.6" customHeight="1" x14ac:dyDescent="0.4">
      <c r="C251" s="95"/>
      <c r="D251" s="109"/>
      <c r="E251" s="110"/>
      <c r="F251" s="110"/>
      <c r="G251" s="110"/>
      <c r="H251" s="110"/>
      <c r="I251" s="110"/>
      <c r="J251" s="110"/>
      <c r="K251" s="110"/>
      <c r="L251" s="110"/>
      <c r="M251" s="111"/>
      <c r="N251" s="147"/>
      <c r="O251" s="148"/>
      <c r="P251" s="148"/>
      <c r="Q251" s="149"/>
      <c r="R251" s="112"/>
      <c r="S251" s="112"/>
      <c r="T251" s="112"/>
      <c r="U251" s="140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2"/>
      <c r="AK251" s="129"/>
      <c r="AL251" s="129"/>
      <c r="AM251" s="263"/>
      <c r="AN251" s="263"/>
      <c r="AO251" s="263"/>
      <c r="AP251" s="263"/>
      <c r="AQ251" s="264"/>
      <c r="AR251" s="264"/>
      <c r="AS251" s="264"/>
      <c r="AT251" s="264"/>
      <c r="AU251" s="268"/>
      <c r="AV251" s="269"/>
      <c r="AW251" s="269"/>
      <c r="AX251" s="270"/>
      <c r="AY251" s="264"/>
      <c r="AZ251" s="264"/>
      <c r="BA251" s="264"/>
      <c r="BB251" s="264"/>
      <c r="BC251" s="113"/>
      <c r="BD251" s="36"/>
      <c r="BE251" s="36"/>
      <c r="BF251" s="143" t="str">
        <f>IF([5]回答表!X48="●",[5]回答表!V417,IF([5]回答表!AA48="●",[5]回答表!V431,""))</f>
        <v/>
      </c>
      <c r="BG251" s="144"/>
      <c r="BH251" s="144"/>
      <c r="BI251" s="144"/>
      <c r="BJ251" s="143" t="str">
        <f>IF([5]回答表!X48="●",[5]回答表!V418,IF([5]回答表!AA48="●",[5]回答表!V432,""))</f>
        <v/>
      </c>
      <c r="BK251" s="144"/>
      <c r="BL251" s="144"/>
      <c r="BM251" s="145"/>
      <c r="BN251" s="143" t="str">
        <f>IF([5]回答表!X48="●",[5]回答表!V419,IF([5]回答表!AA48="●",[5]回答表!V433,""))</f>
        <v/>
      </c>
      <c r="BO251" s="144"/>
      <c r="BP251" s="144"/>
      <c r="BQ251" s="145"/>
      <c r="BR251" s="105"/>
    </row>
    <row r="252" spans="3:70" ht="15.6" customHeight="1" x14ac:dyDescent="0.4">
      <c r="C252" s="95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2"/>
      <c r="O252" s="152"/>
      <c r="P252" s="152"/>
      <c r="Q252" s="152"/>
      <c r="R252" s="152"/>
      <c r="S252" s="152"/>
      <c r="T252" s="152"/>
      <c r="U252" s="140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2"/>
      <c r="AK252" s="129"/>
      <c r="AL252" s="129"/>
      <c r="AM252" s="263" t="s">
        <v>75</v>
      </c>
      <c r="AN252" s="263"/>
      <c r="AO252" s="263"/>
      <c r="AP252" s="263"/>
      <c r="AQ252" s="264" t="str">
        <f>IF([5]回答表!X48="●",[5]回答表!BC420,IF([5]回答表!AA48="●",[5]回答表!BC434,""))</f>
        <v/>
      </c>
      <c r="AR252" s="264"/>
      <c r="AS252" s="264"/>
      <c r="AT252" s="264"/>
      <c r="AU252" s="271"/>
      <c r="AV252" s="272"/>
      <c r="AW252" s="272"/>
      <c r="AX252" s="273"/>
      <c r="AY252" s="264"/>
      <c r="AZ252" s="264"/>
      <c r="BA252" s="264"/>
      <c r="BB252" s="264"/>
      <c r="BC252" s="113"/>
      <c r="BD252" s="113"/>
      <c r="BE252" s="113"/>
      <c r="BF252" s="143"/>
      <c r="BG252" s="144"/>
      <c r="BH252" s="144"/>
      <c r="BI252" s="144"/>
      <c r="BJ252" s="143"/>
      <c r="BK252" s="144"/>
      <c r="BL252" s="144"/>
      <c r="BM252" s="145"/>
      <c r="BN252" s="143"/>
      <c r="BO252" s="144"/>
      <c r="BP252" s="144"/>
      <c r="BQ252" s="145"/>
      <c r="BR252" s="105"/>
    </row>
    <row r="253" spans="3:70" ht="15.6" customHeight="1" x14ac:dyDescent="0.4">
      <c r="C253" s="95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2"/>
      <c r="O253" s="152"/>
      <c r="P253" s="152"/>
      <c r="Q253" s="152"/>
      <c r="R253" s="152"/>
      <c r="S253" s="152"/>
      <c r="T253" s="152"/>
      <c r="U253" s="140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2"/>
      <c r="AK253" s="129"/>
      <c r="AL253" s="129"/>
      <c r="AM253" s="263"/>
      <c r="AN253" s="263"/>
      <c r="AO253" s="263"/>
      <c r="AP253" s="263"/>
      <c r="AQ253" s="264"/>
      <c r="AR253" s="264"/>
      <c r="AS253" s="264"/>
      <c r="AT253" s="264"/>
      <c r="AU253" s="216" t="s">
        <v>76</v>
      </c>
      <c r="AV253" s="217"/>
      <c r="AW253" s="217"/>
      <c r="AX253" s="218"/>
      <c r="AY253" s="274" t="str">
        <f>IF([5]回答表!X48="●",[5]回答表!BC424,IF([5]回答表!AA48="●",[5]回答表!BC438,""))</f>
        <v/>
      </c>
      <c r="AZ253" s="275"/>
      <c r="BA253" s="275"/>
      <c r="BB253" s="276"/>
      <c r="BC253" s="113"/>
      <c r="BD253" s="36"/>
      <c r="BE253" s="36"/>
      <c r="BF253" s="143"/>
      <c r="BG253" s="144"/>
      <c r="BH253" s="144"/>
      <c r="BI253" s="144"/>
      <c r="BJ253" s="143"/>
      <c r="BK253" s="144"/>
      <c r="BL253" s="144"/>
      <c r="BM253" s="145"/>
      <c r="BN253" s="143"/>
      <c r="BO253" s="144"/>
      <c r="BP253" s="144"/>
      <c r="BQ253" s="145"/>
      <c r="BR253" s="105"/>
    </row>
    <row r="254" spans="3:70" ht="15.6" customHeight="1" x14ac:dyDescent="0.4">
      <c r="C254" s="95"/>
      <c r="D254" s="159" t="s">
        <v>26</v>
      </c>
      <c r="E254" s="160"/>
      <c r="F254" s="160"/>
      <c r="G254" s="160"/>
      <c r="H254" s="160"/>
      <c r="I254" s="160"/>
      <c r="J254" s="160"/>
      <c r="K254" s="160"/>
      <c r="L254" s="160"/>
      <c r="M254" s="161"/>
      <c r="N254" s="123" t="str">
        <f>IF([5]回答表!AA48="●","●","")</f>
        <v/>
      </c>
      <c r="O254" s="124"/>
      <c r="P254" s="124"/>
      <c r="Q254" s="125"/>
      <c r="R254" s="112"/>
      <c r="S254" s="112"/>
      <c r="T254" s="112"/>
      <c r="U254" s="140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2"/>
      <c r="AK254" s="129"/>
      <c r="AL254" s="129"/>
      <c r="AM254" s="263" t="s">
        <v>77</v>
      </c>
      <c r="AN254" s="263"/>
      <c r="AO254" s="263"/>
      <c r="AP254" s="263"/>
      <c r="AQ254" s="277" t="str">
        <f>IF([5]回答表!X48="●",[5]回答表!BC421,IF([5]回答表!AA48="●",[5]回答表!BC435,""))</f>
        <v/>
      </c>
      <c r="AR254" s="264"/>
      <c r="AS254" s="264"/>
      <c r="AT254" s="264"/>
      <c r="AU254" s="278"/>
      <c r="AV254" s="279"/>
      <c r="AW254" s="279"/>
      <c r="AX254" s="280"/>
      <c r="AY254" s="281"/>
      <c r="AZ254" s="282"/>
      <c r="BA254" s="282"/>
      <c r="BB254" s="283"/>
      <c r="BC254" s="113"/>
      <c r="BD254" s="165"/>
      <c r="BE254" s="165"/>
      <c r="BF254" s="143"/>
      <c r="BG254" s="144"/>
      <c r="BH254" s="144"/>
      <c r="BI254" s="144"/>
      <c r="BJ254" s="143"/>
      <c r="BK254" s="144"/>
      <c r="BL254" s="144"/>
      <c r="BM254" s="145"/>
      <c r="BN254" s="143"/>
      <c r="BO254" s="144"/>
      <c r="BP254" s="144"/>
      <c r="BQ254" s="145"/>
      <c r="BR254" s="105"/>
    </row>
    <row r="255" spans="3:70" ht="15.6" customHeight="1" x14ac:dyDescent="0.4">
      <c r="C255" s="95"/>
      <c r="D255" s="166"/>
      <c r="E255" s="167"/>
      <c r="F255" s="167"/>
      <c r="G255" s="167"/>
      <c r="H255" s="167"/>
      <c r="I255" s="167"/>
      <c r="J255" s="167"/>
      <c r="K255" s="167"/>
      <c r="L255" s="167"/>
      <c r="M255" s="168"/>
      <c r="N255" s="137"/>
      <c r="O255" s="138"/>
      <c r="P255" s="138"/>
      <c r="Q255" s="139"/>
      <c r="R255" s="112"/>
      <c r="S255" s="112"/>
      <c r="T255" s="112"/>
      <c r="U255" s="140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2"/>
      <c r="AK255" s="129"/>
      <c r="AL255" s="129"/>
      <c r="AM255" s="263"/>
      <c r="AN255" s="263"/>
      <c r="AO255" s="263"/>
      <c r="AP255" s="263"/>
      <c r="AQ255" s="264"/>
      <c r="AR255" s="264"/>
      <c r="AS255" s="264"/>
      <c r="AT255" s="264"/>
      <c r="AU255" s="222"/>
      <c r="AV255" s="223"/>
      <c r="AW255" s="223"/>
      <c r="AX255" s="224"/>
      <c r="AY255" s="284"/>
      <c r="AZ255" s="285"/>
      <c r="BA255" s="285"/>
      <c r="BB255" s="286"/>
      <c r="BC255" s="113"/>
      <c r="BD255" s="165"/>
      <c r="BE255" s="165"/>
      <c r="BF255" s="143" t="s">
        <v>23</v>
      </c>
      <c r="BG255" s="144"/>
      <c r="BH255" s="144"/>
      <c r="BI255" s="144"/>
      <c r="BJ255" s="143" t="s">
        <v>24</v>
      </c>
      <c r="BK255" s="144"/>
      <c r="BL255" s="144"/>
      <c r="BM255" s="144"/>
      <c r="BN255" s="143" t="s">
        <v>25</v>
      </c>
      <c r="BO255" s="144"/>
      <c r="BP255" s="144"/>
      <c r="BQ255" s="145"/>
      <c r="BR255" s="105"/>
    </row>
    <row r="256" spans="3:70" ht="15.6" customHeight="1" x14ac:dyDescent="0.4">
      <c r="C256" s="95"/>
      <c r="D256" s="166"/>
      <c r="E256" s="167"/>
      <c r="F256" s="167"/>
      <c r="G256" s="167"/>
      <c r="H256" s="167"/>
      <c r="I256" s="167"/>
      <c r="J256" s="167"/>
      <c r="K256" s="167"/>
      <c r="L256" s="167"/>
      <c r="M256" s="168"/>
      <c r="N256" s="137"/>
      <c r="O256" s="138"/>
      <c r="P256" s="138"/>
      <c r="Q256" s="139"/>
      <c r="R256" s="112"/>
      <c r="S256" s="112"/>
      <c r="T256" s="112"/>
      <c r="U256" s="140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2"/>
      <c r="AK256" s="129"/>
      <c r="AL256" s="129"/>
      <c r="AM256" s="263" t="s">
        <v>78</v>
      </c>
      <c r="AN256" s="263"/>
      <c r="AO256" s="263"/>
      <c r="AP256" s="263"/>
      <c r="AQ256" s="264" t="str">
        <f>IF([5]回答表!X48="●",[5]回答表!BC422,IF([5]回答表!AA48="●",[5]回答表!BC436,""))</f>
        <v/>
      </c>
      <c r="AR256" s="264"/>
      <c r="AS256" s="264"/>
      <c r="AT256" s="264"/>
      <c r="AU256" s="216" t="s">
        <v>79</v>
      </c>
      <c r="AV256" s="217"/>
      <c r="AW256" s="217"/>
      <c r="AX256" s="218"/>
      <c r="AY256" s="274" t="str">
        <f>IF([5]回答表!X48="●",[5]回答表!BC425,IF([5]回答表!AA48="●",[5]回答表!BC439,""))</f>
        <v/>
      </c>
      <c r="AZ256" s="275"/>
      <c r="BA256" s="275"/>
      <c r="BB256" s="276"/>
      <c r="BC256" s="113"/>
      <c r="BD256" s="165"/>
      <c r="BE256" s="165"/>
      <c r="BF256" s="143"/>
      <c r="BG256" s="144"/>
      <c r="BH256" s="144"/>
      <c r="BI256" s="144"/>
      <c r="BJ256" s="143"/>
      <c r="BK256" s="144"/>
      <c r="BL256" s="144"/>
      <c r="BM256" s="144"/>
      <c r="BN256" s="143"/>
      <c r="BO256" s="144"/>
      <c r="BP256" s="144"/>
      <c r="BQ256" s="145"/>
      <c r="BR256" s="105"/>
    </row>
    <row r="257" spans="3:70" ht="15.6" customHeight="1" x14ac:dyDescent="0.4">
      <c r="C257" s="95"/>
      <c r="D257" s="169"/>
      <c r="E257" s="170"/>
      <c r="F257" s="170"/>
      <c r="G257" s="170"/>
      <c r="H257" s="170"/>
      <c r="I257" s="170"/>
      <c r="J257" s="170"/>
      <c r="K257" s="170"/>
      <c r="L257" s="170"/>
      <c r="M257" s="171"/>
      <c r="N257" s="147"/>
      <c r="O257" s="148"/>
      <c r="P257" s="148"/>
      <c r="Q257" s="149"/>
      <c r="R257" s="112"/>
      <c r="S257" s="112"/>
      <c r="T257" s="112"/>
      <c r="U257" s="172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4"/>
      <c r="AK257" s="129"/>
      <c r="AL257" s="129"/>
      <c r="AM257" s="263"/>
      <c r="AN257" s="263"/>
      <c r="AO257" s="263"/>
      <c r="AP257" s="263"/>
      <c r="AQ257" s="264"/>
      <c r="AR257" s="264"/>
      <c r="AS257" s="264"/>
      <c r="AT257" s="264"/>
      <c r="AU257" s="222"/>
      <c r="AV257" s="223"/>
      <c r="AW257" s="223"/>
      <c r="AX257" s="224"/>
      <c r="AY257" s="284"/>
      <c r="AZ257" s="285"/>
      <c r="BA257" s="285"/>
      <c r="BB257" s="286"/>
      <c r="BC257" s="113"/>
      <c r="BD257" s="165"/>
      <c r="BE257" s="165"/>
      <c r="BF257" s="181"/>
      <c r="BG257" s="182"/>
      <c r="BH257" s="182"/>
      <c r="BI257" s="182"/>
      <c r="BJ257" s="181"/>
      <c r="BK257" s="182"/>
      <c r="BL257" s="182"/>
      <c r="BM257" s="182"/>
      <c r="BN257" s="181"/>
      <c r="BO257" s="182"/>
      <c r="BP257" s="182"/>
      <c r="BQ257" s="183"/>
      <c r="BR257" s="105"/>
    </row>
    <row r="258" spans="3:70" ht="15.6" customHeight="1" x14ac:dyDescent="0.5">
      <c r="C258" s="95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65"/>
      <c r="Y258" s="65"/>
      <c r="Z258" s="65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105"/>
    </row>
    <row r="259" spans="3:70" ht="18.600000000000001" customHeight="1" x14ac:dyDescent="0.5">
      <c r="C259" s="95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12"/>
      <c r="O259" s="112"/>
      <c r="P259" s="112"/>
      <c r="Q259" s="112"/>
      <c r="R259" s="112"/>
      <c r="S259" s="112"/>
      <c r="T259" s="112"/>
      <c r="U259" s="116" t="s">
        <v>31</v>
      </c>
      <c r="V259" s="112"/>
      <c r="W259" s="112"/>
      <c r="X259" s="112"/>
      <c r="Y259" s="112"/>
      <c r="Z259" s="112"/>
      <c r="AA259" s="103"/>
      <c r="AB259" s="117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16" t="s">
        <v>32</v>
      </c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65"/>
      <c r="BR259" s="105"/>
    </row>
    <row r="260" spans="3:70" ht="15.6" customHeight="1" x14ac:dyDescent="0.4">
      <c r="C260" s="95"/>
      <c r="D260" s="99" t="s">
        <v>33</v>
      </c>
      <c r="E260" s="100"/>
      <c r="F260" s="100"/>
      <c r="G260" s="100"/>
      <c r="H260" s="100"/>
      <c r="I260" s="100"/>
      <c r="J260" s="100"/>
      <c r="K260" s="100"/>
      <c r="L260" s="100"/>
      <c r="M260" s="101"/>
      <c r="N260" s="123" t="str">
        <f>IF([5]回答表!AD48="●","●","")</f>
        <v/>
      </c>
      <c r="O260" s="124"/>
      <c r="P260" s="124"/>
      <c r="Q260" s="125"/>
      <c r="R260" s="112"/>
      <c r="S260" s="112"/>
      <c r="T260" s="112"/>
      <c r="U260" s="126" t="str">
        <f>IF([5]回答表!AD48="●",[5]回答表!B439,"")</f>
        <v/>
      </c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8"/>
      <c r="AK260" s="175"/>
      <c r="AL260" s="175"/>
      <c r="AM260" s="126" t="str">
        <f>IF([5]回答表!AD48="●",[5]回答表!B445,"")</f>
        <v/>
      </c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8"/>
      <c r="BR260" s="105"/>
    </row>
    <row r="261" spans="3:70" ht="15.6" customHeight="1" x14ac:dyDescent="0.4">
      <c r="C261" s="95"/>
      <c r="D261" s="134"/>
      <c r="E261" s="135"/>
      <c r="F261" s="135"/>
      <c r="G261" s="135"/>
      <c r="H261" s="135"/>
      <c r="I261" s="135"/>
      <c r="J261" s="135"/>
      <c r="K261" s="135"/>
      <c r="L261" s="135"/>
      <c r="M261" s="136"/>
      <c r="N261" s="137"/>
      <c r="O261" s="138"/>
      <c r="P261" s="138"/>
      <c r="Q261" s="139"/>
      <c r="R261" s="112"/>
      <c r="S261" s="112"/>
      <c r="T261" s="112"/>
      <c r="U261" s="140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2"/>
      <c r="AK261" s="175"/>
      <c r="AL261" s="175"/>
      <c r="AM261" s="140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2"/>
      <c r="BR261" s="105"/>
    </row>
    <row r="262" spans="3:70" ht="15.6" customHeight="1" x14ac:dyDescent="0.4">
      <c r="C262" s="95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37"/>
      <c r="O262" s="138"/>
      <c r="P262" s="138"/>
      <c r="Q262" s="139"/>
      <c r="R262" s="112"/>
      <c r="S262" s="112"/>
      <c r="T262" s="112"/>
      <c r="U262" s="140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2"/>
      <c r="AK262" s="175"/>
      <c r="AL262" s="175"/>
      <c r="AM262" s="140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141"/>
      <c r="AZ262" s="141"/>
      <c r="BA262" s="141"/>
      <c r="BB262" s="141"/>
      <c r="BC262" s="141"/>
      <c r="BD262" s="141"/>
      <c r="BE262" s="141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2"/>
      <c r="BR262" s="105"/>
    </row>
    <row r="263" spans="3:70" ht="15.6" customHeight="1" x14ac:dyDescent="0.4">
      <c r="C263" s="95"/>
      <c r="D263" s="109"/>
      <c r="E263" s="110"/>
      <c r="F263" s="110"/>
      <c r="G263" s="110"/>
      <c r="H263" s="110"/>
      <c r="I263" s="110"/>
      <c r="J263" s="110"/>
      <c r="K263" s="110"/>
      <c r="L263" s="110"/>
      <c r="M263" s="111"/>
      <c r="N263" s="147"/>
      <c r="O263" s="148"/>
      <c r="P263" s="148"/>
      <c r="Q263" s="149"/>
      <c r="R263" s="112"/>
      <c r="S263" s="112"/>
      <c r="T263" s="112"/>
      <c r="U263" s="172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4"/>
      <c r="AK263" s="175"/>
      <c r="AL263" s="175"/>
      <c r="AM263" s="172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  <c r="BJ263" s="173"/>
      <c r="BK263" s="173"/>
      <c r="BL263" s="173"/>
      <c r="BM263" s="173"/>
      <c r="BN263" s="173"/>
      <c r="BO263" s="173"/>
      <c r="BP263" s="173"/>
      <c r="BQ263" s="174"/>
      <c r="BR263" s="105"/>
    </row>
    <row r="264" spans="3:70" ht="15.6" customHeight="1" x14ac:dyDescent="0.4">
      <c r="C264" s="176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8"/>
    </row>
    <row r="265" spans="3:70" ht="15.6" customHeight="1" x14ac:dyDescent="0.4"/>
    <row r="266" spans="3:70" ht="15.6" customHeight="1" x14ac:dyDescent="0.4"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2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4"/>
    </row>
    <row r="267" spans="3:70" ht="15.6" customHeight="1" x14ac:dyDescent="0.5">
      <c r="C267" s="95"/>
      <c r="D267" s="96" t="s">
        <v>14</v>
      </c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8"/>
      <c r="R267" s="99" t="s">
        <v>80</v>
      </c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1"/>
      <c r="BC267" s="102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103"/>
      <c r="BO267" s="103"/>
      <c r="BP267" s="103"/>
      <c r="BQ267" s="104"/>
      <c r="BR267" s="105"/>
    </row>
    <row r="268" spans="3:70" ht="15.6" customHeight="1" x14ac:dyDescent="0.5">
      <c r="C268" s="95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8"/>
      <c r="R268" s="109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1"/>
      <c r="BC268" s="102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103"/>
      <c r="BO268" s="103"/>
      <c r="BP268" s="103"/>
      <c r="BQ268" s="104"/>
      <c r="BR268" s="105"/>
    </row>
    <row r="269" spans="3:70" ht="15.6" customHeight="1" x14ac:dyDescent="0.5">
      <c r="C269" s="95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65"/>
      <c r="Y269" s="65"/>
      <c r="Z269" s="65"/>
      <c r="AA269" s="36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04"/>
      <c r="AO269" s="113"/>
      <c r="AP269" s="114"/>
      <c r="AQ269" s="114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02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103"/>
      <c r="BO269" s="103"/>
      <c r="BP269" s="103"/>
      <c r="BQ269" s="104"/>
      <c r="BR269" s="105"/>
    </row>
    <row r="270" spans="3:70" ht="19.350000000000001" customHeight="1" x14ac:dyDescent="0.5">
      <c r="C270" s="95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6" t="s">
        <v>35</v>
      </c>
      <c r="V270" s="112"/>
      <c r="W270" s="112"/>
      <c r="X270" s="112"/>
      <c r="Y270" s="112"/>
      <c r="Z270" s="112"/>
      <c r="AA270" s="103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6" t="s">
        <v>81</v>
      </c>
      <c r="AN270" s="118"/>
      <c r="AO270" s="117"/>
      <c r="AP270" s="119"/>
      <c r="AQ270" s="119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03"/>
      <c r="BE270" s="103"/>
      <c r="BF270" s="122" t="s">
        <v>17</v>
      </c>
      <c r="BG270" s="179"/>
      <c r="BH270" s="179"/>
      <c r="BI270" s="179"/>
      <c r="BJ270" s="179"/>
      <c r="BK270" s="179"/>
      <c r="BL270" s="179"/>
      <c r="BM270" s="103"/>
      <c r="BN270" s="103"/>
      <c r="BO270" s="103"/>
      <c r="BP270" s="103"/>
      <c r="BQ270" s="118"/>
      <c r="BR270" s="105"/>
    </row>
    <row r="271" spans="3:70" ht="15.6" customHeight="1" x14ac:dyDescent="0.4">
      <c r="C271" s="95"/>
      <c r="D271" s="99" t="s">
        <v>18</v>
      </c>
      <c r="E271" s="100"/>
      <c r="F271" s="100"/>
      <c r="G271" s="100"/>
      <c r="H271" s="100"/>
      <c r="I271" s="100"/>
      <c r="J271" s="100"/>
      <c r="K271" s="100"/>
      <c r="L271" s="100"/>
      <c r="M271" s="101"/>
      <c r="N271" s="123" t="str">
        <f>IF([5]回答表!X49="●","●","")</f>
        <v/>
      </c>
      <c r="O271" s="124"/>
      <c r="P271" s="124"/>
      <c r="Q271" s="125"/>
      <c r="R271" s="112"/>
      <c r="S271" s="112"/>
      <c r="T271" s="112"/>
      <c r="U271" s="126" t="str">
        <f>IF([5]回答表!X49="●",[5]回答表!B458,IF([5]回答表!AA49="●",[5]回答表!B475,""))</f>
        <v/>
      </c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8"/>
      <c r="AK271" s="129"/>
      <c r="AL271" s="129"/>
      <c r="AM271" s="242" t="s">
        <v>82</v>
      </c>
      <c r="AN271" s="243"/>
      <c r="AO271" s="243"/>
      <c r="AP271" s="243"/>
      <c r="AQ271" s="243"/>
      <c r="AR271" s="243"/>
      <c r="AS271" s="243"/>
      <c r="AT271" s="244"/>
      <c r="AU271" s="242" t="s">
        <v>83</v>
      </c>
      <c r="AV271" s="243"/>
      <c r="AW271" s="243"/>
      <c r="AX271" s="243"/>
      <c r="AY271" s="243"/>
      <c r="AZ271" s="243"/>
      <c r="BA271" s="243"/>
      <c r="BB271" s="244"/>
      <c r="BC271" s="113"/>
      <c r="BD271" s="36"/>
      <c r="BE271" s="36"/>
      <c r="BF271" s="131" t="str">
        <f>IF([5]回答表!X49="●",[5]回答表!B468,IF([5]回答表!AA49="●",[5]回答表!B485,""))</f>
        <v/>
      </c>
      <c r="BG271" s="132"/>
      <c r="BH271" s="132"/>
      <c r="BI271" s="132"/>
      <c r="BJ271" s="131"/>
      <c r="BK271" s="132"/>
      <c r="BL271" s="132"/>
      <c r="BM271" s="132"/>
      <c r="BN271" s="131"/>
      <c r="BO271" s="132"/>
      <c r="BP271" s="132"/>
      <c r="BQ271" s="133"/>
      <c r="BR271" s="105"/>
    </row>
    <row r="272" spans="3:70" ht="15.6" customHeight="1" x14ac:dyDescent="0.4">
      <c r="C272" s="95"/>
      <c r="D272" s="134"/>
      <c r="E272" s="135"/>
      <c r="F272" s="135"/>
      <c r="G272" s="135"/>
      <c r="H272" s="135"/>
      <c r="I272" s="135"/>
      <c r="J272" s="135"/>
      <c r="K272" s="135"/>
      <c r="L272" s="135"/>
      <c r="M272" s="136"/>
      <c r="N272" s="137"/>
      <c r="O272" s="138"/>
      <c r="P272" s="138"/>
      <c r="Q272" s="139"/>
      <c r="R272" s="112"/>
      <c r="S272" s="112"/>
      <c r="T272" s="112"/>
      <c r="U272" s="140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2"/>
      <c r="AK272" s="129"/>
      <c r="AL272" s="129"/>
      <c r="AM272" s="248"/>
      <c r="AN272" s="249"/>
      <c r="AO272" s="249"/>
      <c r="AP272" s="249"/>
      <c r="AQ272" s="249"/>
      <c r="AR272" s="249"/>
      <c r="AS272" s="249"/>
      <c r="AT272" s="250"/>
      <c r="AU272" s="248"/>
      <c r="AV272" s="249"/>
      <c r="AW272" s="249"/>
      <c r="AX272" s="249"/>
      <c r="AY272" s="249"/>
      <c r="AZ272" s="249"/>
      <c r="BA272" s="249"/>
      <c r="BB272" s="250"/>
      <c r="BC272" s="113"/>
      <c r="BD272" s="36"/>
      <c r="BE272" s="36"/>
      <c r="BF272" s="143"/>
      <c r="BG272" s="144"/>
      <c r="BH272" s="144"/>
      <c r="BI272" s="144"/>
      <c r="BJ272" s="143"/>
      <c r="BK272" s="144"/>
      <c r="BL272" s="144"/>
      <c r="BM272" s="144"/>
      <c r="BN272" s="143"/>
      <c r="BO272" s="144"/>
      <c r="BP272" s="144"/>
      <c r="BQ272" s="145"/>
      <c r="BR272" s="105"/>
    </row>
    <row r="273" spans="3:70" ht="15.6" customHeight="1" x14ac:dyDescent="0.4">
      <c r="C273" s="95"/>
      <c r="D273" s="134"/>
      <c r="E273" s="135"/>
      <c r="F273" s="135"/>
      <c r="G273" s="135"/>
      <c r="H273" s="135"/>
      <c r="I273" s="135"/>
      <c r="J273" s="135"/>
      <c r="K273" s="135"/>
      <c r="L273" s="135"/>
      <c r="M273" s="136"/>
      <c r="N273" s="137"/>
      <c r="O273" s="138"/>
      <c r="P273" s="138"/>
      <c r="Q273" s="139"/>
      <c r="R273" s="112"/>
      <c r="S273" s="112"/>
      <c r="T273" s="112"/>
      <c r="U273" s="140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2"/>
      <c r="AK273" s="129"/>
      <c r="AL273" s="129"/>
      <c r="AM273" s="79" t="str">
        <f>IF([5]回答表!X49="●",[5]回答表!G464,IF([5]回答表!AA49="●",[5]回答表!G481,""))</f>
        <v/>
      </c>
      <c r="AN273" s="80"/>
      <c r="AO273" s="80"/>
      <c r="AP273" s="80"/>
      <c r="AQ273" s="80"/>
      <c r="AR273" s="80"/>
      <c r="AS273" s="80"/>
      <c r="AT273" s="146"/>
      <c r="AU273" s="79" t="str">
        <f>IF([5]回答表!X49="●",[5]回答表!G465,IF([5]回答表!AA49="●",[5]回答表!G482,""))</f>
        <v/>
      </c>
      <c r="AV273" s="80"/>
      <c r="AW273" s="80"/>
      <c r="AX273" s="80"/>
      <c r="AY273" s="80"/>
      <c r="AZ273" s="80"/>
      <c r="BA273" s="80"/>
      <c r="BB273" s="146"/>
      <c r="BC273" s="113"/>
      <c r="BD273" s="36"/>
      <c r="BE273" s="36"/>
      <c r="BF273" s="143"/>
      <c r="BG273" s="144"/>
      <c r="BH273" s="144"/>
      <c r="BI273" s="144"/>
      <c r="BJ273" s="143"/>
      <c r="BK273" s="144"/>
      <c r="BL273" s="144"/>
      <c r="BM273" s="144"/>
      <c r="BN273" s="143"/>
      <c r="BO273" s="144"/>
      <c r="BP273" s="144"/>
      <c r="BQ273" s="145"/>
      <c r="BR273" s="105"/>
    </row>
    <row r="274" spans="3:70" ht="15.6" customHeight="1" x14ac:dyDescent="0.4">
      <c r="C274" s="95"/>
      <c r="D274" s="109"/>
      <c r="E274" s="110"/>
      <c r="F274" s="110"/>
      <c r="G274" s="110"/>
      <c r="H274" s="110"/>
      <c r="I274" s="110"/>
      <c r="J274" s="110"/>
      <c r="K274" s="110"/>
      <c r="L274" s="110"/>
      <c r="M274" s="111"/>
      <c r="N274" s="147"/>
      <c r="O274" s="148"/>
      <c r="P274" s="148"/>
      <c r="Q274" s="149"/>
      <c r="R274" s="112"/>
      <c r="S274" s="112"/>
      <c r="T274" s="112"/>
      <c r="U274" s="140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2"/>
      <c r="AK274" s="129"/>
      <c r="AL274" s="129"/>
      <c r="AM274" s="76"/>
      <c r="AN274" s="77"/>
      <c r="AO274" s="77"/>
      <c r="AP274" s="77"/>
      <c r="AQ274" s="77"/>
      <c r="AR274" s="77"/>
      <c r="AS274" s="77"/>
      <c r="AT274" s="78"/>
      <c r="AU274" s="76"/>
      <c r="AV274" s="77"/>
      <c r="AW274" s="77"/>
      <c r="AX274" s="77"/>
      <c r="AY274" s="77"/>
      <c r="AZ274" s="77"/>
      <c r="BA274" s="77"/>
      <c r="BB274" s="78"/>
      <c r="BC274" s="113"/>
      <c r="BD274" s="36"/>
      <c r="BE274" s="36"/>
      <c r="BF274" s="143" t="str">
        <f>IF([5]回答表!X49="●",[5]回答表!E468,IF([5]回答表!AA49="●",[5]回答表!E485,""))</f>
        <v/>
      </c>
      <c r="BG274" s="144"/>
      <c r="BH274" s="144"/>
      <c r="BI274" s="144"/>
      <c r="BJ274" s="143" t="str">
        <f>IF([5]回答表!X49="●",[5]回答表!E469,IF([5]回答表!AA49="●",[5]回答表!E486,""))</f>
        <v/>
      </c>
      <c r="BK274" s="144"/>
      <c r="BL274" s="144"/>
      <c r="BM274" s="145"/>
      <c r="BN274" s="143" t="str">
        <f>IF([5]回答表!X49="●",[5]回答表!E470,IF([5]回答表!AA49="●",[5]回答表!E487,""))</f>
        <v/>
      </c>
      <c r="BO274" s="144"/>
      <c r="BP274" s="144"/>
      <c r="BQ274" s="145"/>
      <c r="BR274" s="105"/>
    </row>
    <row r="275" spans="3:70" ht="15.6" customHeight="1" x14ac:dyDescent="0.4">
      <c r="C275" s="95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2"/>
      <c r="O275" s="152"/>
      <c r="P275" s="152"/>
      <c r="Q275" s="152"/>
      <c r="R275" s="152"/>
      <c r="S275" s="152"/>
      <c r="T275" s="152"/>
      <c r="U275" s="140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2"/>
      <c r="AK275" s="129"/>
      <c r="AL275" s="129"/>
      <c r="AM275" s="82"/>
      <c r="AN275" s="83"/>
      <c r="AO275" s="83"/>
      <c r="AP275" s="83"/>
      <c r="AQ275" s="83"/>
      <c r="AR275" s="83"/>
      <c r="AS275" s="83"/>
      <c r="AT275" s="84"/>
      <c r="AU275" s="82"/>
      <c r="AV275" s="83"/>
      <c r="AW275" s="83"/>
      <c r="AX275" s="83"/>
      <c r="AY275" s="83"/>
      <c r="AZ275" s="83"/>
      <c r="BA275" s="83"/>
      <c r="BB275" s="84"/>
      <c r="BC275" s="113"/>
      <c r="BD275" s="113"/>
      <c r="BE275" s="113"/>
      <c r="BF275" s="143"/>
      <c r="BG275" s="144"/>
      <c r="BH275" s="144"/>
      <c r="BI275" s="144"/>
      <c r="BJ275" s="143"/>
      <c r="BK275" s="144"/>
      <c r="BL275" s="144"/>
      <c r="BM275" s="145"/>
      <c r="BN275" s="143"/>
      <c r="BO275" s="144"/>
      <c r="BP275" s="144"/>
      <c r="BQ275" s="145"/>
      <c r="BR275" s="105"/>
    </row>
    <row r="276" spans="3:70" ht="15.6" customHeight="1" x14ac:dyDescent="0.4">
      <c r="C276" s="95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2"/>
      <c r="O276" s="152"/>
      <c r="P276" s="152"/>
      <c r="Q276" s="152"/>
      <c r="R276" s="152"/>
      <c r="S276" s="152"/>
      <c r="T276" s="152"/>
      <c r="U276" s="140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2"/>
      <c r="AK276" s="129"/>
      <c r="AL276" s="129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113"/>
      <c r="BD276" s="36"/>
      <c r="BE276" s="36"/>
      <c r="BF276" s="143"/>
      <c r="BG276" s="144"/>
      <c r="BH276" s="144"/>
      <c r="BI276" s="144"/>
      <c r="BJ276" s="143"/>
      <c r="BK276" s="144"/>
      <c r="BL276" s="144"/>
      <c r="BM276" s="145"/>
      <c r="BN276" s="143"/>
      <c r="BO276" s="144"/>
      <c r="BP276" s="144"/>
      <c r="BQ276" s="145"/>
      <c r="BR276" s="105"/>
    </row>
    <row r="277" spans="3:70" ht="15.6" customHeight="1" x14ac:dyDescent="0.4">
      <c r="C277" s="95"/>
      <c r="D277" s="159" t="s">
        <v>26</v>
      </c>
      <c r="E277" s="160"/>
      <c r="F277" s="160"/>
      <c r="G277" s="160"/>
      <c r="H277" s="160"/>
      <c r="I277" s="160"/>
      <c r="J277" s="160"/>
      <c r="K277" s="160"/>
      <c r="L277" s="160"/>
      <c r="M277" s="161"/>
      <c r="N277" s="123" t="str">
        <f>IF([5]回答表!AA49="●","●","")</f>
        <v/>
      </c>
      <c r="O277" s="124"/>
      <c r="P277" s="124"/>
      <c r="Q277" s="125"/>
      <c r="R277" s="112"/>
      <c r="S277" s="112"/>
      <c r="T277" s="112"/>
      <c r="U277" s="140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2"/>
      <c r="AK277" s="129"/>
      <c r="AL277" s="129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113"/>
      <c r="BD277" s="165"/>
      <c r="BE277" s="165"/>
      <c r="BF277" s="143"/>
      <c r="BG277" s="144"/>
      <c r="BH277" s="144"/>
      <c r="BI277" s="144"/>
      <c r="BJ277" s="143"/>
      <c r="BK277" s="144"/>
      <c r="BL277" s="144"/>
      <c r="BM277" s="145"/>
      <c r="BN277" s="143"/>
      <c r="BO277" s="144"/>
      <c r="BP277" s="144"/>
      <c r="BQ277" s="145"/>
      <c r="BR277" s="105"/>
    </row>
    <row r="278" spans="3:70" ht="15.6" customHeight="1" x14ac:dyDescent="0.4">
      <c r="C278" s="95"/>
      <c r="D278" s="166"/>
      <c r="E278" s="167"/>
      <c r="F278" s="167"/>
      <c r="G278" s="167"/>
      <c r="H278" s="167"/>
      <c r="I278" s="167"/>
      <c r="J278" s="167"/>
      <c r="K278" s="167"/>
      <c r="L278" s="167"/>
      <c r="M278" s="168"/>
      <c r="N278" s="137"/>
      <c r="O278" s="138"/>
      <c r="P278" s="138"/>
      <c r="Q278" s="139"/>
      <c r="R278" s="112"/>
      <c r="S278" s="112"/>
      <c r="T278" s="112"/>
      <c r="U278" s="140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2"/>
      <c r="AK278" s="129"/>
      <c r="AL278" s="129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113"/>
      <c r="BD278" s="165"/>
      <c r="BE278" s="165"/>
      <c r="BF278" s="143" t="s">
        <v>23</v>
      </c>
      <c r="BG278" s="144"/>
      <c r="BH278" s="144"/>
      <c r="BI278" s="144"/>
      <c r="BJ278" s="143" t="s">
        <v>24</v>
      </c>
      <c r="BK278" s="144"/>
      <c r="BL278" s="144"/>
      <c r="BM278" s="144"/>
      <c r="BN278" s="143" t="s">
        <v>25</v>
      </c>
      <c r="BO278" s="144"/>
      <c r="BP278" s="144"/>
      <c r="BQ278" s="145"/>
      <c r="BR278" s="105"/>
    </row>
    <row r="279" spans="3:70" ht="15.6" customHeight="1" x14ac:dyDescent="0.4">
      <c r="C279" s="95"/>
      <c r="D279" s="166"/>
      <c r="E279" s="167"/>
      <c r="F279" s="167"/>
      <c r="G279" s="167"/>
      <c r="H279" s="167"/>
      <c r="I279" s="167"/>
      <c r="J279" s="167"/>
      <c r="K279" s="167"/>
      <c r="L279" s="167"/>
      <c r="M279" s="168"/>
      <c r="N279" s="137"/>
      <c r="O279" s="138"/>
      <c r="P279" s="138"/>
      <c r="Q279" s="139"/>
      <c r="R279" s="112"/>
      <c r="S279" s="112"/>
      <c r="T279" s="112"/>
      <c r="U279" s="140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2"/>
      <c r="AK279" s="129"/>
      <c r="AL279" s="129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113"/>
      <c r="BD279" s="165"/>
      <c r="BE279" s="165"/>
      <c r="BF279" s="143"/>
      <c r="BG279" s="144"/>
      <c r="BH279" s="144"/>
      <c r="BI279" s="144"/>
      <c r="BJ279" s="143"/>
      <c r="BK279" s="144"/>
      <c r="BL279" s="144"/>
      <c r="BM279" s="144"/>
      <c r="BN279" s="143"/>
      <c r="BO279" s="144"/>
      <c r="BP279" s="144"/>
      <c r="BQ279" s="145"/>
      <c r="BR279" s="105"/>
    </row>
    <row r="280" spans="3:70" ht="15.6" customHeight="1" x14ac:dyDescent="0.4">
      <c r="C280" s="95"/>
      <c r="D280" s="169"/>
      <c r="E280" s="170"/>
      <c r="F280" s="170"/>
      <c r="G280" s="170"/>
      <c r="H280" s="170"/>
      <c r="I280" s="170"/>
      <c r="J280" s="170"/>
      <c r="K280" s="170"/>
      <c r="L280" s="170"/>
      <c r="M280" s="171"/>
      <c r="N280" s="147"/>
      <c r="O280" s="148"/>
      <c r="P280" s="148"/>
      <c r="Q280" s="149"/>
      <c r="R280" s="112"/>
      <c r="S280" s="112"/>
      <c r="T280" s="112"/>
      <c r="U280" s="172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4"/>
      <c r="AK280" s="129"/>
      <c r="AL280" s="129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113"/>
      <c r="BD280" s="165"/>
      <c r="BE280" s="165"/>
      <c r="BF280" s="181"/>
      <c r="BG280" s="182"/>
      <c r="BH280" s="182"/>
      <c r="BI280" s="182"/>
      <c r="BJ280" s="181"/>
      <c r="BK280" s="182"/>
      <c r="BL280" s="182"/>
      <c r="BM280" s="182"/>
      <c r="BN280" s="181"/>
      <c r="BO280" s="182"/>
      <c r="BP280" s="182"/>
      <c r="BQ280" s="183"/>
      <c r="BR280" s="105"/>
    </row>
    <row r="281" spans="3:70" ht="15.6" customHeight="1" x14ac:dyDescent="0.5">
      <c r="C281" s="95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65"/>
      <c r="Y281" s="65"/>
      <c r="Z281" s="65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105"/>
    </row>
    <row r="282" spans="3:70" ht="19.350000000000001" customHeight="1" x14ac:dyDescent="0.5">
      <c r="C282" s="95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12"/>
      <c r="O282" s="112"/>
      <c r="P282" s="112"/>
      <c r="Q282" s="112"/>
      <c r="R282" s="112"/>
      <c r="S282" s="112"/>
      <c r="T282" s="112"/>
      <c r="U282" s="116" t="s">
        <v>31</v>
      </c>
      <c r="V282" s="112"/>
      <c r="W282" s="112"/>
      <c r="X282" s="112"/>
      <c r="Y282" s="112"/>
      <c r="Z282" s="112"/>
      <c r="AA282" s="103"/>
      <c r="AB282" s="117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16" t="s">
        <v>32</v>
      </c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65"/>
      <c r="BR282" s="105"/>
    </row>
    <row r="283" spans="3:70" ht="15.6" customHeight="1" x14ac:dyDescent="0.4">
      <c r="C283" s="95"/>
      <c r="D283" s="99" t="s">
        <v>33</v>
      </c>
      <c r="E283" s="100"/>
      <c r="F283" s="100"/>
      <c r="G283" s="100"/>
      <c r="H283" s="100"/>
      <c r="I283" s="100"/>
      <c r="J283" s="100"/>
      <c r="K283" s="100"/>
      <c r="L283" s="100"/>
      <c r="M283" s="101"/>
      <c r="N283" s="123" t="str">
        <f>IF([5]回答表!AD49="●","●","")</f>
        <v/>
      </c>
      <c r="O283" s="124"/>
      <c r="P283" s="124"/>
      <c r="Q283" s="125"/>
      <c r="R283" s="112"/>
      <c r="S283" s="112"/>
      <c r="T283" s="112"/>
      <c r="U283" s="126" t="str">
        <f>IF([5]回答表!AD49="●",[5]回答表!B492,"")</f>
        <v/>
      </c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8"/>
      <c r="AK283" s="129"/>
      <c r="AL283" s="129"/>
      <c r="AM283" s="126" t="str">
        <f>IF([5]回答表!AD49="●",[5]回答表!B498,"")</f>
        <v/>
      </c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8"/>
      <c r="BR283" s="105"/>
    </row>
    <row r="284" spans="3:70" ht="15.6" customHeight="1" x14ac:dyDescent="0.4">
      <c r="C284" s="95"/>
      <c r="D284" s="134"/>
      <c r="E284" s="135"/>
      <c r="F284" s="135"/>
      <c r="G284" s="135"/>
      <c r="H284" s="135"/>
      <c r="I284" s="135"/>
      <c r="J284" s="135"/>
      <c r="K284" s="135"/>
      <c r="L284" s="135"/>
      <c r="M284" s="136"/>
      <c r="N284" s="137"/>
      <c r="O284" s="138"/>
      <c r="P284" s="138"/>
      <c r="Q284" s="139"/>
      <c r="R284" s="112"/>
      <c r="S284" s="112"/>
      <c r="T284" s="112"/>
      <c r="U284" s="140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2"/>
      <c r="AK284" s="129"/>
      <c r="AL284" s="129"/>
      <c r="AM284" s="140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1"/>
      <c r="AZ284" s="141"/>
      <c r="BA284" s="141"/>
      <c r="BB284" s="141"/>
      <c r="BC284" s="141"/>
      <c r="BD284" s="141"/>
      <c r="BE284" s="141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2"/>
      <c r="BR284" s="105"/>
    </row>
    <row r="285" spans="3:70" ht="15.6" customHeight="1" x14ac:dyDescent="0.4">
      <c r="C285" s="95"/>
      <c r="D285" s="134"/>
      <c r="E285" s="135"/>
      <c r="F285" s="135"/>
      <c r="G285" s="135"/>
      <c r="H285" s="135"/>
      <c r="I285" s="135"/>
      <c r="J285" s="135"/>
      <c r="K285" s="135"/>
      <c r="L285" s="135"/>
      <c r="M285" s="136"/>
      <c r="N285" s="137"/>
      <c r="O285" s="138"/>
      <c r="P285" s="138"/>
      <c r="Q285" s="139"/>
      <c r="R285" s="112"/>
      <c r="S285" s="112"/>
      <c r="T285" s="112"/>
      <c r="U285" s="140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2"/>
      <c r="AK285" s="129"/>
      <c r="AL285" s="129"/>
      <c r="AM285" s="140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  <c r="BI285" s="141"/>
      <c r="BJ285" s="141"/>
      <c r="BK285" s="141"/>
      <c r="BL285" s="141"/>
      <c r="BM285" s="141"/>
      <c r="BN285" s="141"/>
      <c r="BO285" s="141"/>
      <c r="BP285" s="141"/>
      <c r="BQ285" s="142"/>
      <c r="BR285" s="105"/>
    </row>
    <row r="286" spans="3:70" ht="15.6" customHeight="1" x14ac:dyDescent="0.4">
      <c r="C286" s="95"/>
      <c r="D286" s="109"/>
      <c r="E286" s="110"/>
      <c r="F286" s="110"/>
      <c r="G286" s="110"/>
      <c r="H286" s="110"/>
      <c r="I286" s="110"/>
      <c r="J286" s="110"/>
      <c r="K286" s="110"/>
      <c r="L286" s="110"/>
      <c r="M286" s="111"/>
      <c r="N286" s="147"/>
      <c r="O286" s="148"/>
      <c r="P286" s="148"/>
      <c r="Q286" s="149"/>
      <c r="R286" s="112"/>
      <c r="S286" s="112"/>
      <c r="T286" s="112"/>
      <c r="U286" s="172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4"/>
      <c r="AK286" s="129"/>
      <c r="AL286" s="129"/>
      <c r="AM286" s="172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4"/>
      <c r="BR286" s="105"/>
    </row>
    <row r="287" spans="3:70" ht="15.6" customHeight="1" x14ac:dyDescent="0.4">
      <c r="C287" s="176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8"/>
    </row>
    <row r="288" spans="3:70" ht="15.6" customHeight="1" x14ac:dyDescent="0.4"/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87" t="s">
        <v>84</v>
      </c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  <c r="AC292" s="287"/>
      <c r="AD292" s="287"/>
      <c r="AE292" s="287"/>
      <c r="AF292" s="287"/>
      <c r="AG292" s="287"/>
      <c r="AH292" s="287"/>
      <c r="AI292" s="287"/>
      <c r="AJ292" s="287"/>
      <c r="AK292" s="287"/>
      <c r="AL292" s="287"/>
      <c r="AM292" s="287"/>
      <c r="AN292" s="287"/>
      <c r="AO292" s="287"/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/>
      <c r="BM292" s="287"/>
      <c r="BN292" s="287"/>
      <c r="BO292" s="287"/>
      <c r="BP292" s="287"/>
      <c r="BQ292" s="287"/>
      <c r="BR292" s="287"/>
    </row>
    <row r="293" spans="3:70" ht="21.95" customHeight="1" x14ac:dyDescent="0.4"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  <c r="AC293" s="287"/>
      <c r="AD293" s="287"/>
      <c r="AE293" s="287"/>
      <c r="AF293" s="287"/>
      <c r="AG293" s="287"/>
      <c r="AH293" s="287"/>
      <c r="AI293" s="287"/>
      <c r="AJ293" s="287"/>
      <c r="AK293" s="287"/>
      <c r="AL293" s="287"/>
      <c r="AM293" s="287"/>
      <c r="AN293" s="287"/>
      <c r="AO293" s="287"/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/>
      <c r="BM293" s="287"/>
      <c r="BN293" s="287"/>
      <c r="BO293" s="287"/>
      <c r="BP293" s="287"/>
      <c r="BQ293" s="287"/>
      <c r="BR293" s="287"/>
    </row>
    <row r="294" spans="3:70" ht="21.95" customHeight="1" x14ac:dyDescent="0.4"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  <c r="AI294" s="287"/>
      <c r="AJ294" s="287"/>
      <c r="AK294" s="287"/>
      <c r="AL294" s="287"/>
      <c r="AM294" s="287"/>
      <c r="AN294" s="287"/>
      <c r="AO294" s="287"/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/>
      <c r="BM294" s="287"/>
      <c r="BN294" s="287"/>
      <c r="BO294" s="287"/>
      <c r="BP294" s="287"/>
      <c r="BQ294" s="287"/>
      <c r="BR294" s="287"/>
    </row>
    <row r="295" spans="3:70" ht="15.6" customHeight="1" x14ac:dyDescent="0.4">
      <c r="C295" s="8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4"/>
    </row>
    <row r="296" spans="3:70" ht="18.95" customHeight="1" x14ac:dyDescent="0.4">
      <c r="C296" s="95"/>
      <c r="D296" s="289" t="str">
        <f>IF([5]回答表!R50="●",[5]回答表!B511,"")</f>
        <v>町が管理している合併処理浄化槽事業については管理が24基と規模が小さく、また、今後は高齢化等の進行等による人口減少、新規設置には個人型設置を進めていることから、現行の経営体制・手法を継続せざるを得ないと認識している。</v>
      </c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0"/>
      <c r="BA296" s="290"/>
      <c r="BB296" s="290"/>
      <c r="BC296" s="290"/>
      <c r="BD296" s="290"/>
      <c r="BE296" s="290"/>
      <c r="BF296" s="290"/>
      <c r="BG296" s="290"/>
      <c r="BH296" s="290"/>
      <c r="BI296" s="290"/>
      <c r="BJ296" s="290"/>
      <c r="BK296" s="290"/>
      <c r="BL296" s="290"/>
      <c r="BM296" s="290"/>
      <c r="BN296" s="290"/>
      <c r="BO296" s="290"/>
      <c r="BP296" s="290"/>
      <c r="BQ296" s="291"/>
      <c r="BR296" s="105"/>
    </row>
    <row r="297" spans="3:70" ht="23.45" customHeight="1" x14ac:dyDescent="0.4">
      <c r="C297" s="95"/>
      <c r="D297" s="292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293"/>
      <c r="AT297" s="293"/>
      <c r="AU297" s="293"/>
      <c r="AV297" s="293"/>
      <c r="AW297" s="293"/>
      <c r="AX297" s="293"/>
      <c r="AY297" s="293"/>
      <c r="AZ297" s="293"/>
      <c r="BA297" s="293"/>
      <c r="BB297" s="293"/>
      <c r="BC297" s="293"/>
      <c r="BD297" s="293"/>
      <c r="BE297" s="293"/>
      <c r="BF297" s="293"/>
      <c r="BG297" s="293"/>
      <c r="BH297" s="293"/>
      <c r="BI297" s="293"/>
      <c r="BJ297" s="293"/>
      <c r="BK297" s="293"/>
      <c r="BL297" s="293"/>
      <c r="BM297" s="293"/>
      <c r="BN297" s="293"/>
      <c r="BO297" s="293"/>
      <c r="BP297" s="293"/>
      <c r="BQ297" s="294"/>
      <c r="BR297" s="105"/>
    </row>
    <row r="298" spans="3:70" ht="23.45" customHeight="1" x14ac:dyDescent="0.4">
      <c r="C298" s="95"/>
      <c r="D298" s="292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293"/>
      <c r="AT298" s="293"/>
      <c r="AU298" s="293"/>
      <c r="AV298" s="293"/>
      <c r="AW298" s="293"/>
      <c r="AX298" s="293"/>
      <c r="AY298" s="293"/>
      <c r="AZ298" s="293"/>
      <c r="BA298" s="293"/>
      <c r="BB298" s="293"/>
      <c r="BC298" s="293"/>
      <c r="BD298" s="293"/>
      <c r="BE298" s="293"/>
      <c r="BF298" s="293"/>
      <c r="BG298" s="293"/>
      <c r="BH298" s="293"/>
      <c r="BI298" s="293"/>
      <c r="BJ298" s="293"/>
      <c r="BK298" s="293"/>
      <c r="BL298" s="293"/>
      <c r="BM298" s="293"/>
      <c r="BN298" s="293"/>
      <c r="BO298" s="293"/>
      <c r="BP298" s="293"/>
      <c r="BQ298" s="294"/>
      <c r="BR298" s="105"/>
    </row>
    <row r="299" spans="3:70" ht="23.45" customHeight="1" x14ac:dyDescent="0.4">
      <c r="C299" s="95"/>
      <c r="D299" s="292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293"/>
      <c r="AT299" s="293"/>
      <c r="AU299" s="293"/>
      <c r="AV299" s="293"/>
      <c r="AW299" s="293"/>
      <c r="AX299" s="293"/>
      <c r="AY299" s="293"/>
      <c r="AZ299" s="293"/>
      <c r="BA299" s="293"/>
      <c r="BB299" s="293"/>
      <c r="BC299" s="293"/>
      <c r="BD299" s="293"/>
      <c r="BE299" s="293"/>
      <c r="BF299" s="293"/>
      <c r="BG299" s="293"/>
      <c r="BH299" s="293"/>
      <c r="BI299" s="293"/>
      <c r="BJ299" s="293"/>
      <c r="BK299" s="293"/>
      <c r="BL299" s="293"/>
      <c r="BM299" s="293"/>
      <c r="BN299" s="293"/>
      <c r="BO299" s="293"/>
      <c r="BP299" s="293"/>
      <c r="BQ299" s="294"/>
      <c r="BR299" s="105"/>
    </row>
    <row r="300" spans="3:70" ht="23.45" customHeight="1" x14ac:dyDescent="0.4">
      <c r="C300" s="95"/>
      <c r="D300" s="292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293"/>
      <c r="AD300" s="293"/>
      <c r="AE300" s="293"/>
      <c r="AF300" s="293"/>
      <c r="AG300" s="293"/>
      <c r="AH300" s="293"/>
      <c r="AI300" s="293"/>
      <c r="AJ300" s="293"/>
      <c r="AK300" s="293"/>
      <c r="AL300" s="293"/>
      <c r="AM300" s="293"/>
      <c r="AN300" s="293"/>
      <c r="AO300" s="293"/>
      <c r="AP300" s="293"/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3"/>
      <c r="BB300" s="293"/>
      <c r="BC300" s="293"/>
      <c r="BD300" s="293"/>
      <c r="BE300" s="293"/>
      <c r="BF300" s="293"/>
      <c r="BG300" s="293"/>
      <c r="BH300" s="293"/>
      <c r="BI300" s="293"/>
      <c r="BJ300" s="293"/>
      <c r="BK300" s="293"/>
      <c r="BL300" s="293"/>
      <c r="BM300" s="293"/>
      <c r="BN300" s="293"/>
      <c r="BO300" s="293"/>
      <c r="BP300" s="293"/>
      <c r="BQ300" s="294"/>
      <c r="BR300" s="105"/>
    </row>
    <row r="301" spans="3:70" ht="23.45" customHeight="1" x14ac:dyDescent="0.4">
      <c r="C301" s="95"/>
      <c r="D301" s="292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3"/>
      <c r="AF301" s="293"/>
      <c r="AG301" s="293"/>
      <c r="AH301" s="293"/>
      <c r="AI301" s="293"/>
      <c r="AJ301" s="293"/>
      <c r="AK301" s="293"/>
      <c r="AL301" s="293"/>
      <c r="AM301" s="293"/>
      <c r="AN301" s="293"/>
      <c r="AO301" s="293"/>
      <c r="AP301" s="293"/>
      <c r="AQ301" s="293"/>
      <c r="AR301" s="293"/>
      <c r="AS301" s="293"/>
      <c r="AT301" s="293"/>
      <c r="AU301" s="293"/>
      <c r="AV301" s="293"/>
      <c r="AW301" s="293"/>
      <c r="AX301" s="293"/>
      <c r="AY301" s="293"/>
      <c r="AZ301" s="293"/>
      <c r="BA301" s="293"/>
      <c r="BB301" s="293"/>
      <c r="BC301" s="293"/>
      <c r="BD301" s="293"/>
      <c r="BE301" s="293"/>
      <c r="BF301" s="293"/>
      <c r="BG301" s="293"/>
      <c r="BH301" s="293"/>
      <c r="BI301" s="293"/>
      <c r="BJ301" s="293"/>
      <c r="BK301" s="293"/>
      <c r="BL301" s="293"/>
      <c r="BM301" s="293"/>
      <c r="BN301" s="293"/>
      <c r="BO301" s="293"/>
      <c r="BP301" s="293"/>
      <c r="BQ301" s="294"/>
      <c r="BR301" s="105"/>
    </row>
    <row r="302" spans="3:70" ht="23.45" customHeight="1" x14ac:dyDescent="0.4">
      <c r="C302" s="95"/>
      <c r="D302" s="292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3"/>
      <c r="AF302" s="293"/>
      <c r="AG302" s="293"/>
      <c r="AH302" s="293"/>
      <c r="AI302" s="293"/>
      <c r="AJ302" s="293"/>
      <c r="AK302" s="293"/>
      <c r="AL302" s="293"/>
      <c r="AM302" s="293"/>
      <c r="AN302" s="293"/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3"/>
      <c r="BC302" s="293"/>
      <c r="BD302" s="293"/>
      <c r="BE302" s="293"/>
      <c r="BF302" s="293"/>
      <c r="BG302" s="293"/>
      <c r="BH302" s="293"/>
      <c r="BI302" s="293"/>
      <c r="BJ302" s="293"/>
      <c r="BK302" s="293"/>
      <c r="BL302" s="293"/>
      <c r="BM302" s="293"/>
      <c r="BN302" s="293"/>
      <c r="BO302" s="293"/>
      <c r="BP302" s="293"/>
      <c r="BQ302" s="294"/>
      <c r="BR302" s="105"/>
    </row>
    <row r="303" spans="3:70" ht="23.45" customHeight="1" x14ac:dyDescent="0.4">
      <c r="C303" s="95"/>
      <c r="D303" s="292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293"/>
      <c r="AD303" s="293"/>
      <c r="AE303" s="293"/>
      <c r="AF303" s="293"/>
      <c r="AG303" s="293"/>
      <c r="AH303" s="293"/>
      <c r="AI303" s="293"/>
      <c r="AJ303" s="293"/>
      <c r="AK303" s="293"/>
      <c r="AL303" s="293"/>
      <c r="AM303" s="293"/>
      <c r="AN303" s="293"/>
      <c r="AO303" s="293"/>
      <c r="AP303" s="293"/>
      <c r="AQ303" s="293"/>
      <c r="AR303" s="293"/>
      <c r="AS303" s="293"/>
      <c r="AT303" s="293"/>
      <c r="AU303" s="293"/>
      <c r="AV303" s="293"/>
      <c r="AW303" s="293"/>
      <c r="AX303" s="293"/>
      <c r="AY303" s="293"/>
      <c r="AZ303" s="293"/>
      <c r="BA303" s="293"/>
      <c r="BB303" s="293"/>
      <c r="BC303" s="293"/>
      <c r="BD303" s="293"/>
      <c r="BE303" s="293"/>
      <c r="BF303" s="293"/>
      <c r="BG303" s="293"/>
      <c r="BH303" s="293"/>
      <c r="BI303" s="293"/>
      <c r="BJ303" s="293"/>
      <c r="BK303" s="293"/>
      <c r="BL303" s="293"/>
      <c r="BM303" s="293"/>
      <c r="BN303" s="293"/>
      <c r="BO303" s="293"/>
      <c r="BP303" s="293"/>
      <c r="BQ303" s="294"/>
      <c r="BR303" s="105"/>
    </row>
    <row r="304" spans="3:70" ht="23.45" customHeight="1" x14ac:dyDescent="0.4">
      <c r="C304" s="95"/>
      <c r="D304" s="292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293"/>
      <c r="AT304" s="293"/>
      <c r="AU304" s="293"/>
      <c r="AV304" s="293"/>
      <c r="AW304" s="293"/>
      <c r="AX304" s="293"/>
      <c r="AY304" s="293"/>
      <c r="AZ304" s="293"/>
      <c r="BA304" s="293"/>
      <c r="BB304" s="293"/>
      <c r="BC304" s="293"/>
      <c r="BD304" s="293"/>
      <c r="BE304" s="293"/>
      <c r="BF304" s="293"/>
      <c r="BG304" s="293"/>
      <c r="BH304" s="293"/>
      <c r="BI304" s="293"/>
      <c r="BJ304" s="293"/>
      <c r="BK304" s="293"/>
      <c r="BL304" s="293"/>
      <c r="BM304" s="293"/>
      <c r="BN304" s="293"/>
      <c r="BO304" s="293"/>
      <c r="BP304" s="293"/>
      <c r="BQ304" s="294"/>
      <c r="BR304" s="105"/>
    </row>
    <row r="305" spans="3:70" ht="23.45" customHeight="1" x14ac:dyDescent="0.4">
      <c r="C305" s="95"/>
      <c r="D305" s="292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293"/>
      <c r="AT305" s="293"/>
      <c r="AU305" s="293"/>
      <c r="AV305" s="293"/>
      <c r="AW305" s="293"/>
      <c r="AX305" s="293"/>
      <c r="AY305" s="293"/>
      <c r="AZ305" s="293"/>
      <c r="BA305" s="293"/>
      <c r="BB305" s="293"/>
      <c r="BC305" s="293"/>
      <c r="BD305" s="293"/>
      <c r="BE305" s="293"/>
      <c r="BF305" s="293"/>
      <c r="BG305" s="293"/>
      <c r="BH305" s="293"/>
      <c r="BI305" s="293"/>
      <c r="BJ305" s="293"/>
      <c r="BK305" s="293"/>
      <c r="BL305" s="293"/>
      <c r="BM305" s="293"/>
      <c r="BN305" s="293"/>
      <c r="BO305" s="293"/>
      <c r="BP305" s="293"/>
      <c r="BQ305" s="294"/>
      <c r="BR305" s="105"/>
    </row>
    <row r="306" spans="3:70" ht="23.45" customHeight="1" x14ac:dyDescent="0.4">
      <c r="C306" s="95"/>
      <c r="D306" s="292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293"/>
      <c r="AT306" s="293"/>
      <c r="AU306" s="293"/>
      <c r="AV306" s="293"/>
      <c r="AW306" s="293"/>
      <c r="AX306" s="293"/>
      <c r="AY306" s="293"/>
      <c r="AZ306" s="293"/>
      <c r="BA306" s="293"/>
      <c r="BB306" s="293"/>
      <c r="BC306" s="293"/>
      <c r="BD306" s="293"/>
      <c r="BE306" s="293"/>
      <c r="BF306" s="293"/>
      <c r="BG306" s="293"/>
      <c r="BH306" s="293"/>
      <c r="BI306" s="293"/>
      <c r="BJ306" s="293"/>
      <c r="BK306" s="293"/>
      <c r="BL306" s="293"/>
      <c r="BM306" s="293"/>
      <c r="BN306" s="293"/>
      <c r="BO306" s="293"/>
      <c r="BP306" s="293"/>
      <c r="BQ306" s="294"/>
      <c r="BR306" s="105"/>
    </row>
    <row r="307" spans="3:70" ht="23.45" customHeight="1" x14ac:dyDescent="0.4">
      <c r="C307" s="95"/>
      <c r="D307" s="292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293"/>
      <c r="AD307" s="293"/>
      <c r="AE307" s="293"/>
      <c r="AF307" s="293"/>
      <c r="AG307" s="293"/>
      <c r="AH307" s="293"/>
      <c r="AI307" s="293"/>
      <c r="AJ307" s="293"/>
      <c r="AK307" s="293"/>
      <c r="AL307" s="293"/>
      <c r="AM307" s="293"/>
      <c r="AN307" s="293"/>
      <c r="AO307" s="293"/>
      <c r="AP307" s="293"/>
      <c r="AQ307" s="293"/>
      <c r="AR307" s="293"/>
      <c r="AS307" s="293"/>
      <c r="AT307" s="293"/>
      <c r="AU307" s="293"/>
      <c r="AV307" s="293"/>
      <c r="AW307" s="293"/>
      <c r="AX307" s="293"/>
      <c r="AY307" s="293"/>
      <c r="AZ307" s="293"/>
      <c r="BA307" s="293"/>
      <c r="BB307" s="293"/>
      <c r="BC307" s="293"/>
      <c r="BD307" s="293"/>
      <c r="BE307" s="293"/>
      <c r="BF307" s="293"/>
      <c r="BG307" s="293"/>
      <c r="BH307" s="293"/>
      <c r="BI307" s="293"/>
      <c r="BJ307" s="293"/>
      <c r="BK307" s="293"/>
      <c r="BL307" s="293"/>
      <c r="BM307" s="293"/>
      <c r="BN307" s="293"/>
      <c r="BO307" s="293"/>
      <c r="BP307" s="293"/>
      <c r="BQ307" s="294"/>
      <c r="BR307" s="105"/>
    </row>
    <row r="308" spans="3:70" ht="23.45" customHeight="1" x14ac:dyDescent="0.4">
      <c r="C308" s="95"/>
      <c r="D308" s="292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4"/>
      <c r="BR308" s="105"/>
    </row>
    <row r="309" spans="3:70" ht="23.45" customHeight="1" x14ac:dyDescent="0.4">
      <c r="C309" s="95"/>
      <c r="D309" s="292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293"/>
      <c r="AT309" s="293"/>
      <c r="AU309" s="293"/>
      <c r="AV309" s="293"/>
      <c r="AW309" s="293"/>
      <c r="AX309" s="293"/>
      <c r="AY309" s="293"/>
      <c r="AZ309" s="293"/>
      <c r="BA309" s="293"/>
      <c r="BB309" s="293"/>
      <c r="BC309" s="293"/>
      <c r="BD309" s="293"/>
      <c r="BE309" s="293"/>
      <c r="BF309" s="293"/>
      <c r="BG309" s="293"/>
      <c r="BH309" s="293"/>
      <c r="BI309" s="293"/>
      <c r="BJ309" s="293"/>
      <c r="BK309" s="293"/>
      <c r="BL309" s="293"/>
      <c r="BM309" s="293"/>
      <c r="BN309" s="293"/>
      <c r="BO309" s="293"/>
      <c r="BP309" s="293"/>
      <c r="BQ309" s="294"/>
      <c r="BR309" s="105"/>
    </row>
    <row r="310" spans="3:70" ht="23.45" customHeight="1" x14ac:dyDescent="0.4">
      <c r="C310" s="95"/>
      <c r="D310" s="292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  <c r="AA310" s="293"/>
      <c r="AB310" s="293"/>
      <c r="AC310" s="293"/>
      <c r="AD310" s="293"/>
      <c r="AE310" s="293"/>
      <c r="AF310" s="293"/>
      <c r="AG310" s="293"/>
      <c r="AH310" s="293"/>
      <c r="AI310" s="293"/>
      <c r="AJ310" s="293"/>
      <c r="AK310" s="293"/>
      <c r="AL310" s="293"/>
      <c r="AM310" s="293"/>
      <c r="AN310" s="293"/>
      <c r="AO310" s="293"/>
      <c r="AP310" s="293"/>
      <c r="AQ310" s="293"/>
      <c r="AR310" s="293"/>
      <c r="AS310" s="293"/>
      <c r="AT310" s="293"/>
      <c r="AU310" s="293"/>
      <c r="AV310" s="293"/>
      <c r="AW310" s="293"/>
      <c r="AX310" s="293"/>
      <c r="AY310" s="293"/>
      <c r="AZ310" s="293"/>
      <c r="BA310" s="293"/>
      <c r="BB310" s="293"/>
      <c r="BC310" s="293"/>
      <c r="BD310" s="293"/>
      <c r="BE310" s="293"/>
      <c r="BF310" s="293"/>
      <c r="BG310" s="293"/>
      <c r="BH310" s="293"/>
      <c r="BI310" s="293"/>
      <c r="BJ310" s="293"/>
      <c r="BK310" s="293"/>
      <c r="BL310" s="293"/>
      <c r="BM310" s="293"/>
      <c r="BN310" s="293"/>
      <c r="BO310" s="293"/>
      <c r="BP310" s="293"/>
      <c r="BQ310" s="294"/>
      <c r="BR310" s="105"/>
    </row>
    <row r="311" spans="3:70" ht="23.45" customHeight="1" x14ac:dyDescent="0.4">
      <c r="C311" s="95"/>
      <c r="D311" s="292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293"/>
      <c r="AT311" s="293"/>
      <c r="AU311" s="293"/>
      <c r="AV311" s="293"/>
      <c r="AW311" s="293"/>
      <c r="AX311" s="293"/>
      <c r="AY311" s="293"/>
      <c r="AZ311" s="293"/>
      <c r="BA311" s="293"/>
      <c r="BB311" s="293"/>
      <c r="BC311" s="293"/>
      <c r="BD311" s="293"/>
      <c r="BE311" s="293"/>
      <c r="BF311" s="293"/>
      <c r="BG311" s="293"/>
      <c r="BH311" s="293"/>
      <c r="BI311" s="293"/>
      <c r="BJ311" s="293"/>
      <c r="BK311" s="293"/>
      <c r="BL311" s="293"/>
      <c r="BM311" s="293"/>
      <c r="BN311" s="293"/>
      <c r="BO311" s="293"/>
      <c r="BP311" s="293"/>
      <c r="BQ311" s="294"/>
      <c r="BR311" s="105"/>
    </row>
    <row r="312" spans="3:70" ht="23.45" customHeight="1" x14ac:dyDescent="0.4">
      <c r="C312" s="95"/>
      <c r="D312" s="292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293"/>
      <c r="AT312" s="293"/>
      <c r="AU312" s="293"/>
      <c r="AV312" s="293"/>
      <c r="AW312" s="293"/>
      <c r="AX312" s="293"/>
      <c r="AY312" s="293"/>
      <c r="AZ312" s="293"/>
      <c r="BA312" s="293"/>
      <c r="BB312" s="293"/>
      <c r="BC312" s="293"/>
      <c r="BD312" s="293"/>
      <c r="BE312" s="293"/>
      <c r="BF312" s="293"/>
      <c r="BG312" s="293"/>
      <c r="BH312" s="293"/>
      <c r="BI312" s="293"/>
      <c r="BJ312" s="293"/>
      <c r="BK312" s="293"/>
      <c r="BL312" s="293"/>
      <c r="BM312" s="293"/>
      <c r="BN312" s="293"/>
      <c r="BO312" s="293"/>
      <c r="BP312" s="293"/>
      <c r="BQ312" s="294"/>
      <c r="BR312" s="105"/>
    </row>
    <row r="313" spans="3:70" ht="23.45" customHeight="1" x14ac:dyDescent="0.4">
      <c r="C313" s="95"/>
      <c r="D313" s="292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3"/>
      <c r="BA313" s="293"/>
      <c r="BB313" s="293"/>
      <c r="BC313" s="293"/>
      <c r="BD313" s="293"/>
      <c r="BE313" s="293"/>
      <c r="BF313" s="293"/>
      <c r="BG313" s="293"/>
      <c r="BH313" s="293"/>
      <c r="BI313" s="293"/>
      <c r="BJ313" s="293"/>
      <c r="BK313" s="293"/>
      <c r="BL313" s="293"/>
      <c r="BM313" s="293"/>
      <c r="BN313" s="293"/>
      <c r="BO313" s="293"/>
      <c r="BP313" s="293"/>
      <c r="BQ313" s="294"/>
      <c r="BR313" s="105"/>
    </row>
    <row r="314" spans="3:70" ht="23.45" customHeight="1" x14ac:dyDescent="0.4">
      <c r="C314" s="95"/>
      <c r="D314" s="295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7"/>
      <c r="BR314" s="105"/>
    </row>
    <row r="315" spans="3:70" ht="12.6" customHeight="1" x14ac:dyDescent="0.4">
      <c r="C315" s="176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8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簡易水道</vt:lpstr>
      <vt:lpstr>下水道（特定環境保全公共下水道）</vt:lpstr>
      <vt:lpstr>下水道（農業集落排水施設）</vt:lpstr>
      <vt:lpstr>下水道（漁業集落排水施設）</vt:lpstr>
      <vt:lpstr>下水道（特定地域排水処理施設）</vt:lpstr>
      <vt:lpstr>'下水道（漁業集落排水施設）'!Print_Area</vt:lpstr>
      <vt:lpstr>'下水道（特定環境保全公共下水道）'!Print_Area</vt:lpstr>
      <vt:lpstr>'下水道（特定地域排水処理施設）'!Print_Area</vt:lpstr>
      <vt:lpstr>'下水道（農業集落排水施設）'!Print_Area</vt:lpstr>
      <vt:lpstr>簡易水道!Print_Area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綾夏</dc:creator>
  <cp:lastModifiedBy>横井　綾夏</cp:lastModifiedBy>
  <dcterms:created xsi:type="dcterms:W3CDTF">2021-10-29T10:29:17Z</dcterms:created>
  <dcterms:modified xsi:type="dcterms:W3CDTF">2021-10-29T10:34:29Z</dcterms:modified>
</cp:coreProperties>
</file>