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10.18.11.9\homes\admin\02koueikigyo\02 業務\01 共通業務\03 各種調査・照会\07 経営総点検調査・抜本的改革取組状況調査\R03年度作業\01 抜本的な改革の取組状況調査\07 公開用ファイル\"/>
    </mc:Choice>
  </mc:AlternateContent>
  <xr:revisionPtr revIDLastSave="0" documentId="8_{D76F32FB-FCFE-49D6-A995-53C11257179A}" xr6:coauthVersionLast="46" xr6:coauthVersionMax="46" xr10:uidLastSave="{00000000-0000-0000-0000-000000000000}"/>
  <bookViews>
    <workbookView xWindow="3660" yWindow="600" windowWidth="14895" windowHeight="13875" activeTab="4" xr2:uid="{A2636259-8E0A-4699-89F3-87BDFB2AC885}"/>
  </bookViews>
  <sheets>
    <sheet name="水道" sheetId="1" r:id="rId1"/>
    <sheet name="簡易水道" sheetId="2" r:id="rId2"/>
    <sheet name="下水道（公共下水道）" sheetId="3" r:id="rId3"/>
    <sheet name="下水道（特定環境保全公共下水道）" sheetId="4" r:id="rId4"/>
    <sheet name="介護サービス" sheetId="5" r:id="rId5"/>
  </sheets>
  <externalReferences>
    <externalReference r:id="rId6"/>
    <externalReference r:id="rId7"/>
    <externalReference r:id="rId8"/>
    <externalReference r:id="rId9"/>
    <externalReference r:id="rId10"/>
  </externalReferences>
  <definedNames>
    <definedName name="_xlnm.Print_Area" localSheetId="2">'下水道（公共下水道）'!$A$1:$BS$315</definedName>
    <definedName name="_xlnm.Print_Area" localSheetId="3">'下水道（特定環境保全公共下水道）'!$A$1:$BS$315</definedName>
    <definedName name="_xlnm.Print_Area" localSheetId="4">介護サービス!$A$1:$BS$315</definedName>
    <definedName name="_xlnm.Print_Area" localSheetId="1">簡易水道!$A$1:$BS$315</definedName>
    <definedName name="_xlnm.Print_Area" localSheetId="0">水道!$A$1:$BS$315</definedName>
    <definedName name="業種名" localSheetId="2">[3]選択肢!$K$2:$K$19</definedName>
    <definedName name="業種名" localSheetId="3">[4]選択肢!$K$2:$K$19</definedName>
    <definedName name="業種名" localSheetId="4">[5]選択肢!$K$2:$K$19</definedName>
    <definedName name="業種名" localSheetId="1">[2]選択肢!$K$2:$K$19</definedName>
    <definedName name="業種名">[1]選択肢!$K$2:$K$19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6" i="5" l="1"/>
  <c r="AM283" i="5"/>
  <c r="U283" i="5"/>
  <c r="N283" i="5"/>
  <c r="N277" i="5"/>
  <c r="BN274" i="5"/>
  <c r="BJ274" i="5"/>
  <c r="BF274" i="5"/>
  <c r="AU273" i="5"/>
  <c r="AM273" i="5"/>
  <c r="BF271" i="5"/>
  <c r="U271" i="5"/>
  <c r="N271" i="5"/>
  <c r="AM260" i="5"/>
  <c r="U260" i="5"/>
  <c r="N260" i="5"/>
  <c r="AY256" i="5"/>
  <c r="AQ256" i="5"/>
  <c r="AQ254" i="5"/>
  <c r="N254" i="5"/>
  <c r="AY253" i="5"/>
  <c r="AQ252" i="5"/>
  <c r="BN251" i="5"/>
  <c r="BJ251" i="5"/>
  <c r="BF251" i="5"/>
  <c r="AQ250" i="5"/>
  <c r="BF248" i="5"/>
  <c r="AY248" i="5"/>
  <c r="AQ248" i="5"/>
  <c r="U248" i="5"/>
  <c r="N248" i="5"/>
  <c r="AM236" i="5"/>
  <c r="U236" i="5"/>
  <c r="N236" i="5"/>
  <c r="N230" i="5"/>
  <c r="BN227" i="5"/>
  <c r="BJ227" i="5"/>
  <c r="BF227" i="5"/>
  <c r="BF224" i="5"/>
  <c r="AN224" i="5"/>
  <c r="U224" i="5"/>
  <c r="N224" i="5"/>
  <c r="AM212" i="5"/>
  <c r="U212" i="5"/>
  <c r="N212" i="5"/>
  <c r="N206" i="5"/>
  <c r="BN203" i="5"/>
  <c r="BJ203" i="5"/>
  <c r="BF203" i="5"/>
  <c r="AU203" i="5"/>
  <c r="AM203" i="5"/>
  <c r="BF200" i="5"/>
  <c r="U200" i="5"/>
  <c r="N200" i="5"/>
  <c r="AM188" i="5"/>
  <c r="U188" i="5"/>
  <c r="N188" i="5"/>
  <c r="N182" i="5"/>
  <c r="AU179" i="5"/>
  <c r="AQ179" i="5"/>
  <c r="AM179" i="5"/>
  <c r="AM176" i="5"/>
  <c r="U176" i="5"/>
  <c r="N176" i="5"/>
  <c r="AM164" i="5"/>
  <c r="U164" i="5"/>
  <c r="N164" i="5"/>
  <c r="AK159" i="5"/>
  <c r="AC159" i="5"/>
  <c r="U159" i="5"/>
  <c r="N158" i="5"/>
  <c r="BA153" i="5"/>
  <c r="AS153" i="5"/>
  <c r="AK153" i="5"/>
  <c r="AC153" i="5"/>
  <c r="U153" i="5"/>
  <c r="AC147" i="5"/>
  <c r="U147" i="5"/>
  <c r="BX142" i="5"/>
  <c r="BN142" i="5"/>
  <c r="BJ142" i="5"/>
  <c r="BF142" i="5"/>
  <c r="U141" i="5"/>
  <c r="BF139" i="5"/>
  <c r="AM139" i="5"/>
  <c r="N139" i="5"/>
  <c r="AM127" i="5"/>
  <c r="U127" i="5"/>
  <c r="N127" i="5"/>
  <c r="AY122" i="5"/>
  <c r="AS122" i="5"/>
  <c r="AM122" i="5"/>
  <c r="U122" i="5"/>
  <c r="N119" i="5"/>
  <c r="U117" i="5"/>
  <c r="BN113" i="5"/>
  <c r="BJ113" i="5"/>
  <c r="BF113" i="5"/>
  <c r="U112" i="5"/>
  <c r="N112" i="5"/>
  <c r="BF110" i="5"/>
  <c r="AM110" i="5"/>
  <c r="AM98" i="5"/>
  <c r="U98" i="5"/>
  <c r="N98" i="5"/>
  <c r="AC93" i="5"/>
  <c r="U93" i="5"/>
  <c r="N92" i="5"/>
  <c r="BN89" i="5"/>
  <c r="BJ89" i="5"/>
  <c r="BF89" i="5"/>
  <c r="AC88" i="5"/>
  <c r="U88" i="5"/>
  <c r="BF86" i="5"/>
  <c r="AM86" i="5"/>
  <c r="N86" i="5"/>
  <c r="AM74" i="5"/>
  <c r="U74" i="5"/>
  <c r="N74" i="5"/>
  <c r="N68" i="5"/>
  <c r="BN65" i="5"/>
  <c r="BJ65" i="5"/>
  <c r="BF65" i="5"/>
  <c r="AU65" i="5"/>
  <c r="AM65" i="5"/>
  <c r="BF62" i="5"/>
  <c r="U62" i="5"/>
  <c r="N62" i="5"/>
  <c r="AM51" i="5"/>
  <c r="U51" i="5"/>
  <c r="N51" i="5"/>
  <c r="AM47" i="5"/>
  <c r="AM46" i="5"/>
  <c r="AM45" i="5"/>
  <c r="AM44" i="5"/>
  <c r="N44" i="5"/>
  <c r="AM43" i="5"/>
  <c r="AM42" i="5"/>
  <c r="BN39" i="5"/>
  <c r="BJ39" i="5"/>
  <c r="BF39" i="5"/>
  <c r="AU38" i="5"/>
  <c r="AM38" i="5"/>
  <c r="BF36" i="5"/>
  <c r="U36" i="5"/>
  <c r="N36" i="5"/>
  <c r="BB24" i="5"/>
  <c r="AT24" i="5"/>
  <c r="AM24" i="5"/>
  <c r="AF24" i="5"/>
  <c r="Y24" i="5"/>
  <c r="R24" i="5"/>
  <c r="K24" i="5"/>
  <c r="D24" i="5"/>
  <c r="BG11" i="5"/>
  <c r="AO11" i="5"/>
  <c r="U11" i="5"/>
  <c r="C11" i="5"/>
  <c r="D296" i="4" l="1"/>
  <c r="AM283" i="4"/>
  <c r="U283" i="4"/>
  <c r="N283" i="4"/>
  <c r="N277" i="4"/>
  <c r="BN274" i="4"/>
  <c r="BJ274" i="4"/>
  <c r="BF274" i="4"/>
  <c r="AU273" i="4"/>
  <c r="AM273" i="4"/>
  <c r="BF271" i="4"/>
  <c r="U271" i="4"/>
  <c r="N271" i="4"/>
  <c r="AM260" i="4"/>
  <c r="U260" i="4"/>
  <c r="N260" i="4"/>
  <c r="AY256" i="4"/>
  <c r="AQ256" i="4"/>
  <c r="AQ254" i="4"/>
  <c r="N254" i="4"/>
  <c r="AY253" i="4"/>
  <c r="AQ252" i="4"/>
  <c r="BN251" i="4"/>
  <c r="BJ251" i="4"/>
  <c r="BF251" i="4"/>
  <c r="AQ250" i="4"/>
  <c r="BF248" i="4"/>
  <c r="AY248" i="4"/>
  <c r="AQ248" i="4"/>
  <c r="U248" i="4"/>
  <c r="N248" i="4"/>
  <c r="AM236" i="4"/>
  <c r="U236" i="4"/>
  <c r="N236" i="4"/>
  <c r="N230" i="4"/>
  <c r="BN227" i="4"/>
  <c r="BJ227" i="4"/>
  <c r="BF227" i="4"/>
  <c r="BF224" i="4"/>
  <c r="AN224" i="4"/>
  <c r="U224" i="4"/>
  <c r="N224" i="4"/>
  <c r="AM212" i="4"/>
  <c r="U212" i="4"/>
  <c r="N212" i="4"/>
  <c r="N206" i="4"/>
  <c r="BN203" i="4"/>
  <c r="BJ203" i="4"/>
  <c r="BF203" i="4"/>
  <c r="AU203" i="4"/>
  <c r="AM203" i="4"/>
  <c r="BF200" i="4"/>
  <c r="U200" i="4"/>
  <c r="N200" i="4"/>
  <c r="AM188" i="4"/>
  <c r="U188" i="4"/>
  <c r="N188" i="4"/>
  <c r="N182" i="4"/>
  <c r="AU179" i="4"/>
  <c r="AQ179" i="4"/>
  <c r="AM179" i="4"/>
  <c r="AM176" i="4"/>
  <c r="U176" i="4"/>
  <c r="N176" i="4"/>
  <c r="AM164" i="4"/>
  <c r="U164" i="4"/>
  <c r="N164" i="4"/>
  <c r="AK159" i="4"/>
  <c r="AC159" i="4"/>
  <c r="U159" i="4"/>
  <c r="N158" i="4"/>
  <c r="BA153" i="4"/>
  <c r="AS153" i="4"/>
  <c r="AK153" i="4"/>
  <c r="AC153" i="4"/>
  <c r="U153" i="4"/>
  <c r="AC147" i="4"/>
  <c r="U147" i="4"/>
  <c r="BX142" i="4"/>
  <c r="BN142" i="4"/>
  <c r="BJ142" i="4"/>
  <c r="BF142" i="4"/>
  <c r="U141" i="4"/>
  <c r="BF139" i="4"/>
  <c r="AM139" i="4"/>
  <c r="N139" i="4"/>
  <c r="AM127" i="4"/>
  <c r="U127" i="4"/>
  <c r="N127" i="4"/>
  <c r="AY122" i="4"/>
  <c r="AS122" i="4"/>
  <c r="AM122" i="4"/>
  <c r="U122" i="4"/>
  <c r="N119" i="4"/>
  <c r="U117" i="4"/>
  <c r="BN113" i="4"/>
  <c r="BJ113" i="4"/>
  <c r="BF113" i="4"/>
  <c r="U112" i="4"/>
  <c r="N112" i="4"/>
  <c r="BF110" i="4"/>
  <c r="AM110" i="4"/>
  <c r="AM98" i="4"/>
  <c r="U98" i="4"/>
  <c r="N98" i="4"/>
  <c r="AC93" i="4"/>
  <c r="U93" i="4"/>
  <c r="N92" i="4"/>
  <c r="BN89" i="4"/>
  <c r="BJ89" i="4"/>
  <c r="BF89" i="4"/>
  <c r="AC88" i="4"/>
  <c r="U88" i="4"/>
  <c r="BF86" i="4"/>
  <c r="AM86" i="4"/>
  <c r="N86" i="4"/>
  <c r="AM74" i="4"/>
  <c r="U74" i="4"/>
  <c r="N74" i="4"/>
  <c r="N68" i="4"/>
  <c r="BN65" i="4"/>
  <c r="BJ65" i="4"/>
  <c r="BF65" i="4"/>
  <c r="AU65" i="4"/>
  <c r="AM65" i="4"/>
  <c r="BF62" i="4"/>
  <c r="U62" i="4"/>
  <c r="N62" i="4"/>
  <c r="AM51" i="4"/>
  <c r="U51" i="4"/>
  <c r="N51" i="4"/>
  <c r="AM47" i="4"/>
  <c r="AM46" i="4"/>
  <c r="AM45" i="4"/>
  <c r="AM44" i="4"/>
  <c r="N44" i="4"/>
  <c r="AM43" i="4"/>
  <c r="AM42" i="4"/>
  <c r="BN39" i="4"/>
  <c r="BJ39" i="4"/>
  <c r="BF39" i="4"/>
  <c r="AU38" i="4"/>
  <c r="AM38" i="4"/>
  <c r="BF36" i="4"/>
  <c r="U36" i="4"/>
  <c r="N36" i="4"/>
  <c r="BB24" i="4"/>
  <c r="AT24" i="4"/>
  <c r="AM24" i="4"/>
  <c r="AF24" i="4"/>
  <c r="Y24" i="4"/>
  <c r="R24" i="4"/>
  <c r="K24" i="4"/>
  <c r="D24" i="4"/>
  <c r="BG11" i="4"/>
  <c r="AO11" i="4"/>
  <c r="U11" i="4"/>
  <c r="C11" i="4"/>
  <c r="D296" i="3" l="1"/>
  <c r="AM283" i="3"/>
  <c r="U283" i="3"/>
  <c r="N283" i="3"/>
  <c r="N277" i="3"/>
  <c r="BN274" i="3"/>
  <c r="BJ274" i="3"/>
  <c r="BF274" i="3"/>
  <c r="AU273" i="3"/>
  <c r="AM273" i="3"/>
  <c r="BF271" i="3"/>
  <c r="U271" i="3"/>
  <c r="N271" i="3"/>
  <c r="AM260" i="3"/>
  <c r="U260" i="3"/>
  <c r="N260" i="3"/>
  <c r="AY256" i="3"/>
  <c r="AQ256" i="3"/>
  <c r="AQ254" i="3"/>
  <c r="N254" i="3"/>
  <c r="AY253" i="3"/>
  <c r="AQ252" i="3"/>
  <c r="BN251" i="3"/>
  <c r="BJ251" i="3"/>
  <c r="BF251" i="3"/>
  <c r="AQ250" i="3"/>
  <c r="BF248" i="3"/>
  <c r="AY248" i="3"/>
  <c r="AQ248" i="3"/>
  <c r="U248" i="3"/>
  <c r="N248" i="3"/>
  <c r="AM236" i="3"/>
  <c r="U236" i="3"/>
  <c r="N236" i="3"/>
  <c r="N230" i="3"/>
  <c r="BN227" i="3"/>
  <c r="BJ227" i="3"/>
  <c r="BF227" i="3"/>
  <c r="BF224" i="3"/>
  <c r="AN224" i="3"/>
  <c r="U224" i="3"/>
  <c r="N224" i="3"/>
  <c r="AM212" i="3"/>
  <c r="U212" i="3"/>
  <c r="N212" i="3"/>
  <c r="N206" i="3"/>
  <c r="BN203" i="3"/>
  <c r="BJ203" i="3"/>
  <c r="BF203" i="3"/>
  <c r="AU203" i="3"/>
  <c r="AM203" i="3"/>
  <c r="BF200" i="3"/>
  <c r="U200" i="3"/>
  <c r="N200" i="3"/>
  <c r="AM188" i="3"/>
  <c r="U188" i="3"/>
  <c r="N188" i="3"/>
  <c r="N182" i="3"/>
  <c r="AU179" i="3"/>
  <c r="AQ179" i="3"/>
  <c r="AM179" i="3"/>
  <c r="AM176" i="3"/>
  <c r="U176" i="3"/>
  <c r="N176" i="3"/>
  <c r="AM164" i="3"/>
  <c r="U164" i="3"/>
  <c r="N164" i="3"/>
  <c r="AK159" i="3"/>
  <c r="AC159" i="3"/>
  <c r="U159" i="3"/>
  <c r="N158" i="3"/>
  <c r="BA153" i="3"/>
  <c r="AS153" i="3"/>
  <c r="AK153" i="3"/>
  <c r="AC153" i="3"/>
  <c r="U153" i="3"/>
  <c r="AC147" i="3"/>
  <c r="U147" i="3"/>
  <c r="BX142" i="3"/>
  <c r="BN142" i="3"/>
  <c r="BJ142" i="3"/>
  <c r="BF142" i="3"/>
  <c r="U141" i="3"/>
  <c r="BF139" i="3"/>
  <c r="AM139" i="3"/>
  <c r="N139" i="3"/>
  <c r="AM127" i="3"/>
  <c r="U127" i="3"/>
  <c r="N127" i="3"/>
  <c r="AY122" i="3"/>
  <c r="AS122" i="3"/>
  <c r="AM122" i="3"/>
  <c r="U122" i="3"/>
  <c r="N119" i="3"/>
  <c r="U117" i="3"/>
  <c r="BN113" i="3"/>
  <c r="BJ113" i="3"/>
  <c r="BF113" i="3"/>
  <c r="U112" i="3"/>
  <c r="N112" i="3"/>
  <c r="BF110" i="3"/>
  <c r="AM110" i="3"/>
  <c r="AM98" i="3"/>
  <c r="U98" i="3"/>
  <c r="N98" i="3"/>
  <c r="AC93" i="3"/>
  <c r="U93" i="3"/>
  <c r="N92" i="3"/>
  <c r="BN89" i="3"/>
  <c r="BJ89" i="3"/>
  <c r="BF89" i="3"/>
  <c r="AC88" i="3"/>
  <c r="U88" i="3"/>
  <c r="BF86" i="3"/>
  <c r="AM86" i="3"/>
  <c r="N86" i="3"/>
  <c r="AM74" i="3"/>
  <c r="U74" i="3"/>
  <c r="N74" i="3"/>
  <c r="N68" i="3"/>
  <c r="BN65" i="3"/>
  <c r="BJ65" i="3"/>
  <c r="BF65" i="3"/>
  <c r="AU65" i="3"/>
  <c r="AM65" i="3"/>
  <c r="BF62" i="3"/>
  <c r="U62" i="3"/>
  <c r="N62" i="3"/>
  <c r="AM51" i="3"/>
  <c r="U51" i="3"/>
  <c r="N51" i="3"/>
  <c r="AM47" i="3"/>
  <c r="AM46" i="3"/>
  <c r="AM45" i="3"/>
  <c r="AM44" i="3"/>
  <c r="N44" i="3"/>
  <c r="AM43" i="3"/>
  <c r="AM42" i="3"/>
  <c r="BN39" i="3"/>
  <c r="BJ39" i="3"/>
  <c r="BF39" i="3"/>
  <c r="AU38" i="3"/>
  <c r="AM38" i="3"/>
  <c r="BF36" i="3"/>
  <c r="U36" i="3"/>
  <c r="N36" i="3"/>
  <c r="BB24" i="3"/>
  <c r="AT24" i="3"/>
  <c r="AM24" i="3"/>
  <c r="AF24" i="3"/>
  <c r="Y24" i="3"/>
  <c r="R24" i="3"/>
  <c r="K24" i="3"/>
  <c r="D24" i="3"/>
  <c r="BG11" i="3"/>
  <c r="AO11" i="3"/>
  <c r="U11" i="3"/>
  <c r="C11" i="3"/>
  <c r="D296" i="2" l="1"/>
  <c r="AM283" i="2"/>
  <c r="U283" i="2"/>
  <c r="N283" i="2"/>
  <c r="N277" i="2"/>
  <c r="BN274" i="2"/>
  <c r="BJ274" i="2"/>
  <c r="BF274" i="2"/>
  <c r="AU273" i="2"/>
  <c r="AM273" i="2"/>
  <c r="BF271" i="2"/>
  <c r="U271" i="2"/>
  <c r="N271" i="2"/>
  <c r="AM260" i="2"/>
  <c r="U260" i="2"/>
  <c r="N260" i="2"/>
  <c r="AY256" i="2"/>
  <c r="AQ256" i="2"/>
  <c r="AQ254" i="2"/>
  <c r="N254" i="2"/>
  <c r="AY253" i="2"/>
  <c r="AQ252" i="2"/>
  <c r="BN251" i="2"/>
  <c r="BJ251" i="2"/>
  <c r="BF251" i="2"/>
  <c r="AQ250" i="2"/>
  <c r="BF248" i="2"/>
  <c r="AY248" i="2"/>
  <c r="AQ248" i="2"/>
  <c r="U248" i="2"/>
  <c r="N248" i="2"/>
  <c r="AM236" i="2"/>
  <c r="U236" i="2"/>
  <c r="N236" i="2"/>
  <c r="N230" i="2"/>
  <c r="BN227" i="2"/>
  <c r="BJ227" i="2"/>
  <c r="BF227" i="2"/>
  <c r="BF224" i="2"/>
  <c r="AN224" i="2"/>
  <c r="U224" i="2"/>
  <c r="N224" i="2"/>
  <c r="AM212" i="2"/>
  <c r="U212" i="2"/>
  <c r="N212" i="2"/>
  <c r="N206" i="2"/>
  <c r="BN203" i="2"/>
  <c r="BJ203" i="2"/>
  <c r="BF203" i="2"/>
  <c r="AU203" i="2"/>
  <c r="AM203" i="2"/>
  <c r="BF200" i="2"/>
  <c r="U200" i="2"/>
  <c r="N200" i="2"/>
  <c r="AM188" i="2"/>
  <c r="U188" i="2"/>
  <c r="N188" i="2"/>
  <c r="N182" i="2"/>
  <c r="AU179" i="2"/>
  <c r="AQ179" i="2"/>
  <c r="AM179" i="2"/>
  <c r="AM176" i="2"/>
  <c r="U176" i="2"/>
  <c r="N176" i="2"/>
  <c r="AM164" i="2"/>
  <c r="U164" i="2"/>
  <c r="N164" i="2"/>
  <c r="AK159" i="2"/>
  <c r="AC159" i="2"/>
  <c r="U159" i="2"/>
  <c r="N158" i="2"/>
  <c r="BA153" i="2"/>
  <c r="AS153" i="2"/>
  <c r="AK153" i="2"/>
  <c r="AC153" i="2"/>
  <c r="U153" i="2"/>
  <c r="AC147" i="2"/>
  <c r="U147" i="2"/>
  <c r="BX142" i="2"/>
  <c r="BN142" i="2"/>
  <c r="BJ142" i="2"/>
  <c r="BF142" i="2"/>
  <c r="U141" i="2"/>
  <c r="BF139" i="2"/>
  <c r="AM139" i="2"/>
  <c r="N139" i="2"/>
  <c r="AM127" i="2"/>
  <c r="U127" i="2"/>
  <c r="N127" i="2"/>
  <c r="AY122" i="2"/>
  <c r="AS122" i="2"/>
  <c r="AM122" i="2"/>
  <c r="U122" i="2"/>
  <c r="N119" i="2"/>
  <c r="U117" i="2"/>
  <c r="BN113" i="2"/>
  <c r="BJ113" i="2"/>
  <c r="BF113" i="2"/>
  <c r="U112" i="2"/>
  <c r="N112" i="2"/>
  <c r="BF110" i="2"/>
  <c r="AM110" i="2"/>
  <c r="AM98" i="2"/>
  <c r="U98" i="2"/>
  <c r="N98" i="2"/>
  <c r="AC93" i="2"/>
  <c r="U93" i="2"/>
  <c r="N92" i="2"/>
  <c r="BN89" i="2"/>
  <c r="BJ89" i="2"/>
  <c r="BF89" i="2"/>
  <c r="AC88" i="2"/>
  <c r="U88" i="2"/>
  <c r="BF86" i="2"/>
  <c r="AM86" i="2"/>
  <c r="N86" i="2"/>
  <c r="AM74" i="2"/>
  <c r="U74" i="2"/>
  <c r="N74" i="2"/>
  <c r="N68" i="2"/>
  <c r="BN65" i="2"/>
  <c r="BJ65" i="2"/>
  <c r="BF65" i="2"/>
  <c r="AU65" i="2"/>
  <c r="AM65" i="2"/>
  <c r="BF62" i="2"/>
  <c r="U62" i="2"/>
  <c r="N62" i="2"/>
  <c r="AM51" i="2"/>
  <c r="U51" i="2"/>
  <c r="N51" i="2"/>
  <c r="AM47" i="2"/>
  <c r="AM46" i="2"/>
  <c r="AM45" i="2"/>
  <c r="AM44" i="2"/>
  <c r="N44" i="2"/>
  <c r="AM43" i="2"/>
  <c r="AM42" i="2"/>
  <c r="BN39" i="2"/>
  <c r="BJ39" i="2"/>
  <c r="BF39" i="2"/>
  <c r="AU38" i="2"/>
  <c r="AM38" i="2"/>
  <c r="BF36" i="2"/>
  <c r="U36" i="2"/>
  <c r="N36" i="2"/>
  <c r="BB24" i="2"/>
  <c r="AT24" i="2"/>
  <c r="AM24" i="2"/>
  <c r="AF24" i="2"/>
  <c r="Y24" i="2"/>
  <c r="R24" i="2"/>
  <c r="K24" i="2"/>
  <c r="D24" i="2"/>
  <c r="BG11" i="2"/>
  <c r="AO11" i="2"/>
  <c r="U11" i="2"/>
  <c r="C11" i="2"/>
  <c r="D296" i="1" l="1"/>
  <c r="AM283" i="1"/>
  <c r="U283" i="1"/>
  <c r="N283" i="1"/>
  <c r="N277" i="1"/>
  <c r="BN274" i="1"/>
  <c r="BJ274" i="1"/>
  <c r="BF274" i="1"/>
  <c r="AU273" i="1"/>
  <c r="AM273" i="1"/>
  <c r="BF271" i="1"/>
  <c r="U271" i="1"/>
  <c r="N271" i="1"/>
  <c r="AM260" i="1"/>
  <c r="U260" i="1"/>
  <c r="N260" i="1"/>
  <c r="AY256" i="1"/>
  <c r="AQ256" i="1"/>
  <c r="AQ254" i="1"/>
  <c r="N254" i="1"/>
  <c r="AY253" i="1"/>
  <c r="AQ252" i="1"/>
  <c r="BN251" i="1"/>
  <c r="BJ251" i="1"/>
  <c r="BF251" i="1"/>
  <c r="AQ250" i="1"/>
  <c r="BF248" i="1"/>
  <c r="AY248" i="1"/>
  <c r="AQ248" i="1"/>
  <c r="U248" i="1"/>
  <c r="N248" i="1"/>
  <c r="AM236" i="1"/>
  <c r="U236" i="1"/>
  <c r="N236" i="1"/>
  <c r="N230" i="1"/>
  <c r="BN227" i="1"/>
  <c r="BJ227" i="1"/>
  <c r="BF227" i="1"/>
  <c r="BF224" i="1"/>
  <c r="AN224" i="1"/>
  <c r="U224" i="1"/>
  <c r="N224" i="1"/>
  <c r="AM212" i="1"/>
  <c r="U212" i="1"/>
  <c r="N212" i="1"/>
  <c r="N206" i="1"/>
  <c r="BN203" i="1"/>
  <c r="BJ203" i="1"/>
  <c r="BF203" i="1"/>
  <c r="AU203" i="1"/>
  <c r="AM203" i="1"/>
  <c r="BF200" i="1"/>
  <c r="U200" i="1"/>
  <c r="N200" i="1"/>
  <c r="AM188" i="1"/>
  <c r="U188" i="1"/>
  <c r="N188" i="1"/>
  <c r="N182" i="1"/>
  <c r="AU179" i="1"/>
  <c r="AQ179" i="1"/>
  <c r="AM179" i="1"/>
  <c r="AM176" i="1"/>
  <c r="U176" i="1"/>
  <c r="N176" i="1"/>
  <c r="AM164" i="1"/>
  <c r="U164" i="1"/>
  <c r="N164" i="1"/>
  <c r="AK159" i="1"/>
  <c r="AC159" i="1"/>
  <c r="U159" i="1"/>
  <c r="N158" i="1"/>
  <c r="BA153" i="1"/>
  <c r="AS153" i="1"/>
  <c r="AK153" i="1"/>
  <c r="AC153" i="1"/>
  <c r="U153" i="1"/>
  <c r="AC147" i="1"/>
  <c r="U147" i="1"/>
  <c r="BX142" i="1"/>
  <c r="BN142" i="1"/>
  <c r="BJ142" i="1"/>
  <c r="BF142" i="1"/>
  <c r="U141" i="1"/>
  <c r="BF139" i="1"/>
  <c r="AM139" i="1"/>
  <c r="N139" i="1"/>
  <c r="AM127" i="1"/>
  <c r="U127" i="1"/>
  <c r="N127" i="1"/>
  <c r="AY122" i="1"/>
  <c r="AS122" i="1"/>
  <c r="AM122" i="1"/>
  <c r="U122" i="1"/>
  <c r="N119" i="1"/>
  <c r="U117" i="1"/>
  <c r="BN113" i="1"/>
  <c r="BJ113" i="1"/>
  <c r="BF113" i="1"/>
  <c r="U112" i="1"/>
  <c r="N112" i="1"/>
  <c r="BF110" i="1"/>
  <c r="AM110" i="1"/>
  <c r="AM98" i="1"/>
  <c r="U98" i="1"/>
  <c r="N98" i="1"/>
  <c r="AC93" i="1"/>
  <c r="U93" i="1"/>
  <c r="N92" i="1"/>
  <c r="BN89" i="1"/>
  <c r="BJ89" i="1"/>
  <c r="BF89" i="1"/>
  <c r="AC88" i="1"/>
  <c r="U88" i="1"/>
  <c r="BF86" i="1"/>
  <c r="AM86" i="1"/>
  <c r="N86" i="1"/>
  <c r="AM74" i="1"/>
  <c r="U74" i="1"/>
  <c r="N74" i="1"/>
  <c r="N68" i="1"/>
  <c r="BN65" i="1"/>
  <c r="BJ65" i="1"/>
  <c r="BF65" i="1"/>
  <c r="AU65" i="1"/>
  <c r="AM65" i="1"/>
  <c r="BF62" i="1"/>
  <c r="U62" i="1"/>
  <c r="N62" i="1"/>
  <c r="AM51" i="1"/>
  <c r="U51" i="1"/>
  <c r="N51" i="1"/>
  <c r="AM47" i="1"/>
  <c r="AM46" i="1"/>
  <c r="AM45" i="1"/>
  <c r="AM44" i="1"/>
  <c r="N44" i="1"/>
  <c r="AM43" i="1"/>
  <c r="AM42" i="1"/>
  <c r="BN39" i="1"/>
  <c r="BJ39" i="1"/>
  <c r="BF39" i="1"/>
  <c r="AU38" i="1"/>
  <c r="AM38" i="1"/>
  <c r="BF36" i="1"/>
  <c r="U36" i="1"/>
  <c r="N36" i="1"/>
  <c r="BB24" i="1"/>
  <c r="AT24" i="1"/>
  <c r="AM24" i="1"/>
  <c r="AF24" i="1"/>
  <c r="Y24" i="1"/>
  <c r="R24" i="1"/>
  <c r="K24" i="1"/>
  <c r="D24" i="1"/>
  <c r="BG11" i="1"/>
  <c r="AO11" i="1"/>
  <c r="U11" i="1"/>
  <c r="C11" i="1"/>
</calcChain>
</file>

<file path=xl/sharedStrings.xml><?xml version="1.0" encoding="utf-8"?>
<sst xmlns="http://schemas.openxmlformats.org/spreadsheetml/2006/main" count="935" uniqueCount="85">
  <si>
    <t>団体名</t>
    <rPh sb="0" eb="3">
      <t>ダンタイメイ</t>
    </rPh>
    <phoneticPr fontId="1"/>
  </si>
  <si>
    <t>業種名</t>
    <rPh sb="0" eb="2">
      <t>ギョウシュ</t>
    </rPh>
    <rPh sb="2" eb="3">
      <t>メイ</t>
    </rPh>
    <phoneticPr fontId="1"/>
  </si>
  <si>
    <t>事業名</t>
    <rPh sb="0" eb="2">
      <t>ジギョウ</t>
    </rPh>
    <rPh sb="2" eb="3">
      <t>メイ</t>
    </rPh>
    <phoneticPr fontId="1"/>
  </si>
  <si>
    <t>施設名</t>
    <rPh sb="0" eb="2">
      <t>シセツ</t>
    </rPh>
    <rPh sb="2" eb="3">
      <t>メイ</t>
    </rPh>
    <phoneticPr fontId="1"/>
  </si>
  <si>
    <t>抜本的な改革の取組</t>
    <phoneticPr fontId="1"/>
  </si>
  <si>
    <t>事業廃止</t>
    <rPh sb="0" eb="2">
      <t>ジギョウ</t>
    </rPh>
    <rPh sb="2" eb="4">
      <t>ハイシ</t>
    </rPh>
    <phoneticPr fontId="1"/>
  </si>
  <si>
    <t>民営化・
民間譲渡</t>
    <rPh sb="0" eb="3">
      <t>ミンエイカ</t>
    </rPh>
    <rPh sb="5" eb="7">
      <t>ミンカン</t>
    </rPh>
    <rPh sb="7" eb="9">
      <t>ジョウト</t>
    </rPh>
    <phoneticPr fontId="1"/>
  </si>
  <si>
    <t>広域化等</t>
    <rPh sb="0" eb="3">
      <t>コウイキカ</t>
    </rPh>
    <rPh sb="3" eb="4">
      <t>トウ</t>
    </rPh>
    <phoneticPr fontId="1"/>
  </si>
  <si>
    <t>民間活用</t>
    <rPh sb="0" eb="2">
      <t>ミンカン</t>
    </rPh>
    <rPh sb="2" eb="4">
      <t>カツヨウ</t>
    </rPh>
    <phoneticPr fontId="1"/>
  </si>
  <si>
    <t>現行の経営
体制を継続</t>
    <rPh sb="0" eb="2">
      <t>ゲンコウ</t>
    </rPh>
    <rPh sb="3" eb="5">
      <t>ケイエイ</t>
    </rPh>
    <rPh sb="6" eb="8">
      <t>タイセイ</t>
    </rPh>
    <rPh sb="9" eb="11">
      <t>ケイゾク</t>
    </rPh>
    <phoneticPr fontId="1"/>
  </si>
  <si>
    <t>指定管理者
制度</t>
    <rPh sb="0" eb="2">
      <t>シテイ</t>
    </rPh>
    <rPh sb="2" eb="5">
      <t>カンリシャ</t>
    </rPh>
    <rPh sb="6" eb="8">
      <t>セイド</t>
    </rPh>
    <phoneticPr fontId="1"/>
  </si>
  <si>
    <t>包括的
民間委託</t>
    <rPh sb="0" eb="3">
      <t>ホウカツテキ</t>
    </rPh>
    <rPh sb="4" eb="6">
      <t>ミンカン</t>
    </rPh>
    <rPh sb="6" eb="8">
      <t>イタク</t>
    </rPh>
    <phoneticPr fontId="1"/>
  </si>
  <si>
    <t>PPP/PFI方式
の活用</t>
    <rPh sb="7" eb="9">
      <t>ホウシキ</t>
    </rPh>
    <rPh sb="11" eb="13">
      <t>カツヨウ</t>
    </rPh>
    <phoneticPr fontId="1"/>
  </si>
  <si>
    <t>地方独立行政法人への移行</t>
    <rPh sb="0" eb="2">
      <t>チホウ</t>
    </rPh>
    <rPh sb="2" eb="4">
      <t>ドクリツ</t>
    </rPh>
    <rPh sb="4" eb="6">
      <t>ギョウセイ</t>
    </rPh>
    <rPh sb="6" eb="8">
      <t>ホウジン</t>
    </rPh>
    <rPh sb="10" eb="12">
      <t>イコウ</t>
    </rPh>
    <phoneticPr fontId="1"/>
  </si>
  <si>
    <t>取組事項</t>
    <rPh sb="0" eb="2">
      <t>トリクミ</t>
    </rPh>
    <rPh sb="2" eb="4">
      <t>ジコウ</t>
    </rPh>
    <phoneticPr fontId="1"/>
  </si>
  <si>
    <t>（取組の概要及び効果）</t>
    <rPh sb="1" eb="2">
      <t>ト</t>
    </rPh>
    <rPh sb="2" eb="3">
      <t>ク</t>
    </rPh>
    <rPh sb="4" eb="6">
      <t>ガイヨウ</t>
    </rPh>
    <rPh sb="6" eb="7">
      <t>オヨ</t>
    </rPh>
    <rPh sb="8" eb="10">
      <t>コウカ</t>
    </rPh>
    <phoneticPr fontId="1"/>
  </si>
  <si>
    <t>（全部と一部の別）</t>
    <rPh sb="1" eb="3">
      <t>ゼンブ</t>
    </rPh>
    <rPh sb="4" eb="6">
      <t>イチブ</t>
    </rPh>
    <rPh sb="7" eb="8">
      <t>ベツ</t>
    </rPh>
    <phoneticPr fontId="1"/>
  </si>
  <si>
    <t>（実施（予定）時期）</t>
    <rPh sb="1" eb="3">
      <t>ジッシ</t>
    </rPh>
    <rPh sb="4" eb="6">
      <t>ヨテイ</t>
    </rPh>
    <rPh sb="7" eb="9">
      <t>ジキ</t>
    </rPh>
    <phoneticPr fontId="1"/>
  </si>
  <si>
    <t>実施済</t>
    <rPh sb="0" eb="2">
      <t>ジッシ</t>
    </rPh>
    <rPh sb="2" eb="3">
      <t>ズ</t>
    </rPh>
    <phoneticPr fontId="1"/>
  </si>
  <si>
    <t>全部廃止</t>
    <rPh sb="0" eb="2">
      <t>ゼンブ</t>
    </rPh>
    <rPh sb="2" eb="4">
      <t>ハイシ</t>
    </rPh>
    <phoneticPr fontId="1"/>
  </si>
  <si>
    <t>一部廃止</t>
    <rPh sb="0" eb="2">
      <t>イチブ</t>
    </rPh>
    <rPh sb="2" eb="4">
      <t>ハイシ</t>
    </rPh>
    <phoneticPr fontId="1"/>
  </si>
  <si>
    <t>①診療所化・介護施設化</t>
    <rPh sb="1" eb="4">
      <t>シンリョウジョ</t>
    </rPh>
    <rPh sb="4" eb="5">
      <t>カ</t>
    </rPh>
    <rPh sb="6" eb="8">
      <t>カイゴ</t>
    </rPh>
    <rPh sb="8" eb="10">
      <t>シセツ</t>
    </rPh>
    <rPh sb="10" eb="11">
      <t>カ</t>
    </rPh>
    <phoneticPr fontId="1"/>
  </si>
  <si>
    <r>
      <rPr>
        <b/>
        <sz val="12"/>
        <color theme="1"/>
        <rFont val="游ゴシック"/>
        <family val="3"/>
        <charset val="128"/>
        <scheme val="minor"/>
      </rPr>
      <t>②</t>
    </r>
    <r>
      <rPr>
        <b/>
        <sz val="10"/>
        <color theme="1"/>
        <rFont val="游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1"/>
  </si>
  <si>
    <t>年</t>
    <rPh sb="0" eb="1">
      <t>ネン</t>
    </rPh>
    <phoneticPr fontId="1"/>
  </si>
  <si>
    <t>月</t>
    <rPh sb="0" eb="1">
      <t>ガツ</t>
    </rPh>
    <phoneticPr fontId="1"/>
  </si>
  <si>
    <t>日</t>
    <rPh sb="0" eb="1">
      <t>ニチ</t>
    </rPh>
    <phoneticPr fontId="1"/>
  </si>
  <si>
    <t>実施予定</t>
    <rPh sb="0" eb="2">
      <t>ジッシ</t>
    </rPh>
    <rPh sb="2" eb="4">
      <t>ヨテイ</t>
    </rPh>
    <phoneticPr fontId="1"/>
  </si>
  <si>
    <r>
      <rPr>
        <b/>
        <sz val="12"/>
        <color theme="1"/>
        <rFont val="游ゴシック"/>
        <family val="3"/>
        <charset val="128"/>
        <scheme val="minor"/>
      </rPr>
      <t>③</t>
    </r>
    <r>
      <rPr>
        <b/>
        <sz val="10"/>
        <color theme="1"/>
        <rFont val="游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1"/>
  </si>
  <si>
    <t>④民営化・民間譲渡による廃止</t>
    <rPh sb="1" eb="4">
      <t>ミンエイカ</t>
    </rPh>
    <rPh sb="5" eb="7">
      <t>ミンカン</t>
    </rPh>
    <rPh sb="7" eb="9">
      <t>ジョウト</t>
    </rPh>
    <rPh sb="12" eb="14">
      <t>ハイシ</t>
    </rPh>
    <phoneticPr fontId="1"/>
  </si>
  <si>
    <t>⑤広域化による廃止</t>
    <rPh sb="1" eb="4">
      <t>コウイキカ</t>
    </rPh>
    <rPh sb="7" eb="9">
      <t>ハイシ</t>
    </rPh>
    <phoneticPr fontId="1"/>
  </si>
  <si>
    <t>⑥その他</t>
    <rPh sb="3" eb="4">
      <t>タ</t>
    </rPh>
    <phoneticPr fontId="1"/>
  </si>
  <si>
    <t>（取組の概要）</t>
    <rPh sb="1" eb="2">
      <t>ト</t>
    </rPh>
    <rPh sb="2" eb="3">
      <t>ク</t>
    </rPh>
    <rPh sb="4" eb="6">
      <t>ガイヨウ</t>
    </rPh>
    <phoneticPr fontId="1"/>
  </si>
  <si>
    <t>（検討状況・課題）</t>
    <rPh sb="1" eb="3">
      <t>ケントウ</t>
    </rPh>
    <rPh sb="3" eb="5">
      <t>ジョウキョウ</t>
    </rPh>
    <rPh sb="6" eb="8">
      <t>カダイ</t>
    </rPh>
    <phoneticPr fontId="1"/>
  </si>
  <si>
    <t>検討中</t>
    <rPh sb="0" eb="3">
      <t>ケントウチュウ</t>
    </rPh>
    <phoneticPr fontId="1"/>
  </si>
  <si>
    <t>民営化・民間譲渡</t>
    <rPh sb="0" eb="3">
      <t>ミンエイカ</t>
    </rPh>
    <rPh sb="4" eb="6">
      <t>ミンカン</t>
    </rPh>
    <rPh sb="6" eb="8">
      <t>ジョウト</t>
    </rPh>
    <phoneticPr fontId="1"/>
  </si>
  <si>
    <t>（取組の概要及び効果）</t>
    <rPh sb="1" eb="2">
      <t>ト</t>
    </rPh>
    <rPh sb="2" eb="3">
      <t>ク</t>
    </rPh>
    <rPh sb="4" eb="6">
      <t>ガイヨウ</t>
    </rPh>
    <phoneticPr fontId="1"/>
  </si>
  <si>
    <t>全部民営化・
全部民間譲渡</t>
    <rPh sb="0" eb="2">
      <t>ゼンブ</t>
    </rPh>
    <rPh sb="2" eb="5">
      <t>ミンエイカ</t>
    </rPh>
    <rPh sb="7" eb="9">
      <t>ゼンブ</t>
    </rPh>
    <rPh sb="9" eb="11">
      <t>ミンカン</t>
    </rPh>
    <rPh sb="11" eb="13">
      <t>ジョウト</t>
    </rPh>
    <phoneticPr fontId="1"/>
  </si>
  <si>
    <t>一部民営化・
一部民間譲渡</t>
    <rPh sb="0" eb="2">
      <t>イチブ</t>
    </rPh>
    <rPh sb="2" eb="5">
      <t>ミンエイカ</t>
    </rPh>
    <rPh sb="7" eb="8">
      <t>イチ</t>
    </rPh>
    <rPh sb="8" eb="9">
      <t>ブ</t>
    </rPh>
    <rPh sb="9" eb="11">
      <t>ミンカン</t>
    </rPh>
    <rPh sb="11" eb="13">
      <t>ジョウト</t>
    </rPh>
    <phoneticPr fontId="1"/>
  </si>
  <si>
    <t>（水道事業）広域化等</t>
    <rPh sb="1" eb="3">
      <t>スイドウ</t>
    </rPh>
    <rPh sb="3" eb="5">
      <t>ジギョウ</t>
    </rPh>
    <phoneticPr fontId="1"/>
  </si>
  <si>
    <t>（実施類型）</t>
    <rPh sb="1" eb="3">
      <t>ジッシ</t>
    </rPh>
    <rPh sb="3" eb="5">
      <t>ルイケイ</t>
    </rPh>
    <phoneticPr fontId="1"/>
  </si>
  <si>
    <t>経営統合</t>
    <rPh sb="0" eb="2">
      <t>ケイエイ</t>
    </rPh>
    <rPh sb="2" eb="4">
      <t>トウゴウ</t>
    </rPh>
    <phoneticPr fontId="1"/>
  </si>
  <si>
    <t>施設の
共同設置・利用</t>
    <rPh sb="0" eb="2">
      <t>シセツ</t>
    </rPh>
    <rPh sb="4" eb="6">
      <t>キョウドウ</t>
    </rPh>
    <rPh sb="6" eb="8">
      <t>セッチ</t>
    </rPh>
    <rPh sb="9" eb="11">
      <t>リヨウ</t>
    </rPh>
    <phoneticPr fontId="1"/>
  </si>
  <si>
    <t>施設管理の
共同化</t>
    <rPh sb="0" eb="2">
      <t>シセツ</t>
    </rPh>
    <rPh sb="2" eb="4">
      <t>カンリ</t>
    </rPh>
    <rPh sb="6" eb="9">
      <t>キョウドウカ</t>
    </rPh>
    <phoneticPr fontId="1"/>
  </si>
  <si>
    <t>管理の一体化</t>
    <rPh sb="0" eb="2">
      <t>カンリ</t>
    </rPh>
    <rPh sb="3" eb="6">
      <t>イッタイカ</t>
    </rPh>
    <phoneticPr fontId="1"/>
  </si>
  <si>
    <t>（簡易水道事業）広域化等</t>
    <rPh sb="1" eb="3">
      <t>カンイ</t>
    </rPh>
    <rPh sb="3" eb="5">
      <t>スイドウ</t>
    </rPh>
    <rPh sb="5" eb="7">
      <t>ジギョウ</t>
    </rPh>
    <phoneticPr fontId="1"/>
  </si>
  <si>
    <t>簡易水道事業統合(市町村内)</t>
    <rPh sb="0" eb="2">
      <t>カンイ</t>
    </rPh>
    <rPh sb="2" eb="4">
      <t>スイドウ</t>
    </rPh>
    <rPh sb="4" eb="6">
      <t>ジギョウ</t>
    </rPh>
    <rPh sb="6" eb="8">
      <t>トウゴウ</t>
    </rPh>
    <rPh sb="9" eb="12">
      <t>シチョウソン</t>
    </rPh>
    <rPh sb="12" eb="13">
      <t>ナイ</t>
    </rPh>
    <phoneticPr fontId="1"/>
  </si>
  <si>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1"/>
  </si>
  <si>
    <t>簡易水道事業統合以外</t>
    <rPh sb="0" eb="2">
      <t>カンイ</t>
    </rPh>
    <rPh sb="2" eb="4">
      <t>スイドウ</t>
    </rPh>
    <rPh sb="4" eb="6">
      <t>ジギョウ</t>
    </rPh>
    <rPh sb="6" eb="8">
      <t>トウゴウ</t>
    </rPh>
    <rPh sb="8" eb="10">
      <t>イガイ</t>
    </rPh>
    <phoneticPr fontId="1"/>
  </si>
  <si>
    <t>施設の共同
設置・利用</t>
    <rPh sb="0" eb="2">
      <t>シセツ</t>
    </rPh>
    <rPh sb="3" eb="5">
      <t>キョウドウ</t>
    </rPh>
    <rPh sb="6" eb="8">
      <t>セッチ</t>
    </rPh>
    <rPh sb="9" eb="11">
      <t>リヨウ</t>
    </rPh>
    <phoneticPr fontId="1"/>
  </si>
  <si>
    <t>施設管理の
共同化</t>
    <rPh sb="0" eb="2">
      <t>シセツ</t>
    </rPh>
    <rPh sb="2" eb="4">
      <t>カンリ</t>
    </rPh>
    <rPh sb="6" eb="8">
      <t>キョウドウ</t>
    </rPh>
    <rPh sb="8" eb="9">
      <t>カ</t>
    </rPh>
    <phoneticPr fontId="1"/>
  </si>
  <si>
    <t>管理の一体化</t>
    <rPh sb="0" eb="2">
      <t>カンリ</t>
    </rPh>
    <rPh sb="3" eb="5">
      <t>イッタイ</t>
    </rPh>
    <rPh sb="5" eb="6">
      <t>カ</t>
    </rPh>
    <phoneticPr fontId="1"/>
  </si>
  <si>
    <t>（下水道事業）広域化等</t>
    <rPh sb="1" eb="2">
      <t>シタ</t>
    </rPh>
    <rPh sb="2" eb="4">
      <t>スイドウ</t>
    </rPh>
    <rPh sb="4" eb="6">
      <t>ジギョウ</t>
    </rPh>
    <phoneticPr fontId="1"/>
  </si>
  <si>
    <t>汚水処理施設の統廃合</t>
    <rPh sb="0" eb="2">
      <t>オスイ</t>
    </rPh>
    <rPh sb="2" eb="4">
      <t>ショリ</t>
    </rPh>
    <rPh sb="4" eb="6">
      <t>シセツ</t>
    </rPh>
    <rPh sb="7" eb="10">
      <t>トウハイゴウ</t>
    </rPh>
    <phoneticPr fontId="1"/>
  </si>
  <si>
    <t>処理場廃止あり</t>
    <rPh sb="0" eb="3">
      <t>ショリジョウ</t>
    </rPh>
    <rPh sb="3" eb="5">
      <t>ハイシ</t>
    </rPh>
    <phoneticPr fontId="1"/>
  </si>
  <si>
    <t>処理場廃止なし</t>
    <rPh sb="0" eb="3">
      <t>ショリジョウ</t>
    </rPh>
    <rPh sb="3" eb="5">
      <t>ハイシ</t>
    </rPh>
    <phoneticPr fontId="1"/>
  </si>
  <si>
    <t>公共下水･流域下水の統合</t>
    <rPh sb="0" eb="2">
      <t>コウキョウ</t>
    </rPh>
    <rPh sb="2" eb="4">
      <t>ゲスイ</t>
    </rPh>
    <rPh sb="5" eb="7">
      <t>リュウイキ</t>
    </rPh>
    <rPh sb="7" eb="9">
      <t>ゲスイ</t>
    </rPh>
    <rPh sb="10" eb="12">
      <t>トウゴウ</t>
    </rPh>
    <phoneticPr fontId="1"/>
  </si>
  <si>
    <t>公共下水同士
の統合</t>
    <rPh sb="0" eb="2">
      <t>コウキョウ</t>
    </rPh>
    <rPh sb="2" eb="4">
      <t>ゲスイ</t>
    </rPh>
    <rPh sb="4" eb="6">
      <t>ドウシ</t>
    </rPh>
    <rPh sb="8" eb="10">
      <t>トウゴウ</t>
    </rPh>
    <phoneticPr fontId="1"/>
  </si>
  <si>
    <t>農集排水･公共下水との統合</t>
    <rPh sb="0" eb="2">
      <t>ノウシュウ</t>
    </rPh>
    <rPh sb="1" eb="2">
      <t>シュウ</t>
    </rPh>
    <rPh sb="2" eb="4">
      <t>ハイスイ</t>
    </rPh>
    <rPh sb="5" eb="7">
      <t>コウキョウ</t>
    </rPh>
    <rPh sb="7" eb="9">
      <t>ゲスイ</t>
    </rPh>
    <rPh sb="11" eb="13">
      <t>トウゴウ</t>
    </rPh>
    <phoneticPr fontId="1"/>
  </si>
  <si>
    <t>特環施設と公共下水との結合</t>
    <rPh sb="0" eb="1">
      <t>トク</t>
    </rPh>
    <rPh sb="2" eb="4">
      <t>シセツ</t>
    </rPh>
    <rPh sb="5" eb="7">
      <t>コウキョウ</t>
    </rPh>
    <rPh sb="7" eb="9">
      <t>ゲスイ</t>
    </rPh>
    <rPh sb="11" eb="13">
      <t>ケツゴウ</t>
    </rPh>
    <phoneticPr fontId="1"/>
  </si>
  <si>
    <t>その他</t>
    <rPh sb="2" eb="3">
      <t>ホカ</t>
    </rPh>
    <phoneticPr fontId="1"/>
  </si>
  <si>
    <t>汚泥処理の
共同化</t>
    <rPh sb="0" eb="2">
      <t>オデイ</t>
    </rPh>
    <rPh sb="2" eb="4">
      <t>ショリ</t>
    </rPh>
    <rPh sb="6" eb="9">
      <t>キョウドウカ</t>
    </rPh>
    <phoneticPr fontId="1"/>
  </si>
  <si>
    <t>維持管理・事務
の共同化</t>
    <rPh sb="0" eb="2">
      <t>イジ</t>
    </rPh>
    <rPh sb="2" eb="4">
      <t>カンリ</t>
    </rPh>
    <rPh sb="5" eb="7">
      <t>ジム</t>
    </rPh>
    <rPh sb="9" eb="12">
      <t>キョウドウカ</t>
    </rPh>
    <phoneticPr fontId="1"/>
  </si>
  <si>
    <t>最適な汚水処理施設の選択（最適化）</t>
    <rPh sb="0" eb="2">
      <t>サイテキ</t>
    </rPh>
    <rPh sb="3" eb="5">
      <t>オスイ</t>
    </rPh>
    <rPh sb="5" eb="7">
      <t>ショリ</t>
    </rPh>
    <rPh sb="7" eb="9">
      <t>シセツ</t>
    </rPh>
    <rPh sb="10" eb="12">
      <t>センタク</t>
    </rPh>
    <rPh sb="13" eb="16">
      <t>サイテキカ</t>
    </rPh>
    <phoneticPr fontId="1"/>
  </si>
  <si>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1"/>
  </si>
  <si>
    <t>民間活用（指定管理者制度）</t>
    <rPh sb="0" eb="2">
      <t>ミンカン</t>
    </rPh>
    <rPh sb="2" eb="4">
      <t>カツヨウ</t>
    </rPh>
    <rPh sb="5" eb="7">
      <t>シテイ</t>
    </rPh>
    <rPh sb="7" eb="10">
      <t>カンリシャ</t>
    </rPh>
    <rPh sb="10" eb="12">
      <t>セイド</t>
    </rPh>
    <phoneticPr fontId="1"/>
  </si>
  <si>
    <t>（方式）</t>
    <rPh sb="1" eb="3">
      <t>ホウシキ</t>
    </rPh>
    <phoneticPr fontId="1"/>
  </si>
  <si>
    <t>代行制</t>
    <rPh sb="0" eb="3">
      <t>ダイコウセイ</t>
    </rPh>
    <phoneticPr fontId="1"/>
  </si>
  <si>
    <t>利用料金制</t>
    <rPh sb="0" eb="2">
      <t>リヨウ</t>
    </rPh>
    <rPh sb="2" eb="5">
      <t>リョウキンセイ</t>
    </rPh>
    <phoneticPr fontId="1"/>
  </si>
  <si>
    <t>民間活用（包括的民間委託）</t>
    <rPh sb="0" eb="2">
      <t>ミンカン</t>
    </rPh>
    <rPh sb="2" eb="4">
      <t>カツヨウ</t>
    </rPh>
    <rPh sb="5" eb="8">
      <t>ホウカツテキ</t>
    </rPh>
    <rPh sb="8" eb="10">
      <t>ミンカン</t>
    </rPh>
    <rPh sb="10" eb="12">
      <t>イタク</t>
    </rPh>
    <phoneticPr fontId="1"/>
  </si>
  <si>
    <t>（（実施済のみ）性能発注内容）</t>
    <rPh sb="2" eb="4">
      <t>ジッシ</t>
    </rPh>
    <rPh sb="4" eb="5">
      <t>ズ</t>
    </rPh>
    <rPh sb="8" eb="10">
      <t>セイノウ</t>
    </rPh>
    <rPh sb="10" eb="12">
      <t>ハッチュウ</t>
    </rPh>
    <rPh sb="12" eb="14">
      <t>ナイヨウ</t>
    </rPh>
    <phoneticPr fontId="1"/>
  </si>
  <si>
    <t>民間活用（ＰＰＰ/ＰＦＩ方式の活用）</t>
    <rPh sb="0" eb="2">
      <t>ミンカン</t>
    </rPh>
    <rPh sb="2" eb="4">
      <t>カツヨウ</t>
    </rPh>
    <rPh sb="12" eb="14">
      <t>ホウシキ</t>
    </rPh>
    <rPh sb="15" eb="17">
      <t>カツヨウ</t>
    </rPh>
    <phoneticPr fontId="1"/>
  </si>
  <si>
    <t>（導入・契約（予定）時期）</t>
    <rPh sb="1" eb="3">
      <t>ドウニュウ</t>
    </rPh>
    <rPh sb="4" eb="6">
      <t>ケイヤク</t>
    </rPh>
    <rPh sb="7" eb="9">
      <t>ヨテイ</t>
    </rPh>
    <rPh sb="10" eb="12">
      <t>ジキ</t>
    </rPh>
    <phoneticPr fontId="1"/>
  </si>
  <si>
    <t>BTO方式</t>
    <rPh sb="3" eb="5">
      <t>ホウシキ</t>
    </rPh>
    <phoneticPr fontId="1"/>
  </si>
  <si>
    <t>公共施設等運営権方式（コンセッション方式）</t>
    <rPh sb="0" eb="2">
      <t>コウキョウ</t>
    </rPh>
    <rPh sb="2" eb="4">
      <t>シセツ</t>
    </rPh>
    <rPh sb="4" eb="5">
      <t>トウ</t>
    </rPh>
    <rPh sb="5" eb="8">
      <t>ウンエイケン</t>
    </rPh>
    <rPh sb="8" eb="10">
      <t>ホウシキ</t>
    </rPh>
    <rPh sb="18" eb="20">
      <t>ホウシキ</t>
    </rPh>
    <phoneticPr fontId="1"/>
  </si>
  <si>
    <t>BOT方式</t>
    <rPh sb="3" eb="5">
      <t>ホウシキ</t>
    </rPh>
    <phoneticPr fontId="1"/>
  </si>
  <si>
    <t>BOO方式</t>
    <rPh sb="3" eb="5">
      <t>ホウシキ</t>
    </rPh>
    <phoneticPr fontId="1"/>
  </si>
  <si>
    <t>港湾運営会社制度</t>
    <rPh sb="0" eb="2">
      <t>コウワン</t>
    </rPh>
    <rPh sb="2" eb="4">
      <t>ウンエイ</t>
    </rPh>
    <rPh sb="4" eb="6">
      <t>ガイシャ</t>
    </rPh>
    <rPh sb="6" eb="8">
      <t>セイド</t>
    </rPh>
    <phoneticPr fontId="1"/>
  </si>
  <si>
    <t>DB方式</t>
    <rPh sb="2" eb="4">
      <t>ホウシキ</t>
    </rPh>
    <phoneticPr fontId="1"/>
  </si>
  <si>
    <t>DBO方式</t>
    <rPh sb="3" eb="5">
      <t>ホウシキ</t>
    </rPh>
    <phoneticPr fontId="1"/>
  </si>
  <si>
    <t>その他</t>
    <rPh sb="2" eb="3">
      <t>タ</t>
    </rPh>
    <phoneticPr fontId="1"/>
  </si>
  <si>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1"/>
  </si>
  <si>
    <t>（公務員型と非公務員型の別）</t>
    <rPh sb="1" eb="5">
      <t>コウムインガタ</t>
    </rPh>
    <rPh sb="6" eb="7">
      <t>ヒ</t>
    </rPh>
    <rPh sb="7" eb="11">
      <t>コウムインガタ</t>
    </rPh>
    <rPh sb="12" eb="13">
      <t>ベツ</t>
    </rPh>
    <phoneticPr fontId="1"/>
  </si>
  <si>
    <t>公務員型</t>
    <rPh sb="0" eb="3">
      <t>コウムイン</t>
    </rPh>
    <rPh sb="3" eb="4">
      <t>ガタ</t>
    </rPh>
    <phoneticPr fontId="1"/>
  </si>
  <si>
    <t>非公務員型</t>
    <rPh sb="0" eb="1">
      <t>ヒ</t>
    </rPh>
    <rPh sb="1" eb="4">
      <t>コウムイン</t>
    </rPh>
    <rPh sb="4" eb="5">
      <t>ガタ</t>
    </rPh>
    <phoneticPr fontId="1"/>
  </si>
  <si>
    <t>抜本的な改革に取り組まず、現行の経営体制・手法を継続する理由及び現在の経営状況・経営戦略等における中長期的な将来見通しを踏まえた、今後の経営改革の方向性</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</si>
</sst>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
      <sz val="14"/>
      <color theme="1"/>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31">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Border="1" applyAlignment="1">
      <alignment vertical="center" shrinkToFit="1"/>
    </xf>
    <xf numFmtId="0" fontId="7" fillId="0" borderId="0" xfId="0" applyFont="1" applyAlignment="1">
      <alignment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6"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6" fillId="0" borderId="2"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1" fillId="0" borderId="0" xfId="0" applyFont="1">
      <alignment vertical="center"/>
    </xf>
    <xf numFmtId="0" fontId="12" fillId="2" borderId="2" xfId="0" applyFont="1" applyFill="1" applyBorder="1" applyAlignment="1"/>
    <xf numFmtId="0" fontId="12" fillId="2" borderId="3" xfId="0" applyFont="1" applyFill="1" applyBorder="1" applyAlignment="1"/>
    <xf numFmtId="0" fontId="12" fillId="2" borderId="4" xfId="0" applyFont="1" applyFill="1" applyBorder="1" applyAlignment="1"/>
    <xf numFmtId="0" fontId="12" fillId="0" borderId="0" xfId="0" applyFont="1" applyAlignment="1"/>
    <xf numFmtId="0" fontId="12" fillId="2" borderId="5" xfId="0" applyFont="1" applyFill="1" applyBorder="1" applyAlignment="1"/>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2" fillId="2" borderId="0" xfId="0" applyFont="1" applyFill="1" applyAlignment="1"/>
    <xf numFmtId="0" fontId="12" fillId="2" borderId="6" xfId="0" applyFont="1" applyFill="1" applyBorder="1" applyAlignment="1"/>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3" fillId="2" borderId="0" xfId="0" applyFont="1" applyFill="1">
      <alignment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5" fillId="0" borderId="0" xfId="0" applyFont="1" applyAlignment="1"/>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6" fillId="2" borderId="0" xfId="0" applyFont="1" applyFill="1">
      <alignment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2" borderId="0" xfId="0" applyFont="1" applyFill="1">
      <alignment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5" fillId="2" borderId="7" xfId="0" applyFont="1" applyFill="1" applyBorder="1" applyAlignment="1"/>
    <xf numFmtId="0" fontId="15" fillId="2" borderId="8" xfId="0" applyFont="1" applyFill="1" applyBorder="1" applyAlignment="1"/>
    <xf numFmtId="0" fontId="12" fillId="2" borderId="8" xfId="0" applyFont="1" applyFill="1" applyBorder="1" applyAlignment="1"/>
    <xf numFmtId="0" fontId="12" fillId="2" borderId="9" xfId="0" applyFont="1" applyFill="1" applyBorder="1" applyAlignment="1"/>
    <xf numFmtId="0" fontId="16" fillId="0" borderId="0" xfId="0" applyFont="1">
      <alignment vertical="center"/>
    </xf>
    <xf numFmtId="0" fontId="15" fillId="0" borderId="0" xfId="0" applyFont="1">
      <alignment vertical="center"/>
    </xf>
    <xf numFmtId="0" fontId="16" fillId="2" borderId="2" xfId="0" applyFont="1" applyFill="1" applyBorder="1">
      <alignment vertical="center"/>
    </xf>
    <xf numFmtId="0" fontId="16" fillId="2" borderId="3" xfId="0" applyFont="1" applyFill="1" applyBorder="1">
      <alignment vertical="center"/>
    </xf>
    <xf numFmtId="0" fontId="15" fillId="2" borderId="10" xfId="0" applyFont="1" applyFill="1" applyBorder="1" applyAlignment="1">
      <alignment horizontal="left" wrapText="1"/>
    </xf>
    <xf numFmtId="0" fontId="15" fillId="2" borderId="3" xfId="0" applyFont="1" applyFill="1" applyBorder="1" applyAlignment="1">
      <alignment wrapText="1"/>
    </xf>
    <xf numFmtId="0" fontId="15" fillId="2" borderId="3" xfId="0" applyFont="1" applyFill="1" applyBorder="1" applyAlignment="1">
      <alignment shrinkToFit="1"/>
    </xf>
    <xf numFmtId="0" fontId="16" fillId="2" borderId="4" xfId="0" applyFont="1" applyFill="1" applyBorder="1">
      <alignment vertical="center"/>
    </xf>
    <xf numFmtId="0" fontId="18" fillId="0" borderId="0" xfId="0" applyFont="1">
      <alignment vertical="center"/>
    </xf>
    <xf numFmtId="0" fontId="16" fillId="2" borderId="5" xfId="0" applyFont="1" applyFill="1" applyBorder="1">
      <alignment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5" fillId="2" borderId="0" xfId="0" applyFont="1" applyFill="1" applyAlignment="1">
      <alignment wrapText="1"/>
    </xf>
    <xf numFmtId="0" fontId="15" fillId="2" borderId="0" xfId="0" applyFont="1" applyFill="1" applyAlignment="1"/>
    <xf numFmtId="0" fontId="19" fillId="2" borderId="0" xfId="0" applyFont="1" applyFill="1" applyAlignment="1"/>
    <xf numFmtId="0" fontId="3" fillId="2" borderId="0" xfId="0" applyFont="1" applyFill="1" applyAlignment="1">
      <alignment horizontal="left" vertical="center" wrapText="1"/>
    </xf>
    <xf numFmtId="0" fontId="16" fillId="2" borderId="6" xfId="0" applyFont="1" applyFill="1" applyBorder="1">
      <alignment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9" fillId="2" borderId="0" xfId="0" applyFont="1" applyFill="1">
      <alignment vertical="center"/>
    </xf>
    <xf numFmtId="0" fontId="15" fillId="2" borderId="0" xfId="0" applyFont="1" applyFill="1" applyAlignment="1">
      <alignment shrinkToFit="1"/>
    </xf>
    <xf numFmtId="0" fontId="3" fillId="2" borderId="0" xfId="0" applyFont="1" applyFill="1" applyAlignment="1">
      <alignment vertical="center" wrapText="1"/>
    </xf>
    <xf numFmtId="0" fontId="15" fillId="2" borderId="0" xfId="0" applyFont="1" applyFill="1" applyAlignment="1">
      <alignment horizontal="left" wrapText="1"/>
    </xf>
    <xf numFmtId="0" fontId="20" fillId="2" borderId="0" xfId="0" applyFont="1" applyFill="1">
      <alignment vertical="center"/>
    </xf>
    <xf numFmtId="0" fontId="19" fillId="2" borderId="0" xfId="0" applyFont="1" applyFill="1" applyAlignment="1">
      <alignment shrinkToFit="1"/>
    </xf>
    <xf numFmtId="0" fontId="19" fillId="2" borderId="0" xfId="0" applyFont="1" applyFill="1" applyAlignment="1">
      <alignment horizontal="left" vertical="center" wrapText="1"/>
    </xf>
    <xf numFmtId="0" fontId="19" fillId="2" borderId="0" xfId="0" applyFont="1" applyFill="1" applyAlignment="1">
      <alignment vertical="center" wrapText="1"/>
    </xf>
    <xf numFmtId="0" fontId="19" fillId="2" borderId="8" xfId="0" applyFont="1" applyFill="1" applyBorder="1" applyAlignment="1">
      <alignment wrapText="1"/>
    </xf>
    <xf numFmtId="0" fontId="19" fillId="2" borderId="0" xfId="0" applyFont="1" applyFill="1" applyAlignment="1">
      <alignment wrapText="1"/>
    </xf>
    <xf numFmtId="0" fontId="20" fillId="2" borderId="0" xfId="0" applyFont="1" applyFill="1" applyAlignment="1">
      <alignment horizontal="lef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2" fillId="2" borderId="0" xfId="0" applyFont="1" applyFill="1" applyAlignment="1">
      <alignment vertical="center" wrapText="1"/>
    </xf>
    <xf numFmtId="0" fontId="23"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1" fillId="0" borderId="5" xfId="0" applyFont="1" applyBorder="1" applyAlignment="1">
      <alignment horizontal="left" vertical="center" wrapText="1"/>
    </xf>
    <xf numFmtId="0" fontId="21" fillId="0" borderId="0" xfId="0" applyFont="1" applyAlignment="1">
      <alignment horizontal="left" vertical="center" wrapText="1"/>
    </xf>
    <xf numFmtId="0" fontId="21" fillId="0" borderId="6" xfId="0" applyFont="1" applyBorder="1" applyAlignment="1">
      <alignment horizontal="left" vertical="center" wrapText="1"/>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6" xfId="0" applyFont="1" applyBorder="1" applyAlignment="1">
      <alignment horizontal="center" vertical="center" shrinkToFit="1"/>
    </xf>
    <xf numFmtId="0" fontId="17" fillId="0" borderId="4" xfId="0" applyFont="1" applyBorder="1" applyAlignment="1">
      <alignment horizontal="center"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3" fillId="2" borderId="0" xfId="0" applyFont="1" applyFill="1" applyAlignment="1">
      <alignment horizontal="center" vertical="center"/>
    </xf>
    <xf numFmtId="0" fontId="17" fillId="2" borderId="0" xfId="0" applyFont="1" applyFill="1" applyAlignment="1">
      <alignment horizontal="center" vertical="center"/>
    </xf>
    <xf numFmtId="0" fontId="19" fillId="2" borderId="0" xfId="0" applyFont="1" applyFill="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24" fillId="0" borderId="10" xfId="0" applyFont="1" applyBorder="1">
      <alignment vertical="center"/>
    </xf>
    <xf numFmtId="0" fontId="24" fillId="0" borderId="12" xfId="0" applyFont="1" applyBorder="1">
      <alignment vertical="center"/>
    </xf>
    <xf numFmtId="0" fontId="25" fillId="0" borderId="10" xfId="0" applyFont="1" applyBorder="1">
      <alignment vertical="center"/>
    </xf>
    <xf numFmtId="0" fontId="25" fillId="0" borderId="12" xfId="0" applyFont="1" applyBorder="1">
      <alignment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25" fillId="0" borderId="10" xfId="0" applyFont="1" applyBorder="1" applyAlignment="1">
      <alignment vertical="top" wrapText="1"/>
    </xf>
    <xf numFmtId="0" fontId="25" fillId="0" borderId="10" xfId="0" applyFont="1" applyBorder="1" applyAlignment="1">
      <alignment vertical="top"/>
    </xf>
    <xf numFmtId="0" fontId="25" fillId="0" borderId="12" xfId="0" applyFont="1" applyBorder="1" applyAlignment="1">
      <alignment vertical="top"/>
    </xf>
    <xf numFmtId="0" fontId="26" fillId="2" borderId="0" xfId="0" applyFont="1" applyFill="1">
      <alignment vertical="center"/>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0" fillId="2" borderId="3" xfId="0" applyFill="1" applyBorder="1">
      <alignment vertical="center"/>
    </xf>
    <xf numFmtId="0" fontId="22" fillId="2" borderId="0" xfId="0" applyFont="1" applyFill="1">
      <alignment vertical="center"/>
    </xf>
    <xf numFmtId="0" fontId="16" fillId="2" borderId="7" xfId="0" applyFont="1" applyFill="1" applyBorder="1">
      <alignment vertical="center"/>
    </xf>
    <xf numFmtId="0" fontId="16" fillId="2" borderId="8" xfId="0" applyFont="1" applyFill="1" applyBorder="1">
      <alignment vertical="center"/>
    </xf>
    <xf numFmtId="0" fontId="16" fillId="2" borderId="9" xfId="0" applyFont="1" applyFill="1" applyBorder="1">
      <alignment vertical="center"/>
    </xf>
    <xf numFmtId="0" fontId="19" fillId="2" borderId="8" xfId="0" applyFont="1" applyFill="1" applyBorder="1" applyAlignment="1"/>
    <xf numFmtId="0" fontId="23" fillId="0" borderId="1" xfId="0" applyFont="1" applyBorder="1" applyAlignment="1">
      <alignment horizontal="center" vertical="center" wrapText="1" shrinkToFit="1"/>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9" xfId="0" applyFont="1" applyBorder="1" applyAlignment="1">
      <alignment horizontal="center" vertical="center" shrinkToFit="1"/>
    </xf>
    <xf numFmtId="0" fontId="15" fillId="2" borderId="3" xfId="0" applyFont="1" applyFill="1" applyBorder="1" applyAlignment="1">
      <alignment horizontal="left" wrapText="1"/>
    </xf>
    <xf numFmtId="0" fontId="15" fillId="2" borderId="0" xfId="0" applyFont="1" applyFill="1" applyAlignment="1">
      <alignment horizontal="left" wrapText="1"/>
    </xf>
    <xf numFmtId="0" fontId="13" fillId="0" borderId="1" xfId="0" applyFont="1" applyBorder="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27" fillId="0" borderId="6"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6" xfId="0" applyFont="1" applyBorder="1" applyAlignment="1">
      <alignment horizontal="center" vertical="center" wrapText="1"/>
    </xf>
    <xf numFmtId="0" fontId="23"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1" xfId="0" applyFont="1" applyBorder="1" applyAlignment="1">
      <alignment horizontal="center" vertical="center"/>
    </xf>
    <xf numFmtId="0" fontId="23"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17" fillId="0" borderId="1" xfId="0" applyFont="1" applyBorder="1" applyAlignment="1">
      <alignment horizontal="center" vertical="center" wrapText="1"/>
    </xf>
    <xf numFmtId="0" fontId="19" fillId="2" borderId="6" xfId="0" applyFont="1" applyFill="1" applyBorder="1">
      <alignment vertical="center"/>
    </xf>
    <xf numFmtId="0" fontId="13" fillId="2" borderId="8" xfId="0" applyFont="1" applyFill="1" applyBorder="1" applyAlignment="1">
      <alignment horizontal="center" vertical="center"/>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4" fillId="0" borderId="6"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9" xfId="0" applyFont="1" applyBorder="1" applyAlignment="1">
      <alignment horizontal="center" vertical="center" shrinkToFit="1"/>
    </xf>
    <xf numFmtId="0" fontId="15" fillId="2" borderId="0" xfId="0" applyFont="1" applyFill="1" applyAlignment="1">
      <alignment horizontal="left" vertical="center" wrapText="1"/>
    </xf>
    <xf numFmtId="0" fontId="15" fillId="2" borderId="8" xfId="0" applyFont="1" applyFill="1" applyBorder="1" applyAlignment="1">
      <alignment horizontal="left" wrapText="1"/>
    </xf>
    <xf numFmtId="0" fontId="23" fillId="2" borderId="0" xfId="0" applyFont="1" applyFill="1" applyAlignment="1">
      <alignment horizontal="left" vertical="center"/>
    </xf>
    <xf numFmtId="0" fontId="11" fillId="2" borderId="0" xfId="0" applyFont="1" applyFill="1">
      <alignmen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0" xfId="0" applyFont="1" applyAlignment="1">
      <alignment horizontal="lef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28"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25" fillId="0" borderId="0" xfId="0" applyFont="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16" fillId="0" borderId="1" xfId="0" quotePrefix="1"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31" fillId="0" borderId="0" xfId="0" applyFont="1" applyAlignment="1">
      <alignment horizontal="left" vertical="center" wrapText="1"/>
    </xf>
    <xf numFmtId="0" fontId="0" fillId="2" borderId="2" xfId="0" applyFill="1" applyBorder="1">
      <alignment vertical="center"/>
    </xf>
    <xf numFmtId="0" fontId="11"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0" fillId="2" borderId="6" xfId="0" applyFill="1" applyBorder="1">
      <alignment vertical="center"/>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4"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cellXfs>
  <cellStyles count="1">
    <cellStyle name="標準" xfId="0" builtinId="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9ECF4AD-1D1C-44B4-A5E7-B9F638728868}"/>
            </a:ext>
          </a:extLst>
        </xdr:cNvPr>
        <xdr:cNvSpPr/>
      </xdr:nvSpPr>
      <xdr:spPr>
        <a:xfrm>
          <a:off x="204354" y="99950"/>
          <a:ext cx="13220700" cy="11694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E3CBCAC-0787-4B96-A203-346A55B5F24C}"/>
            </a:ext>
          </a:extLst>
        </xdr:cNvPr>
        <xdr:cNvSpPr/>
      </xdr:nvSpPr>
      <xdr:spPr>
        <a:xfrm>
          <a:off x="402113" y="2679329"/>
          <a:ext cx="2679699" cy="4464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64705DE-271A-4A54-8239-89CA649F7975}"/>
            </a:ext>
          </a:extLst>
        </xdr:cNvPr>
        <xdr:cNvSpPr/>
      </xdr:nvSpPr>
      <xdr:spPr>
        <a:xfrm>
          <a:off x="423224" y="5565279"/>
          <a:ext cx="4895849" cy="4472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C2177136-BA34-4DD0-8A09-A16B50F28BD6}"/>
            </a:ext>
          </a:extLst>
        </xdr:cNvPr>
        <xdr:cNvSpPr/>
      </xdr:nvSpPr>
      <xdr:spPr>
        <a:xfrm>
          <a:off x="3332180" y="10533165"/>
          <a:ext cx="406401" cy="2996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ACDE879B-1542-4ED4-8747-89E4A250C538}"/>
            </a:ext>
          </a:extLst>
        </xdr:cNvPr>
        <xdr:cNvSpPr/>
      </xdr:nvSpPr>
      <xdr:spPr>
        <a:xfrm>
          <a:off x="3307443" y="8071304"/>
          <a:ext cx="406400" cy="530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C647F64C-7E6A-478A-90C5-C82546B353BD}"/>
            </a:ext>
          </a:extLst>
        </xdr:cNvPr>
        <xdr:cNvSpPr/>
      </xdr:nvSpPr>
      <xdr:spPr>
        <a:xfrm>
          <a:off x="3340100" y="15163800"/>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21551879-3379-4C42-9C55-9D55E9248EDD}"/>
            </a:ext>
          </a:extLst>
        </xdr:cNvPr>
        <xdr:cNvSpPr/>
      </xdr:nvSpPr>
      <xdr:spPr>
        <a:xfrm>
          <a:off x="3340100" y="1327467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0176B468-0903-4F28-9014-EC81D5865682}"/>
            </a:ext>
          </a:extLst>
        </xdr:cNvPr>
        <xdr:cNvSpPr/>
      </xdr:nvSpPr>
      <xdr:spPr>
        <a:xfrm>
          <a:off x="3340100" y="585120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E440A0F2-812D-433A-8358-14FA1D7CD632}"/>
            </a:ext>
          </a:extLst>
        </xdr:cNvPr>
        <xdr:cNvSpPr/>
      </xdr:nvSpPr>
      <xdr:spPr>
        <a:xfrm>
          <a:off x="3340100" y="566134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5D3733DB-929C-4779-AECC-F46711ECF699}"/>
            </a:ext>
          </a:extLst>
        </xdr:cNvPr>
        <xdr:cNvSpPr/>
      </xdr:nvSpPr>
      <xdr:spPr>
        <a:xfrm>
          <a:off x="3340100" y="4896802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02FD580A-54DE-427C-8C92-C67E4CCCFAFC}"/>
            </a:ext>
          </a:extLst>
        </xdr:cNvPr>
        <xdr:cNvSpPr/>
      </xdr:nvSpPr>
      <xdr:spPr>
        <a:xfrm>
          <a:off x="3340100" y="4706937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163F48F3-EE92-4058-9E7F-C397D4D1C9F8}"/>
            </a:ext>
          </a:extLst>
        </xdr:cNvPr>
        <xdr:cNvSpPr/>
      </xdr:nvSpPr>
      <xdr:spPr>
        <a:xfrm>
          <a:off x="429490" y="59563166"/>
          <a:ext cx="8534400" cy="51100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C0A9D83C-A87E-413B-BBFF-233E1714A6BD}"/>
            </a:ext>
          </a:extLst>
        </xdr:cNvPr>
        <xdr:cNvSpPr/>
      </xdr:nvSpPr>
      <xdr:spPr>
        <a:xfrm>
          <a:off x="3340100" y="18218150"/>
          <a:ext cx="406400" cy="5873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2C4996DF-FEBE-4288-A4C5-EB084CA4FB57}"/>
            </a:ext>
          </a:extLst>
        </xdr:cNvPr>
        <xdr:cNvSpPr/>
      </xdr:nvSpPr>
      <xdr:spPr>
        <a:xfrm>
          <a:off x="3340100" y="4409122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1A18073D-6975-44DD-8DB2-2805E036B4D7}"/>
            </a:ext>
          </a:extLst>
        </xdr:cNvPr>
        <xdr:cNvSpPr/>
      </xdr:nvSpPr>
      <xdr:spPr>
        <a:xfrm>
          <a:off x="3340100" y="42202100"/>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500717CD-70A2-4B15-9833-2082163B38BA}"/>
            </a:ext>
          </a:extLst>
        </xdr:cNvPr>
        <xdr:cNvSpPr/>
      </xdr:nvSpPr>
      <xdr:spPr>
        <a:xfrm>
          <a:off x="3340100" y="53835300"/>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92CC670F-6269-41CB-9301-FD4A870AE046}"/>
            </a:ext>
          </a:extLst>
        </xdr:cNvPr>
        <xdr:cNvSpPr/>
      </xdr:nvSpPr>
      <xdr:spPr>
        <a:xfrm>
          <a:off x="3340100" y="5194617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B5753ED6-8B38-45A2-B29D-11E2E05FD57D}"/>
            </a:ext>
          </a:extLst>
        </xdr:cNvPr>
        <xdr:cNvSpPr/>
      </xdr:nvSpPr>
      <xdr:spPr>
        <a:xfrm>
          <a:off x="3340100" y="342042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8FE581D4-C10B-4DE9-8A86-3AF0B65165EC}"/>
            </a:ext>
          </a:extLst>
        </xdr:cNvPr>
        <xdr:cNvSpPr/>
      </xdr:nvSpPr>
      <xdr:spPr>
        <a:xfrm>
          <a:off x="3340100" y="39223950"/>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9166101A-D10A-490E-8E06-60A8F28465A4}"/>
            </a:ext>
          </a:extLst>
        </xdr:cNvPr>
        <xdr:cNvSpPr/>
      </xdr:nvSpPr>
      <xdr:spPr>
        <a:xfrm>
          <a:off x="3340100" y="37258625"/>
          <a:ext cx="406400" cy="5873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E373EE78-5C3F-49C3-BF70-F3D3483996FB}"/>
            </a:ext>
          </a:extLst>
        </xdr:cNvPr>
        <xdr:cNvSpPr/>
      </xdr:nvSpPr>
      <xdr:spPr>
        <a:xfrm>
          <a:off x="6862445" y="46404530"/>
          <a:ext cx="568325"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31249BDB-6982-43BC-9242-747A53E8C8F1}"/>
            </a:ext>
          </a:extLst>
        </xdr:cNvPr>
        <xdr:cNvSpPr/>
      </xdr:nvSpPr>
      <xdr:spPr>
        <a:xfrm>
          <a:off x="3340100" y="23727834"/>
          <a:ext cx="406400"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E22C3F9B-11B9-47B9-8677-B6918A817E91}"/>
            </a:ext>
          </a:extLst>
        </xdr:cNvPr>
        <xdr:cNvSpPr/>
      </xdr:nvSpPr>
      <xdr:spPr>
        <a:xfrm>
          <a:off x="3249082" y="28598284"/>
          <a:ext cx="518583" cy="46122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E139250A-6600-4F0D-AC81-9107321999F3}"/>
            </a:ext>
          </a:extLst>
        </xdr:cNvPr>
        <xdr:cNvSpPr/>
      </xdr:nvSpPr>
      <xdr:spPr>
        <a:xfrm>
          <a:off x="6772275" y="24906817"/>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A2318C51-A9AD-4611-B837-6F956309D1AA}"/>
            </a:ext>
          </a:extLst>
        </xdr:cNvPr>
        <xdr:cNvSpPr/>
      </xdr:nvSpPr>
      <xdr:spPr>
        <a:xfrm>
          <a:off x="3344334" y="26085800"/>
          <a:ext cx="406400" cy="5916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CE665C8-5E2A-4059-B129-40B8B522382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727DD49-5A0F-40E7-9567-8B397440B34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6B47072-5D9F-4692-AEEF-A3971C6F0B5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FD94F055-F1EE-419C-A8B6-06DE7CB24B8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F5924A3-C9FA-4ED1-85BE-5D7943F472F3}"/>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C9DC1F3E-001B-408D-AF31-F4B813B4D8B4}"/>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F10FB7A7-642B-4DD4-9C4C-EB1FF56E85E9}"/>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3E7D69F6-40EA-47FA-B617-7529A3441110}"/>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C46C943E-D43C-45D5-8DCB-22E426C37BD2}"/>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19A294D5-52E9-43E2-B99D-8EE81871DA06}"/>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E77FB850-8C62-4D81-BDF0-201B854680EB}"/>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11378AC9-E113-4716-856C-24F3D45894D5}"/>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21269C79-FEBC-4C2D-8E38-609A604F8093}"/>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321F020B-1F70-4612-8AFE-72591B5DCB6B}"/>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6EF8C3F8-C16F-4073-9077-C287808E80F7}"/>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8B837B4B-1879-4C5D-9A74-E1E59F4305E7}"/>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8B9615AB-BAC8-4411-938F-B8822D151289}"/>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3A1A1B53-B7D0-45DA-AF15-4C0CC20088BA}"/>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435CE60D-1498-40B2-A41C-6810CBCB2393}"/>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B8A6836C-D716-4B4D-8BFC-92BD85CEF093}"/>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DE2383DB-4AD2-47BC-A19B-4E015D456636}"/>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12A18245-A230-41E7-B510-99BEEEB494FE}"/>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7CC648D1-9740-4FFC-86C1-5545AC59E5B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D5E36F05-E572-4AAA-9BC8-21AB6B80D29B}"/>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3338431D-6B95-4D1B-8244-7130A0D58F8D}"/>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54F25E3-9B6E-4E28-A5A1-14F8FF0EECF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4B6C34C-410C-4299-81BF-A3E92E52F27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FB762AF-F28A-4325-ACEB-DD353A1538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DC8BAADB-6A4A-485C-9523-E08916EE9A24}"/>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D74F5A03-DD15-4B4B-9F4F-B05BC0F6704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575C1FA-82C7-4456-B5FE-A4618BB10102}"/>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7996B0B8-F189-4CFF-9564-426347F99D1A}"/>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4F384393-23F8-459A-A71D-90BDE655C3A1}"/>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6DAF6BEA-25BF-4E06-AF4F-6BD91CA06005}"/>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CB3D4502-1443-481B-9C83-AFB8834B950C}"/>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18240FCE-0AAB-4E1D-83F7-CD051B874FD9}"/>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55B26549-1AE0-4129-ACC1-83C325C99839}"/>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838BCEAF-B975-4795-97F8-A1DE78AA80EC}"/>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FF934753-A66A-4CC9-A7E3-4EBA4EC45D8E}"/>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4CDCDBD4-FB8F-4BA2-A55C-5D4FA6940BE4}"/>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B5B54F7F-DC2E-4F67-A86E-5320A6BEEA83}"/>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776FDCEC-371D-416F-ACDB-5EA9B32054C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1B7591BB-3DDC-401E-B796-4BD6248DC4E8}"/>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22CFAD48-19B3-4EB1-89CA-5C2D93359E45}"/>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D5F80A90-CDD0-40B5-8B00-070C62DFB03C}"/>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84AB3EEF-1BD9-4151-8E6A-57E6B3393291}"/>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288B9A04-D256-4745-9670-51D50C679FD9}"/>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EAC65ACD-3431-4E0D-9710-9E64B066091F}"/>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4D3A830E-88D4-44D2-AA3E-EFDE9B14717D}"/>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522BEFB5-8E4C-4782-96CE-AA8DED6A54A8}"/>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278F201-1BCF-4E8D-9575-489CD415417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EAE6236-758F-410A-8F2C-5AA873B97D6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DE56CAF-1B22-473D-8D23-B6B4690C86B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111DE94D-A29F-45F3-8335-8C264A1697C5}"/>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D37ADF1-888B-4949-A151-E9E4BBBFEBE6}"/>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129D6584-6DE3-4C99-A31F-D6C64813C96B}"/>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8F2D6A20-3104-45CD-98F1-94EC057D93DD}"/>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F9B7FEFB-A47D-4416-929D-013295A4DD03}"/>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DB17AE67-DBB5-441C-9CFB-425282C5F33E}"/>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97B97D01-6719-4E06-B74F-B62FEA1C0B57}"/>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B41DC6E1-F88B-44E0-9843-25F4E51F8D99}"/>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FB6C93D7-F0D0-406D-B403-E3E1EE86F413}"/>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3E6A57AB-38F4-40D5-AD5E-32DD4D17F518}"/>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29585604-A626-4933-A20F-F3394A8A6508}"/>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BC955B45-8E1E-4A4B-89A6-11E3EC8B69D3}"/>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C5060429-7004-4CEB-BA36-A4C9BA85B9BB}"/>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A356C089-ADE1-4618-9037-A9E9AEC3360F}"/>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5B431F3A-FB02-438B-8775-875556B5C022}"/>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41577BE9-68E8-4FCF-AB56-6598D99CA393}"/>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DD35EB7E-6AD1-4CB9-BBC3-01EB186408B2}"/>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9DBCB551-C994-401E-A8B1-1152C3F95EE5}"/>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33AC6421-A96C-47C3-BE61-CB7DED4CFB0F}"/>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4D540BAC-0552-4B0F-918E-249FA1D93B25}"/>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F071D8EF-1AED-41A9-8ED1-FDEA9BBA7212}"/>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3608D11C-347D-480E-9D1D-794ABCB9600B}"/>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E6F1161-1C05-4983-9CFF-DDC5398FF61E}"/>
            </a:ext>
          </a:extLst>
        </xdr:cNvPr>
        <xdr:cNvSpPr/>
      </xdr:nvSpPr>
      <xdr:spPr>
        <a:xfrm>
          <a:off x="204354" y="99950"/>
          <a:ext cx="13220700" cy="11694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2030E6F-E498-4D3A-B41D-B7B5C44BE303}"/>
            </a:ext>
          </a:extLst>
        </xdr:cNvPr>
        <xdr:cNvSpPr/>
      </xdr:nvSpPr>
      <xdr:spPr>
        <a:xfrm>
          <a:off x="402113" y="2679329"/>
          <a:ext cx="2679699" cy="4464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543A977-AA5F-4CB2-AD40-D583EAA4FAB9}"/>
            </a:ext>
          </a:extLst>
        </xdr:cNvPr>
        <xdr:cNvSpPr/>
      </xdr:nvSpPr>
      <xdr:spPr>
        <a:xfrm>
          <a:off x="423224" y="5565279"/>
          <a:ext cx="4895849" cy="4472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B313722B-CF19-48FF-85A4-B431DB7E415F}"/>
            </a:ext>
          </a:extLst>
        </xdr:cNvPr>
        <xdr:cNvSpPr/>
      </xdr:nvSpPr>
      <xdr:spPr>
        <a:xfrm>
          <a:off x="3332180" y="10533165"/>
          <a:ext cx="406401" cy="2996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ADB2862-C25A-4167-833C-062090050838}"/>
            </a:ext>
          </a:extLst>
        </xdr:cNvPr>
        <xdr:cNvSpPr/>
      </xdr:nvSpPr>
      <xdr:spPr>
        <a:xfrm>
          <a:off x="3307443" y="8071304"/>
          <a:ext cx="406400" cy="530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E36BC751-BE1A-4B19-934C-C29F7D383C68}"/>
            </a:ext>
          </a:extLst>
        </xdr:cNvPr>
        <xdr:cNvSpPr/>
      </xdr:nvSpPr>
      <xdr:spPr>
        <a:xfrm>
          <a:off x="3340100" y="15163800"/>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D745CF6A-0B1C-4388-8C39-83E7544DEAC6}"/>
            </a:ext>
          </a:extLst>
        </xdr:cNvPr>
        <xdr:cNvSpPr/>
      </xdr:nvSpPr>
      <xdr:spPr>
        <a:xfrm>
          <a:off x="3340100" y="1327467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29F095F6-6D14-45C2-844C-BBBE9F3E368E}"/>
            </a:ext>
          </a:extLst>
        </xdr:cNvPr>
        <xdr:cNvSpPr/>
      </xdr:nvSpPr>
      <xdr:spPr>
        <a:xfrm>
          <a:off x="3340100" y="585120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DAFDC519-C712-473F-94DB-879FC7C16508}"/>
            </a:ext>
          </a:extLst>
        </xdr:cNvPr>
        <xdr:cNvSpPr/>
      </xdr:nvSpPr>
      <xdr:spPr>
        <a:xfrm>
          <a:off x="3340100" y="566134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2F017C03-E37C-4D14-AF66-7C8CD9ED8DDB}"/>
            </a:ext>
          </a:extLst>
        </xdr:cNvPr>
        <xdr:cNvSpPr/>
      </xdr:nvSpPr>
      <xdr:spPr>
        <a:xfrm>
          <a:off x="3340100" y="4896802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08B414BC-29D9-4E42-AA30-3385566091F0}"/>
            </a:ext>
          </a:extLst>
        </xdr:cNvPr>
        <xdr:cNvSpPr/>
      </xdr:nvSpPr>
      <xdr:spPr>
        <a:xfrm>
          <a:off x="3340100" y="4706937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94D6D589-F251-485C-8E75-B902B68124D0}"/>
            </a:ext>
          </a:extLst>
        </xdr:cNvPr>
        <xdr:cNvSpPr/>
      </xdr:nvSpPr>
      <xdr:spPr>
        <a:xfrm>
          <a:off x="429490" y="59563166"/>
          <a:ext cx="8534400" cy="51100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AEE6723A-369D-4DC7-8560-B71C4027663B}"/>
            </a:ext>
          </a:extLst>
        </xdr:cNvPr>
        <xdr:cNvSpPr/>
      </xdr:nvSpPr>
      <xdr:spPr>
        <a:xfrm>
          <a:off x="3340100" y="18218150"/>
          <a:ext cx="406400" cy="5873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872C43F5-4EE1-4538-A659-81962071EEBF}"/>
            </a:ext>
          </a:extLst>
        </xdr:cNvPr>
        <xdr:cNvSpPr/>
      </xdr:nvSpPr>
      <xdr:spPr>
        <a:xfrm>
          <a:off x="3340100" y="4409122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A0358FCB-8E63-44A7-8E05-10C5FEED686E}"/>
            </a:ext>
          </a:extLst>
        </xdr:cNvPr>
        <xdr:cNvSpPr/>
      </xdr:nvSpPr>
      <xdr:spPr>
        <a:xfrm>
          <a:off x="3340100" y="42202100"/>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B11FC4F8-CF44-4C6D-AB02-36F6F30C334D}"/>
            </a:ext>
          </a:extLst>
        </xdr:cNvPr>
        <xdr:cNvSpPr/>
      </xdr:nvSpPr>
      <xdr:spPr>
        <a:xfrm>
          <a:off x="3340100" y="53835300"/>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46B1E760-83A9-4287-A277-F59428E2E87A}"/>
            </a:ext>
          </a:extLst>
        </xdr:cNvPr>
        <xdr:cNvSpPr/>
      </xdr:nvSpPr>
      <xdr:spPr>
        <a:xfrm>
          <a:off x="3340100" y="5194617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07504AB6-735C-4636-8450-765F9157FB8A}"/>
            </a:ext>
          </a:extLst>
        </xdr:cNvPr>
        <xdr:cNvSpPr/>
      </xdr:nvSpPr>
      <xdr:spPr>
        <a:xfrm>
          <a:off x="3340100" y="342042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CB4CB2F0-F6D7-4C9F-807A-988E01FEDDD7}"/>
            </a:ext>
          </a:extLst>
        </xdr:cNvPr>
        <xdr:cNvSpPr/>
      </xdr:nvSpPr>
      <xdr:spPr>
        <a:xfrm>
          <a:off x="3340100" y="39223950"/>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8BFFCEF9-D02B-4283-A130-120AA42C740F}"/>
            </a:ext>
          </a:extLst>
        </xdr:cNvPr>
        <xdr:cNvSpPr/>
      </xdr:nvSpPr>
      <xdr:spPr>
        <a:xfrm>
          <a:off x="3340100" y="37258625"/>
          <a:ext cx="406400" cy="5873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8389046F-8187-4139-B06E-F395C71BC8BA}"/>
            </a:ext>
          </a:extLst>
        </xdr:cNvPr>
        <xdr:cNvSpPr/>
      </xdr:nvSpPr>
      <xdr:spPr>
        <a:xfrm>
          <a:off x="6862445" y="46404530"/>
          <a:ext cx="568325"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3DF026E5-01A7-4AA6-B115-FBD0072FFABD}"/>
            </a:ext>
          </a:extLst>
        </xdr:cNvPr>
        <xdr:cNvSpPr/>
      </xdr:nvSpPr>
      <xdr:spPr>
        <a:xfrm>
          <a:off x="3340100" y="23727834"/>
          <a:ext cx="406400"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DB408B49-4D35-4284-9F0D-84468137E9E3}"/>
            </a:ext>
          </a:extLst>
        </xdr:cNvPr>
        <xdr:cNvSpPr/>
      </xdr:nvSpPr>
      <xdr:spPr>
        <a:xfrm>
          <a:off x="3249082" y="28598284"/>
          <a:ext cx="518583" cy="46122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CBB58402-B15E-47B3-8048-D50FCB21011B}"/>
            </a:ext>
          </a:extLst>
        </xdr:cNvPr>
        <xdr:cNvSpPr/>
      </xdr:nvSpPr>
      <xdr:spPr>
        <a:xfrm>
          <a:off x="6772275" y="24906817"/>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276AC1A9-5DFD-4CEE-A720-25E5A5E2F924}"/>
            </a:ext>
          </a:extLst>
        </xdr:cNvPr>
        <xdr:cNvSpPr/>
      </xdr:nvSpPr>
      <xdr:spPr>
        <a:xfrm>
          <a:off x="3344334" y="26085800"/>
          <a:ext cx="406400" cy="5916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4179\Desktop\03%20&#22243;&#20307;&#8594;&#30476;\14%20&#23567;&#22338;&#30010;&#9675;\&#20462;&#35519;&#26619;&#34920;&#65288;&#23567;&#22338;&#30010;&#12539;&#27700;&#36947;&#20107;&#2698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4179\Desktop\03%20&#22243;&#20307;&#8594;&#30476;\14%20&#23567;&#22338;&#30010;&#9675;\&#65288;&#25968;&#24335;&#19968;&#37096;&#20462;&#27491;&#65289;&#9675;03+&#35519;&#26619;&#31080;+&#65288;R3&#25244;&#26412;&#25913;&#38761;&#35519;&#26619;&#65289;+(003)&#65288;&#23567;&#22338;&#30010;&#31777;&#26131;&#27700;&#3694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14179\Desktop\03%20&#22243;&#20307;&#8594;&#30476;\14%20&#23567;&#22338;&#30010;&#9675;\03%20&#35519;&#26619;&#31080;%20&#65288;R3&#25244;&#26412;&#25913;&#38761;&#35519;&#26619;&#65289;&#65288;&#20462;&#27491;&#65289;&#12304;&#20844;&#20849;&#19979;&#27700;&#36947;&#65288;&#24046;&#12375;&#26367;&#12360;&#65289;&#123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14179\Desktop\03%20&#22243;&#20307;&#8594;&#30476;\14%20&#23567;&#22338;&#30010;&#9675;\&#35519;&#26619;&#34920;&#65288;&#23567;&#22338;&#30010;&#12539;&#19979;&#27700;&#36947;&#20107;&#26989;&#12288;&#29305;&#23450;&#29872;&#22659;&#20445;&#20840;&#20844;&#20849;&#19979;&#27700;&#36947;&#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14179\Desktop\03%20&#22243;&#20307;&#8594;&#30476;\14%20&#23567;&#22338;&#30010;&#9675;\&#35519;&#26619;&#34920;&#65288;&#23567;&#22338;&#30010;&#12539;&#20171;&#35703;&#12469;&#12540;&#12499;&#12473;&#20107;&#2698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小坂町</v>
          </cell>
        </row>
        <row r="17">
          <cell r="F17" t="str">
            <v>水道事業</v>
          </cell>
          <cell r="W17" t="str">
            <v>―</v>
          </cell>
          <cell r="BD17" t="str">
            <v>×</v>
          </cell>
        </row>
        <row r="19">
          <cell r="F19" t="str">
            <v>ー</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v>
          </cell>
          <cell r="X45" t="str">
            <v>●</v>
          </cell>
          <cell r="AA45" t="str">
            <v xml:space="preserve"> </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 xml:space="preserve"> </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58">
          <cell r="B158" t="str">
            <v>上十三・十和田湖広域定住自立圏共生ビジョンに基づき、休平簡易水道（秋田県小坂町）と十和田湖畔地区簡易水道（青森県十和田市）の配水管を接続し、施設の共同利用を開始したことで維持費を軽減した。</v>
          </cell>
        </row>
        <row r="166">
          <cell r="J166" t="str">
            <v xml:space="preserve"> </v>
          </cell>
        </row>
        <row r="173">
          <cell r="J173" t="str">
            <v>●</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2">
          <cell r="B212" t="str">
            <v>平成</v>
          </cell>
          <cell r="E212">
            <v>28</v>
          </cell>
        </row>
        <row r="213">
          <cell r="E213">
            <v>3</v>
          </cell>
        </row>
        <row r="214">
          <cell r="E214">
            <v>1</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小坂町</v>
          </cell>
        </row>
        <row r="17">
          <cell r="F17" t="str">
            <v>簡易水道事業</v>
          </cell>
          <cell r="W17" t="str">
            <v>―</v>
          </cell>
          <cell r="BD17" t="str">
            <v>×</v>
          </cell>
        </row>
        <row r="19">
          <cell r="F19" t="str">
            <v>ー</v>
          </cell>
        </row>
        <row r="43">
          <cell r="R43" t="str">
            <v>●</v>
          </cell>
          <cell r="X43" t="str">
            <v>●</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 xml:space="preserve"> </v>
          </cell>
        </row>
        <row r="59">
          <cell r="B59" t="str">
            <v>小規模施設の統廃合により効率的な運用と一元管理が可能となり維持管理業務の軽減に繋がった。</v>
          </cell>
        </row>
        <row r="65">
          <cell r="G65" t="str">
            <v>●</v>
          </cell>
          <cell r="S65" t="str">
            <v>平成</v>
          </cell>
          <cell r="V65">
            <v>29</v>
          </cell>
        </row>
        <row r="66">
          <cell r="G66" t="str">
            <v xml:space="preserve"> </v>
          </cell>
          <cell r="V66">
            <v>3</v>
          </cell>
        </row>
        <row r="67">
          <cell r="V67">
            <v>31</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小坂町</v>
          </cell>
        </row>
        <row r="17">
          <cell r="F17" t="str">
            <v>下水道事業</v>
          </cell>
          <cell r="W17" t="str">
            <v>公共下水道</v>
          </cell>
          <cell r="BD17" t="str">
            <v>×</v>
          </cell>
        </row>
        <row r="19">
          <cell r="F19" t="str">
            <v>ー</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v>
          </cell>
          <cell r="X45" t="str">
            <v>●</v>
          </cell>
          <cell r="AA45" t="str">
            <v xml:space="preserve"> </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 xml:space="preserve"> </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58">
          <cell r="B158" t="str">
            <v>　人口減少下においても、安心･安全で持続可能な行政サービスを提供していくため、県と市町村が協働し、米代川流域下水道大館処理センターに資源化施設を建設。県北地区3市3町1組合から排出される汚泥を集約・資源化することで、コスト削減を図るとともに、炭化処理による資源化物製造により循環型社会の構築に寄与することが期待されます。
　この取り組みによって、当町における単年度ベースの負担金は、約4,000千円の縮減（当初予算比）となります。</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v>
          </cell>
        </row>
        <row r="195">
          <cell r="Y195" t="str">
            <v xml:space="preserve"> </v>
          </cell>
        </row>
        <row r="196">
          <cell r="Y196" t="str">
            <v>●</v>
          </cell>
        </row>
        <row r="198">
          <cell r="Y198" t="str">
            <v xml:space="preserve"> </v>
          </cell>
        </row>
        <row r="199">
          <cell r="Y199" t="str">
            <v xml:space="preserve"> </v>
          </cell>
        </row>
        <row r="200">
          <cell r="Y200" t="str">
            <v xml:space="preserve"> </v>
          </cell>
        </row>
        <row r="201">
          <cell r="Y201" t="str">
            <v xml:space="preserve"> </v>
          </cell>
        </row>
        <row r="202">
          <cell r="Y202" t="str">
            <v>●</v>
          </cell>
        </row>
        <row r="207">
          <cell r="Y207" t="str">
            <v>●</v>
          </cell>
        </row>
        <row r="208">
          <cell r="Y208" t="str">
            <v>●</v>
          </cell>
        </row>
        <row r="209">
          <cell r="Y209" t="str">
            <v xml:space="preserve"> </v>
          </cell>
        </row>
        <row r="212">
          <cell r="B212" t="str">
            <v>令和</v>
          </cell>
          <cell r="E212">
            <v>2</v>
          </cell>
        </row>
        <row r="213">
          <cell r="E213">
            <v>4</v>
          </cell>
        </row>
        <row r="214">
          <cell r="E214">
            <v>1</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小坂町</v>
          </cell>
        </row>
        <row r="17">
          <cell r="F17" t="str">
            <v>下水道事業</v>
          </cell>
          <cell r="W17" t="str">
            <v>特定環境保全公共下水道</v>
          </cell>
          <cell r="BD17" t="str">
            <v>×</v>
          </cell>
        </row>
        <row r="19">
          <cell r="F19" t="str">
            <v>ー</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row r="511">
          <cell r="B511" t="str">
            <v>　公共下水道事業と同様下水道事業特別会計のため、事業継続中（下水道管布設工事）の現段階では、抜本的改革の必要性はないと考えている。
　なお、公共下水道事業における管布設工事完了後は、事業の一部について民間委託を検討したい。</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小坂町</v>
          </cell>
        </row>
        <row r="17">
          <cell r="F17" t="str">
            <v>介護サービス事業</v>
          </cell>
          <cell r="W17" t="str">
            <v>老人デイサービスセンター</v>
          </cell>
          <cell r="BD17" t="str">
            <v>●</v>
          </cell>
        </row>
        <row r="19">
          <cell r="F19" t="str">
            <v>介護保険特別会計</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v>
          </cell>
          <cell r="X46" t="str">
            <v>●</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 xml:space="preserve"> </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07">
          <cell r="B307" t="str">
            <v xml:space="preserve">福祉サービスの質の向上及び施設の効率的管理・運営を推進するため、近隣で他の介護サービス事業所も運営している小坂町社会福祉協議会を指定管理者とする形で運営している。
近隣の施設と一体的な運営を行うことで、維持管理の負担軽減と効率化を図ることができている。																															
																																	</v>
          </cell>
        </row>
        <row r="313">
          <cell r="G313" t="str">
            <v xml:space="preserve"> </v>
          </cell>
          <cell r="U313" t="str">
            <v>平成</v>
          </cell>
          <cell r="X313">
            <v>20</v>
          </cell>
        </row>
        <row r="314">
          <cell r="G314" t="str">
            <v>●</v>
          </cell>
          <cell r="X314">
            <v>4</v>
          </cell>
        </row>
        <row r="315">
          <cell r="X315">
            <v>1</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E6093-DECB-46A5-B47D-3186836FE18C}">
  <sheetPr>
    <pageSetUpPr fitToPage="1"/>
  </sheetPr>
  <dimension ref="A1:CN315"/>
  <sheetViews>
    <sheetView showZeros="0" view="pageBreakPreview" zoomScale="60" zoomScaleNormal="55" workbookViewId="0">
      <selection activeCell="AQ68" sqref="AQ68"/>
    </sheetView>
  </sheetViews>
  <sheetFormatPr defaultColWidth="2.875" defaultRowHeight="12.75"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75" customHeight="1" x14ac:dyDescent="0.4"/>
    <row r="2" spans="3:71" ht="15.75"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75"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75"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75"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75"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75"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75"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75"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75"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75" customHeight="1" x14ac:dyDescent="0.4">
      <c r="C11" s="21" t="str">
        <f>IF(COUNTIF([1]回答表!K15,"*")&gt;0,[1]回答表!K15,"")</f>
        <v>小坂町</v>
      </c>
      <c r="D11" s="8"/>
      <c r="E11" s="8"/>
      <c r="F11" s="8"/>
      <c r="G11" s="8"/>
      <c r="H11" s="8"/>
      <c r="I11" s="8"/>
      <c r="J11" s="8"/>
      <c r="K11" s="8"/>
      <c r="L11" s="8"/>
      <c r="M11" s="8"/>
      <c r="N11" s="8"/>
      <c r="O11" s="8"/>
      <c r="P11" s="8"/>
      <c r="Q11" s="8"/>
      <c r="R11" s="8"/>
      <c r="S11" s="8"/>
      <c r="T11" s="8"/>
      <c r="U11" s="22" t="str">
        <f>IF(COUNTIF([1]回答表!F17,"*")&gt;0,[1]回答表!F17,"")</f>
        <v>水道事業</v>
      </c>
      <c r="V11" s="23"/>
      <c r="W11" s="23"/>
      <c r="X11" s="23"/>
      <c r="Y11" s="23"/>
      <c r="Z11" s="23"/>
      <c r="AA11" s="23"/>
      <c r="AB11" s="23"/>
      <c r="AC11" s="23"/>
      <c r="AD11" s="23"/>
      <c r="AE11" s="23"/>
      <c r="AF11" s="10"/>
      <c r="AG11" s="10"/>
      <c r="AH11" s="10"/>
      <c r="AI11" s="10"/>
      <c r="AJ11" s="10"/>
      <c r="AK11" s="10"/>
      <c r="AL11" s="10"/>
      <c r="AM11" s="10"/>
      <c r="AN11" s="11"/>
      <c r="AO11" s="24" t="str">
        <f>IF(COUNTIF([1]回答表!W17,"*")&gt;0,[1]回答表!W17,"")</f>
        <v>―</v>
      </c>
      <c r="AP11" s="10"/>
      <c r="AQ11" s="10"/>
      <c r="AR11" s="10"/>
      <c r="AS11" s="10"/>
      <c r="AT11" s="10"/>
      <c r="AU11" s="10"/>
      <c r="AV11" s="10"/>
      <c r="AW11" s="10"/>
      <c r="AX11" s="10"/>
      <c r="AY11" s="10"/>
      <c r="AZ11" s="10"/>
      <c r="BA11" s="10"/>
      <c r="BB11" s="10"/>
      <c r="BC11" s="10"/>
      <c r="BD11" s="10"/>
      <c r="BE11" s="10"/>
      <c r="BF11" s="11"/>
      <c r="BG11" s="21" t="str">
        <f>IF(COUNTIF([1]回答表!F19,"*")&gt;0,[1]回答表!F19,"")</f>
        <v>ー</v>
      </c>
      <c r="BH11" s="13"/>
      <c r="BI11" s="13"/>
      <c r="BJ11" s="13"/>
      <c r="BK11" s="13"/>
      <c r="BL11" s="13"/>
      <c r="BM11" s="13"/>
      <c r="BN11" s="13"/>
      <c r="BO11" s="13"/>
      <c r="BP11" s="13"/>
      <c r="BQ11" s="13"/>
      <c r="BR11" s="5"/>
    </row>
    <row r="12" spans="3:71" ht="15.75"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75"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75" customHeight="1" x14ac:dyDescent="0.4">
      <c r="D14" s="29"/>
      <c r="E14" s="29"/>
      <c r="F14" s="29"/>
      <c r="G14" s="29"/>
      <c r="H14" s="29"/>
      <c r="I14" s="29"/>
      <c r="J14" s="29"/>
      <c r="K14" s="29"/>
      <c r="L14" s="29"/>
      <c r="M14" s="29"/>
      <c r="N14" s="29"/>
      <c r="O14" s="29"/>
      <c r="P14" s="29"/>
      <c r="Q14" s="29"/>
      <c r="R14" s="29"/>
      <c r="S14" s="29"/>
      <c r="T14" s="29"/>
      <c r="U14" s="29"/>
      <c r="V14" s="29"/>
      <c r="W14" s="29"/>
    </row>
    <row r="15" spans="3:71" ht="15.75" customHeight="1" x14ac:dyDescent="0.4">
      <c r="D15" s="29"/>
      <c r="E15" s="29"/>
      <c r="F15" s="29"/>
      <c r="G15" s="29"/>
      <c r="H15" s="29"/>
      <c r="I15" s="29"/>
      <c r="J15" s="29"/>
      <c r="K15" s="29"/>
      <c r="L15" s="29"/>
      <c r="M15" s="29"/>
      <c r="N15" s="29"/>
      <c r="O15" s="29"/>
      <c r="P15" s="29"/>
      <c r="Q15" s="29"/>
      <c r="R15" s="29"/>
      <c r="S15" s="29"/>
      <c r="T15" s="29"/>
      <c r="U15" s="29"/>
      <c r="V15" s="29"/>
      <c r="W15" s="29"/>
    </row>
    <row r="16" spans="3:71" ht="15.75" customHeight="1" x14ac:dyDescent="0.4">
      <c r="D16" s="29"/>
      <c r="E16" s="29"/>
      <c r="F16" s="29"/>
      <c r="G16" s="29"/>
      <c r="H16" s="29"/>
      <c r="I16" s="29"/>
      <c r="J16" s="29"/>
      <c r="K16" s="29"/>
      <c r="L16" s="29"/>
      <c r="M16" s="29"/>
      <c r="N16" s="29"/>
      <c r="O16" s="29"/>
      <c r="P16" s="29"/>
      <c r="Q16" s="29"/>
      <c r="R16" s="29"/>
      <c r="S16" s="29"/>
      <c r="T16" s="29"/>
      <c r="U16" s="29"/>
      <c r="V16" s="29"/>
      <c r="W16" s="29"/>
    </row>
    <row r="17" spans="3:84" ht="15.75"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75"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75"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75" customHeight="1" x14ac:dyDescent="0.4">
      <c r="C24" s="34"/>
      <c r="D24" s="79" t="str">
        <f>IF([1]回答表!R43="●","●","")</f>
        <v/>
      </c>
      <c r="E24" s="80"/>
      <c r="F24" s="80"/>
      <c r="G24" s="80"/>
      <c r="H24" s="80"/>
      <c r="I24" s="80"/>
      <c r="J24" s="81"/>
      <c r="K24" s="79" t="str">
        <f>IF([1]回答表!R44="●","●","")</f>
        <v/>
      </c>
      <c r="L24" s="80"/>
      <c r="M24" s="80"/>
      <c r="N24" s="80"/>
      <c r="O24" s="80"/>
      <c r="P24" s="80"/>
      <c r="Q24" s="81"/>
      <c r="R24" s="79" t="str">
        <f>IF([1]回答表!R45="●","●","")</f>
        <v>●</v>
      </c>
      <c r="S24" s="80"/>
      <c r="T24" s="80"/>
      <c r="U24" s="80"/>
      <c r="V24" s="80"/>
      <c r="W24" s="80"/>
      <c r="X24" s="81"/>
      <c r="Y24" s="79" t="str">
        <f>IF([1]回答表!R46="●","●","")</f>
        <v/>
      </c>
      <c r="Z24" s="80"/>
      <c r="AA24" s="80"/>
      <c r="AB24" s="80"/>
      <c r="AC24" s="80"/>
      <c r="AD24" s="80"/>
      <c r="AE24" s="81"/>
      <c r="AF24" s="79" t="str">
        <f>IF([1]回答表!R47="●","●","")</f>
        <v/>
      </c>
      <c r="AG24" s="80"/>
      <c r="AH24" s="80"/>
      <c r="AI24" s="80"/>
      <c r="AJ24" s="80"/>
      <c r="AK24" s="80"/>
      <c r="AL24" s="81"/>
      <c r="AM24" s="79" t="str">
        <f>IF([1]回答表!R48="●","●","")</f>
        <v/>
      </c>
      <c r="AN24" s="80"/>
      <c r="AO24" s="80"/>
      <c r="AP24" s="80"/>
      <c r="AQ24" s="80"/>
      <c r="AR24" s="80"/>
      <c r="AS24" s="81"/>
      <c r="AT24" s="79" t="str">
        <f>IF([1]回答表!R49="●","●","")</f>
        <v/>
      </c>
      <c r="AU24" s="80"/>
      <c r="AV24" s="80"/>
      <c r="AW24" s="80"/>
      <c r="AX24" s="80"/>
      <c r="AY24" s="80"/>
      <c r="AZ24" s="81"/>
      <c r="BA24" s="68"/>
      <c r="BB24" s="82" t="str">
        <f>IF([1]回答表!R50="●","●","")</f>
        <v/>
      </c>
      <c r="BC24" s="83"/>
      <c r="BD24" s="83"/>
      <c r="BE24" s="83"/>
      <c r="BF24" s="83"/>
      <c r="BG24" s="83"/>
      <c r="BH24" s="83"/>
      <c r="BI24" s="83"/>
      <c r="BJ24" s="52"/>
      <c r="BK24" s="53"/>
      <c r="BL24" s="39"/>
      <c r="BS24" s="54"/>
    </row>
    <row r="25" spans="3:84" ht="15.75"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75"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75"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75" customHeight="1" x14ac:dyDescent="0.4">
      <c r="BS28" s="92"/>
    </row>
    <row r="29" spans="3:84" ht="15.75" customHeight="1" x14ac:dyDescent="0.4">
      <c r="BS29" s="93"/>
    </row>
    <row r="30" spans="3:84" ht="15.75"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75"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75"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75"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75"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75" customHeight="1" x14ac:dyDescent="0.4">
      <c r="A36" s="92"/>
      <c r="B36" s="92"/>
      <c r="C36" s="101"/>
      <c r="D36" s="105" t="s">
        <v>18</v>
      </c>
      <c r="E36" s="106"/>
      <c r="F36" s="106"/>
      <c r="G36" s="106"/>
      <c r="H36" s="106"/>
      <c r="I36" s="106"/>
      <c r="J36" s="106"/>
      <c r="K36" s="106"/>
      <c r="L36" s="106"/>
      <c r="M36" s="107"/>
      <c r="N36" s="130" t="str">
        <f>IF([1]回答表!X43="●","●","")</f>
        <v/>
      </c>
      <c r="O36" s="131"/>
      <c r="P36" s="131"/>
      <c r="Q36" s="132"/>
      <c r="R36" s="119"/>
      <c r="S36" s="119"/>
      <c r="T36" s="119"/>
      <c r="U36" s="133" t="str">
        <f>IF([1]回答表!X43="●",[1]回答表!B59,IF([1]回答表!AA43="●",[1]回答表!B79,""))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IF([1]回答表!X43="●",[1]回答表!S65,IF([1]回答表!AA43="●",[1]回答表!S85,""))</f>
        <v/>
      </c>
      <c r="BG36" s="139"/>
      <c r="BH36" s="139"/>
      <c r="BI36" s="139"/>
      <c r="BJ36" s="138"/>
      <c r="BK36" s="139"/>
      <c r="BL36" s="139"/>
      <c r="BM36" s="139"/>
      <c r="BN36" s="138"/>
      <c r="BO36" s="139"/>
      <c r="BP36" s="139"/>
      <c r="BQ36" s="140"/>
      <c r="BR36" s="112"/>
      <c r="BS36" s="92"/>
    </row>
    <row r="37" spans="1:71" ht="15.75"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75"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IF([1]回答表!X43="●",[1]回答表!G65,IF([1]回答表!AA43="●",[1]回答表!G85,""))</f>
        <v/>
      </c>
      <c r="AN38" s="83"/>
      <c r="AO38" s="83"/>
      <c r="AP38" s="83"/>
      <c r="AQ38" s="83"/>
      <c r="AR38" s="83"/>
      <c r="AS38" s="83"/>
      <c r="AT38" s="153"/>
      <c r="AU38" s="82" t="str">
        <f>IF([1]回答表!X43="●",[1]回答表!G66,IF([1]回答表!AA43="●",[1]回答表!G86,""))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75"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IF([1]回答表!X43="●",[1]回答表!V65,IF([1]回答表!AA43="●",[1]回答表!V85,""))</f>
        <v/>
      </c>
      <c r="BG39" s="16"/>
      <c r="BH39" s="16"/>
      <c r="BI39" s="17"/>
      <c r="BJ39" s="150" t="str">
        <f>IF([1]回答表!X43="●",[1]回答表!V66,IF([1]回答表!AA43="●",[1]回答表!V86,""))</f>
        <v/>
      </c>
      <c r="BK39" s="16"/>
      <c r="BL39" s="16"/>
      <c r="BM39" s="17"/>
      <c r="BN39" s="150" t="str">
        <f>IF([1]回答表!X43="●",[1]回答表!V67,IF([1]回答表!AA43="●",[1]回答表!V87,""))</f>
        <v/>
      </c>
      <c r="BO39" s="16"/>
      <c r="BP39" s="16"/>
      <c r="BQ39" s="17"/>
      <c r="BR39" s="112"/>
      <c r="BS39" s="92"/>
    </row>
    <row r="40" spans="1:71" ht="15.75"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IF([1]回答表!X43="●",[1]回答表!O71,IF([1]回答表!AA43="●",[1]回答表!O91,""))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IF([1]回答表!X43="●",[1]回答表!O72,IF([1]回答表!AA43="●",[1]回答表!O92,""))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IF([1]回答表!AA43="●","●","")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IF([1]回答表!X43="●",[1]回答表!O73,IF([1]回答表!AA43="●",[1]回答表!O93,""))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75"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IF([1]回答表!X43="●",[1]回答表!O74,IF([1]回答表!AA43="●",[1]回答表!O94,""))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75"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IF([1]回答表!X43="●",[1]回答表!AG71,IF([1]回答表!AA43="●",[1]回答表!AG91,""))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75"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IF([1]回答表!X43="●",[1]回答表!AG72,IF([1]回答表!AA43="●",[1]回答表!AG92,""))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75"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75" customHeight="1" x14ac:dyDescent="0.4">
      <c r="A51" s="92"/>
      <c r="B51" s="92"/>
      <c r="C51" s="101"/>
      <c r="D51" s="105" t="s">
        <v>33</v>
      </c>
      <c r="E51" s="106"/>
      <c r="F51" s="106"/>
      <c r="G51" s="106"/>
      <c r="H51" s="106"/>
      <c r="I51" s="106"/>
      <c r="J51" s="106"/>
      <c r="K51" s="106"/>
      <c r="L51" s="106"/>
      <c r="M51" s="107"/>
      <c r="N51" s="130" t="str">
        <f>IF([1]回答表!AD43="●","●","")</f>
        <v/>
      </c>
      <c r="O51" s="131"/>
      <c r="P51" s="131"/>
      <c r="Q51" s="132"/>
      <c r="R51" s="119"/>
      <c r="S51" s="119"/>
      <c r="T51" s="119"/>
      <c r="U51" s="133" t="str">
        <f>IF([1]回答表!AD43="●",[1]回答表!B99,"")</f>
        <v/>
      </c>
      <c r="V51" s="134"/>
      <c r="W51" s="134"/>
      <c r="X51" s="134"/>
      <c r="Y51" s="134"/>
      <c r="Z51" s="134"/>
      <c r="AA51" s="134"/>
      <c r="AB51" s="134"/>
      <c r="AC51" s="134"/>
      <c r="AD51" s="134"/>
      <c r="AE51" s="134"/>
      <c r="AF51" s="134"/>
      <c r="AG51" s="134"/>
      <c r="AH51" s="134"/>
      <c r="AI51" s="134"/>
      <c r="AJ51" s="135"/>
      <c r="AK51" s="183"/>
      <c r="AL51" s="183"/>
      <c r="AM51" s="133" t="str">
        <f>IF([1]回答表!AD43="●",[1]回答表!B104,"")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75"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75"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75"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75"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75"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75"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75"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75"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75"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75" customHeight="1" x14ac:dyDescent="0.4">
      <c r="C62" s="101"/>
      <c r="D62" s="105" t="s">
        <v>18</v>
      </c>
      <c r="E62" s="106"/>
      <c r="F62" s="106"/>
      <c r="G62" s="106"/>
      <c r="H62" s="106"/>
      <c r="I62" s="106"/>
      <c r="J62" s="106"/>
      <c r="K62" s="106"/>
      <c r="L62" s="106"/>
      <c r="M62" s="107"/>
      <c r="N62" s="130" t="str">
        <f>IF([1]回答表!X44="●","●","")</f>
        <v/>
      </c>
      <c r="O62" s="131"/>
      <c r="P62" s="131"/>
      <c r="Q62" s="132"/>
      <c r="R62" s="119"/>
      <c r="S62" s="119"/>
      <c r="T62" s="119"/>
      <c r="U62" s="133" t="str">
        <f>IF([1]回答表!X44="●",[1]回答表!B115,IF([1]回答表!AA44="●",[1]回答表!B127,""))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IF([1]回答表!X44="●",[1]回答表!S121,IF([1]回答表!AA44="●",[1]回答表!S133,""))</f>
        <v/>
      </c>
      <c r="BG62" s="139"/>
      <c r="BH62" s="139"/>
      <c r="BI62" s="139"/>
      <c r="BJ62" s="138"/>
      <c r="BK62" s="139"/>
      <c r="BL62" s="139"/>
      <c r="BM62" s="139"/>
      <c r="BN62" s="138"/>
      <c r="BO62" s="139"/>
      <c r="BP62" s="139"/>
      <c r="BQ62" s="140"/>
      <c r="BR62" s="112"/>
      <c r="BS62" s="92"/>
    </row>
    <row r="63" spans="1:71" ht="15.75"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75"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75"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IF([1]回答表!X44="●",[1]回答表!J121,IF([1]回答表!AA44="●",[1]回答表!J133,""))</f>
        <v/>
      </c>
      <c r="AN65" s="83"/>
      <c r="AO65" s="83"/>
      <c r="AP65" s="83"/>
      <c r="AQ65" s="83"/>
      <c r="AR65" s="83"/>
      <c r="AS65" s="83"/>
      <c r="AT65" s="153"/>
      <c r="AU65" s="82" t="str">
        <f>IF([1]回答表!X44="●",[1]回答表!J122,IF([1]回答表!AA44="●",[1]回答表!J134,""))</f>
        <v/>
      </c>
      <c r="AV65" s="83"/>
      <c r="AW65" s="83"/>
      <c r="AX65" s="83"/>
      <c r="AY65" s="83"/>
      <c r="AZ65" s="83"/>
      <c r="BA65" s="83"/>
      <c r="BB65" s="153"/>
      <c r="BC65" s="120"/>
      <c r="BD65" s="109"/>
      <c r="BE65" s="109"/>
      <c r="BF65" s="150" t="str">
        <f>IF([1]回答表!X44="●",[1]回答表!V121,IF([1]回答表!AA44="●",[1]回答表!V133,""))</f>
        <v/>
      </c>
      <c r="BG65" s="151"/>
      <c r="BH65" s="151"/>
      <c r="BI65" s="151"/>
      <c r="BJ65" s="150" t="str">
        <f>IF([1]回答表!X44="●",[1]回答表!V122,IF([1]回答表!AA44="●",[1]回答表!V134,""))</f>
        <v/>
      </c>
      <c r="BK65" s="151"/>
      <c r="BL65" s="151"/>
      <c r="BM65" s="151"/>
      <c r="BN65" s="150" t="str">
        <f>IF([1]回答表!X44="●",[1]回答表!V123,IF([1]回答表!AA44="●",[1]回答表!V135,""))</f>
        <v/>
      </c>
      <c r="BO65" s="151"/>
      <c r="BP65" s="151"/>
      <c r="BQ65" s="152"/>
      <c r="BR65" s="112"/>
      <c r="BS65" s="92"/>
    </row>
    <row r="66" spans="1:71" ht="15.75"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75"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75" customHeight="1" x14ac:dyDescent="0.4">
      <c r="C68" s="101"/>
      <c r="D68" s="166" t="s">
        <v>26</v>
      </c>
      <c r="E68" s="167"/>
      <c r="F68" s="167"/>
      <c r="G68" s="167"/>
      <c r="H68" s="167"/>
      <c r="I68" s="167"/>
      <c r="J68" s="167"/>
      <c r="K68" s="167"/>
      <c r="L68" s="167"/>
      <c r="M68" s="168"/>
      <c r="N68" s="130" t="str">
        <f>IF([1]回答表!AA44="●","●","")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75"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75"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75"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75"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75" customHeight="1" x14ac:dyDescent="0.4">
      <c r="C74" s="101"/>
      <c r="D74" s="105" t="s">
        <v>33</v>
      </c>
      <c r="E74" s="106"/>
      <c r="F74" s="106"/>
      <c r="G74" s="106"/>
      <c r="H74" s="106"/>
      <c r="I74" s="106"/>
      <c r="J74" s="106"/>
      <c r="K74" s="106"/>
      <c r="L74" s="106"/>
      <c r="M74" s="107"/>
      <c r="N74" s="130" t="str">
        <f>IF([1]回答表!AD44="●","●","")</f>
        <v/>
      </c>
      <c r="O74" s="131"/>
      <c r="P74" s="131"/>
      <c r="Q74" s="132"/>
      <c r="R74" s="119"/>
      <c r="S74" s="119"/>
      <c r="T74" s="119"/>
      <c r="U74" s="133" t="str">
        <f>IF([1]回答表!AD44="●",[1]回答表!B140,"")</f>
        <v/>
      </c>
      <c r="V74" s="134"/>
      <c r="W74" s="134"/>
      <c r="X74" s="134"/>
      <c r="Y74" s="134"/>
      <c r="Z74" s="134"/>
      <c r="AA74" s="134"/>
      <c r="AB74" s="134"/>
      <c r="AC74" s="134"/>
      <c r="AD74" s="134"/>
      <c r="AE74" s="134"/>
      <c r="AF74" s="134"/>
      <c r="AG74" s="134"/>
      <c r="AH74" s="134"/>
      <c r="AI74" s="134"/>
      <c r="AJ74" s="135"/>
      <c r="AK74" s="183"/>
      <c r="AL74" s="183"/>
      <c r="AM74" s="133" t="str">
        <f>IF([1]回答表!AD44="●",[1]回答表!B146,"")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75"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75"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75"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75"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75"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75"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75"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75"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75"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75"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IF([1]回答表!F17="水道事業",IF([1]回答表!X45="●","●",""),"")</f>
        <v>●</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IF([1]回答表!F17="水道事業",IF([1]回答表!X45="●",[1]回答表!B158,IF([1]回答表!AA45="●",[1]回答表!B223,"")),"")</f>
        <v>上十三・十和田湖広域定住自立圏共生ビジョンに基づき、休平簡易水道（秋田県小坂町）と十和田湖畔地区簡易水道（青森県十和田市）の配水管を接続し、施設の共同利用を開始したことで維持費を軽減した。</v>
      </c>
      <c r="AN86" s="201"/>
      <c r="AO86" s="201"/>
      <c r="AP86" s="201"/>
      <c r="AQ86" s="201"/>
      <c r="AR86" s="201"/>
      <c r="AS86" s="201"/>
      <c r="AT86" s="201"/>
      <c r="AU86" s="201"/>
      <c r="AV86" s="201"/>
      <c r="AW86" s="201"/>
      <c r="AX86" s="201"/>
      <c r="AY86" s="201"/>
      <c r="AZ86" s="201"/>
      <c r="BA86" s="201"/>
      <c r="BB86" s="201"/>
      <c r="BC86" s="202"/>
      <c r="BD86" s="109"/>
      <c r="BE86" s="109"/>
      <c r="BF86" s="138" t="str">
        <f>IF([1]回答表!F17="水道事業",IF([1]回答表!X45="●",[1]回答表!B212,IF([1]回答表!AA45="●",[1]回答表!B278,"")),"")</f>
        <v>平成</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75" customHeight="1" x14ac:dyDescent="0.4">
      <c r="C88" s="101"/>
      <c r="D88" s="194"/>
      <c r="E88" s="194"/>
      <c r="F88" s="194"/>
      <c r="G88" s="194"/>
      <c r="H88" s="194"/>
      <c r="I88" s="194"/>
      <c r="J88" s="194"/>
      <c r="K88" s="194"/>
      <c r="L88" s="194"/>
      <c r="M88" s="194"/>
      <c r="N88" s="144"/>
      <c r="O88" s="145"/>
      <c r="P88" s="145"/>
      <c r="Q88" s="146"/>
      <c r="R88" s="119"/>
      <c r="S88" s="119"/>
      <c r="T88" s="119"/>
      <c r="U88" s="82" t="str">
        <f>IF([1]回答表!F17="水道事業",IF([1]回答表!X45="●",[1]回答表!J166,IF([1]回答表!AA45="●",[1]回答表!J231,"")),"")</f>
        <v xml:space="preserve"> </v>
      </c>
      <c r="V88" s="83"/>
      <c r="W88" s="83"/>
      <c r="X88" s="83"/>
      <c r="Y88" s="83"/>
      <c r="Z88" s="83"/>
      <c r="AA88" s="83"/>
      <c r="AB88" s="153"/>
      <c r="AC88" s="82" t="str">
        <f>IF([1]回答表!F17="水道事業",IF([1]回答表!X45="●",[1]回答表!J173,IF([1]回答表!AA45="●",[1]回答表!J238,"")),"")</f>
        <v>●</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75"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f>IF([1]回答表!F17="水道事業",IF([1]回答表!X45="●",[1]回答表!E212,IF([1]回答表!AA45="●",[1]回答表!E278,"")),"")</f>
        <v>28</v>
      </c>
      <c r="BG89" s="151"/>
      <c r="BH89" s="151"/>
      <c r="BI89" s="151"/>
      <c r="BJ89" s="150">
        <f>IF([1]回答表!F17="水道事業",IF([1]回答表!X45="●",[1]回答表!E213,IF([1]回答表!AA45="●",[1]回答表!E279,"")),"")</f>
        <v>3</v>
      </c>
      <c r="BK89" s="151"/>
      <c r="BL89" s="151"/>
      <c r="BM89" s="151"/>
      <c r="BN89" s="150">
        <f>IF([1]回答表!F17="水道事業",IF([1]回答表!X45="●",[1]回答表!E214,IF([1]回答表!AA45="●",[1]回答表!E280,"")),"")</f>
        <v>1</v>
      </c>
      <c r="BO89" s="151"/>
      <c r="BP89" s="151"/>
      <c r="BQ89" s="152"/>
      <c r="BR89" s="112"/>
    </row>
    <row r="90" spans="3:70" ht="15.75"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IF([1]回答表!F17="水道事業",IF([1]回答表!AA45="●","●",""),"")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75" customHeight="1" x14ac:dyDescent="0.4">
      <c r="C93" s="101"/>
      <c r="D93" s="194"/>
      <c r="E93" s="194"/>
      <c r="F93" s="194"/>
      <c r="G93" s="194"/>
      <c r="H93" s="194"/>
      <c r="I93" s="194"/>
      <c r="J93" s="194"/>
      <c r="K93" s="194"/>
      <c r="L93" s="194"/>
      <c r="M93" s="213"/>
      <c r="N93" s="144"/>
      <c r="O93" s="145"/>
      <c r="P93" s="145"/>
      <c r="Q93" s="146"/>
      <c r="R93" s="119"/>
      <c r="S93" s="119"/>
      <c r="T93" s="119"/>
      <c r="U93" s="82" t="str">
        <f>IF([1]回答表!F17="水道事業",IF([1]回答表!X45="●",[1]回答表!J176,IF([1]回答表!AA45="●",[1]回答表!J241,"")),"")</f>
        <v xml:space="preserve"> </v>
      </c>
      <c r="V93" s="83"/>
      <c r="W93" s="83"/>
      <c r="X93" s="83"/>
      <c r="Y93" s="83"/>
      <c r="Z93" s="83"/>
      <c r="AA93" s="83"/>
      <c r="AB93" s="153"/>
      <c r="AC93" s="82" t="str">
        <f>IF([1]回答表!F17="水道事業",IF([1]回答表!X45="●",[1]回答表!J180,IF([1]回答表!AA45="●",[1]回答表!J245,"")),"")</f>
        <v xml:space="preserve">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75"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75"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75"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75" customHeight="1" x14ac:dyDescent="0.4">
      <c r="C98" s="101"/>
      <c r="D98" s="194" t="s">
        <v>33</v>
      </c>
      <c r="E98" s="194"/>
      <c r="F98" s="194"/>
      <c r="G98" s="194"/>
      <c r="H98" s="194"/>
      <c r="I98" s="194"/>
      <c r="J98" s="194"/>
      <c r="K98" s="194"/>
      <c r="L98" s="194"/>
      <c r="M98" s="213"/>
      <c r="N98" s="130" t="str">
        <f>IF([1]回答表!F17="水道事業",IF([1]回答表!AD45="●","●",""),"")</f>
        <v/>
      </c>
      <c r="O98" s="131"/>
      <c r="P98" s="131"/>
      <c r="Q98" s="132"/>
      <c r="R98" s="119"/>
      <c r="S98" s="119"/>
      <c r="T98" s="119"/>
      <c r="U98" s="133" t="str">
        <f>IF([1]回答表!F17="水道事業",IF([1]回答表!AD45="●",[1]回答表!B289,""),"")</f>
        <v/>
      </c>
      <c r="V98" s="134"/>
      <c r="W98" s="134"/>
      <c r="X98" s="134"/>
      <c r="Y98" s="134"/>
      <c r="Z98" s="134"/>
      <c r="AA98" s="134"/>
      <c r="AB98" s="134"/>
      <c r="AC98" s="134"/>
      <c r="AD98" s="134"/>
      <c r="AE98" s="134"/>
      <c r="AF98" s="134"/>
      <c r="AG98" s="134"/>
      <c r="AH98" s="134"/>
      <c r="AI98" s="134"/>
      <c r="AJ98" s="135"/>
      <c r="AK98" s="183"/>
      <c r="AL98" s="183"/>
      <c r="AM98" s="133" t="str">
        <f>IF([1]回答表!F17="水道事業",IF([1]回答表!AD45="●",[1]回答表!B295,""),"")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75"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75"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75"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75"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75"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75"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75"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75"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75"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75"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IF([1]回答表!F17="簡易水道事業",IF([1]回答表!X45="●",[1]回答表!B158,IF([1]回答表!AA45="●",[1]回答表!B223,"")),"")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IF([1]回答表!F17="簡易水道事業",IF([1]回答表!X45="●",[1]回答表!B212,IF([1]回答表!AA45="●",[1]回答表!B278,"")),"")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75" customHeight="1" x14ac:dyDescent="0.4">
      <c r="C112" s="101"/>
      <c r="D112" s="105" t="s">
        <v>18</v>
      </c>
      <c r="E112" s="106"/>
      <c r="F112" s="106"/>
      <c r="G112" s="106"/>
      <c r="H112" s="106"/>
      <c r="I112" s="106"/>
      <c r="J112" s="106"/>
      <c r="K112" s="106"/>
      <c r="L112" s="106"/>
      <c r="M112" s="107"/>
      <c r="N112" s="130" t="str">
        <f>IF([1]回答表!F17="簡易水道事業",IF([1]回答表!X45="●","●",""),"")</f>
        <v/>
      </c>
      <c r="O112" s="131"/>
      <c r="P112" s="131"/>
      <c r="Q112" s="132"/>
      <c r="R112" s="119"/>
      <c r="S112" s="119"/>
      <c r="T112" s="119"/>
      <c r="U112" s="82" t="str">
        <f>IF([1]回答表!F17="簡易水道事業",IF([1]回答表!X45="●",[1]回答表!Y185,IF([1]回答表!AA45="●",[1]回答表!Y251,"")),"")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75"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IF([1]回答表!F17="簡易水道事業",IF([1]回答表!X45="●",[1]回答表!E212,IF([1]回答表!AA45="●",[1]回答表!E278,"")),"")</f>
        <v/>
      </c>
      <c r="BG113" s="151"/>
      <c r="BH113" s="151"/>
      <c r="BI113" s="151"/>
      <c r="BJ113" s="150" t="str">
        <f>IF([1]回答表!F17="簡易水道事業",IF([1]回答表!X45="●",[1]回答表!E213,IF([1]回答表!AA45="●",[1]回答表!E279,"")),"")</f>
        <v/>
      </c>
      <c r="BK113" s="151"/>
      <c r="BL113" s="151"/>
      <c r="BM113" s="151"/>
      <c r="BN113" s="150" t="str">
        <f>IF([1]回答表!F17="簡易水道事業",IF([1]回答表!X45="●",[1]回答表!E214,IF([1]回答表!AA45="●",[1]回答表!E280,"")),"")</f>
        <v/>
      </c>
      <c r="BO113" s="151"/>
      <c r="BP113" s="151"/>
      <c r="BQ113" s="152"/>
      <c r="BR113" s="112"/>
    </row>
    <row r="114" spans="3:70" ht="15.75"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75" customHeight="1" x14ac:dyDescent="0.4">
      <c r="C117" s="101"/>
      <c r="D117" s="68"/>
      <c r="E117" s="68"/>
      <c r="F117" s="68"/>
      <c r="G117" s="68"/>
      <c r="H117" s="68"/>
      <c r="I117" s="68"/>
      <c r="J117" s="68"/>
      <c r="K117" s="68"/>
      <c r="L117" s="68"/>
      <c r="M117" s="68"/>
      <c r="N117" s="68"/>
      <c r="O117" s="68"/>
      <c r="P117" s="68"/>
      <c r="Q117" s="68"/>
      <c r="R117" s="119"/>
      <c r="S117" s="119"/>
      <c r="T117" s="119"/>
      <c r="U117" s="82" t="str">
        <f>IF([1]回答表!F17="簡易水道事業",IF([1]回答表!X45="●",[1]回答表!Y186,IF([1]回答表!AA45="●",[1]回答表!Y252,"")),"")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75"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75" customHeight="1" x14ac:dyDescent="0.4">
      <c r="C119" s="101"/>
      <c r="D119" s="166" t="s">
        <v>26</v>
      </c>
      <c r="E119" s="167"/>
      <c r="F119" s="167"/>
      <c r="G119" s="167"/>
      <c r="H119" s="167"/>
      <c r="I119" s="167"/>
      <c r="J119" s="167"/>
      <c r="K119" s="167"/>
      <c r="L119" s="167"/>
      <c r="M119" s="168"/>
      <c r="N119" s="130" t="str">
        <f>IF([1]回答表!F17="簡易水道事業",IF([1]回答表!AA45="●","●",""),"")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IF([1]回答表!F17="簡易水道事業",IF([1]回答表!X45="●",[1]回答表!Y187,IF([1]回答表!AA45="●",[1]回答表!Y253,"")),"")</f>
        <v/>
      </c>
      <c r="V122" s="83"/>
      <c r="W122" s="83"/>
      <c r="X122" s="83"/>
      <c r="Y122" s="83"/>
      <c r="Z122" s="83"/>
      <c r="AA122" s="83"/>
      <c r="AB122" s="83"/>
      <c r="AC122" s="83"/>
      <c r="AD122" s="83"/>
      <c r="AE122" s="83"/>
      <c r="AF122" s="83"/>
      <c r="AG122" s="83"/>
      <c r="AH122" s="83"/>
      <c r="AI122" s="83"/>
      <c r="AJ122" s="153"/>
      <c r="AK122" s="68"/>
      <c r="AL122" s="68"/>
      <c r="AM122" s="233" t="str">
        <f>IF([1]回答表!F17="簡易水道事業",IF([1]回答表!X45="●",[1]回答表!Y189,IF([1]回答表!AA45="●",[1]回答表!Y255,"")),"")</f>
        <v/>
      </c>
      <c r="AN122" s="233"/>
      <c r="AO122" s="233"/>
      <c r="AP122" s="233"/>
      <c r="AQ122" s="233"/>
      <c r="AR122" s="233"/>
      <c r="AS122" s="233" t="str">
        <f>IF([1]回答表!F17="簡易水道事業",IF([1]回答表!X45="●",[1]回答表!Y190,IF([1]回答表!AA45="●",[1]回答表!Y256,"")),"")</f>
        <v/>
      </c>
      <c r="AT122" s="233"/>
      <c r="AU122" s="233"/>
      <c r="AV122" s="233"/>
      <c r="AW122" s="233"/>
      <c r="AX122" s="233"/>
      <c r="AY122" s="233" t="str">
        <f>IF([1]回答表!F17="簡易水道事業",IF([1]回答表!X45="●",[1]回答表!Y191,IF([1]回答表!AA45="●",[1]回答表!Y257,"")),"")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75"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75"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75" customHeight="1" x14ac:dyDescent="0.4">
      <c r="C127" s="101"/>
      <c r="D127" s="194" t="s">
        <v>33</v>
      </c>
      <c r="E127" s="194"/>
      <c r="F127" s="194"/>
      <c r="G127" s="194"/>
      <c r="H127" s="194"/>
      <c r="I127" s="194"/>
      <c r="J127" s="194"/>
      <c r="K127" s="194"/>
      <c r="L127" s="194"/>
      <c r="M127" s="213"/>
      <c r="N127" s="130" t="str">
        <f>IF([1]回答表!F17="簡易水道事業",IF([1]回答表!AD45="●","●",""),"")</f>
        <v/>
      </c>
      <c r="O127" s="131"/>
      <c r="P127" s="131"/>
      <c r="Q127" s="132"/>
      <c r="R127" s="119"/>
      <c r="S127" s="119"/>
      <c r="T127" s="119"/>
      <c r="U127" s="133" t="str">
        <f>IF([1]回答表!F17="簡易水道事業",IF([1]回答表!AD45="●",[1]回答表!B289,""),"")</f>
        <v/>
      </c>
      <c r="V127" s="134"/>
      <c r="W127" s="134"/>
      <c r="X127" s="134"/>
      <c r="Y127" s="134"/>
      <c r="Z127" s="134"/>
      <c r="AA127" s="134"/>
      <c r="AB127" s="134"/>
      <c r="AC127" s="134"/>
      <c r="AD127" s="134"/>
      <c r="AE127" s="134"/>
      <c r="AF127" s="134"/>
      <c r="AG127" s="134"/>
      <c r="AH127" s="134"/>
      <c r="AI127" s="134"/>
      <c r="AJ127" s="135"/>
      <c r="AK127" s="183"/>
      <c r="AL127" s="183"/>
      <c r="AM127" s="133" t="str">
        <f>IF([1]回答表!F17="簡易水道事業",IF([1]回答表!AD45="●",[1]回答表!B295,""),"")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75"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75"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75"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75"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75"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75"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75"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75"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75"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75"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IF([1]回答表!F17="下水道事業",IF([1]回答表!X45="●","●",""),"")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IF([1]回答表!F17="下水道事業",IF([1]回答表!X45="●",[1]回答表!B158,IF([1]回答表!AA45="●",[1]回答表!B223,"")),"")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IF([1]回答表!F17="下水道事業",IF([1]回答表!X45="●",[1]回答表!B212,IF([1]回答表!AA45="●",[1]回答表!B278,"")),"")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75"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IF([1]回答表!F17="下水道事業",IF([1]回答表!X45="●",[1]回答表!Y193,IF([1]回答表!AA45="●",[1]回答表!Y259,"")),"")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IF([1]回答表!F17="下水道事業",IF([1]回答表!X45="●",[1]回答表!E212,IF([1]回答表!AA45="●",[1]回答表!E278,"")),"")</f>
        <v/>
      </c>
      <c r="BG142" s="151"/>
      <c r="BH142" s="151"/>
      <c r="BI142" s="151"/>
      <c r="BJ142" s="150" t="str">
        <f>IF([1]回答表!F17="下水道事業",IF([1]回答表!X45="●",[1]回答表!E213,IF([1]回答表!AA45="●",[1]回答表!E279,"")),"")</f>
        <v/>
      </c>
      <c r="BK142" s="151"/>
      <c r="BL142" s="151"/>
      <c r="BM142" s="151"/>
      <c r="BN142" s="150" t="str">
        <f>IF([1]回答表!F17="下水道事業",IF([1]回答表!X45="●",[1]回答表!E214,IF([1]回答表!AA45="●",[1]回答表!E280,"")),"")</f>
        <v/>
      </c>
      <c r="BO142" s="151"/>
      <c r="BP142" s="151"/>
      <c r="BQ142" s="152"/>
      <c r="BR142" s="112"/>
      <c r="BX142" s="200" t="str">
        <f>IF([1]回答表!AQ20="下水道事業",IF([1]回答表!BI48="○",[1]回答表!AM161,IF([1]回答表!BL48="○",[1]回答表!AM226,"")),"")</f>
        <v/>
      </c>
      <c r="BY142" s="201"/>
      <c r="BZ142" s="201"/>
      <c r="CA142" s="201"/>
      <c r="CB142" s="201"/>
      <c r="CC142" s="201"/>
      <c r="CD142" s="201"/>
      <c r="CE142" s="201"/>
      <c r="CF142" s="201"/>
      <c r="CG142" s="201"/>
      <c r="CH142" s="201"/>
      <c r="CI142" s="201"/>
      <c r="CJ142" s="201"/>
      <c r="CK142" s="201"/>
      <c r="CL142" s="201"/>
      <c r="CM142" s="201"/>
      <c r="CN142" s="202"/>
    </row>
    <row r="143" spans="3:92" ht="15.75"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75" customHeight="1" x14ac:dyDescent="0.4">
      <c r="C147" s="101"/>
      <c r="D147" s="68"/>
      <c r="E147" s="68"/>
      <c r="F147" s="68"/>
      <c r="G147" s="68"/>
      <c r="H147" s="68"/>
      <c r="I147" s="68"/>
      <c r="J147" s="68"/>
      <c r="K147" s="68"/>
      <c r="L147" s="68"/>
      <c r="M147" s="68"/>
      <c r="N147" s="68"/>
      <c r="O147" s="68"/>
      <c r="P147" s="109"/>
      <c r="Q147" s="109"/>
      <c r="R147" s="109"/>
      <c r="S147" s="119"/>
      <c r="T147" s="119"/>
      <c r="U147" s="82" t="str">
        <f>IF([1]回答表!F17="下水道事業",IF([1]回答表!X45="●",[1]回答表!Y195,IF([1]回答表!AA45="●",[1]回答表!Y261,"")),"")</f>
        <v/>
      </c>
      <c r="V147" s="83"/>
      <c r="W147" s="83"/>
      <c r="X147" s="83"/>
      <c r="Y147" s="83"/>
      <c r="Z147" s="83"/>
      <c r="AA147" s="83"/>
      <c r="AB147" s="153"/>
      <c r="AC147" s="82" t="str">
        <f>IF([1]回答表!F17="下水道事業",IF([1]回答表!X45="●",[1]回答表!Y196,IF([1]回答表!AA45="●",[1]回答表!Y262,"")),"")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75"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9.149999999999999"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75"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75" customHeight="1" x14ac:dyDescent="0.4">
      <c r="C153" s="101"/>
      <c r="D153" s="68"/>
      <c r="E153" s="68"/>
      <c r="F153" s="68"/>
      <c r="G153" s="68"/>
      <c r="H153" s="68"/>
      <c r="I153" s="68"/>
      <c r="J153" s="68"/>
      <c r="K153" s="68"/>
      <c r="L153" s="68"/>
      <c r="M153" s="68"/>
      <c r="N153" s="68"/>
      <c r="O153" s="68"/>
      <c r="P153" s="109"/>
      <c r="Q153" s="109"/>
      <c r="R153" s="119"/>
      <c r="S153" s="119"/>
      <c r="T153" s="119"/>
      <c r="U153" s="82" t="str">
        <f>IF([1]回答表!F17="下水道事業",IF([1]回答表!X45="●",[1]回答表!Y198,IF([1]回答表!AA45="●",[1]回答表!Y264,"")),"")</f>
        <v/>
      </c>
      <c r="V153" s="83"/>
      <c r="W153" s="83"/>
      <c r="X153" s="83"/>
      <c r="Y153" s="83"/>
      <c r="Z153" s="83"/>
      <c r="AA153" s="83"/>
      <c r="AB153" s="153"/>
      <c r="AC153" s="82" t="str">
        <f>IF([1]回答表!F17="下水道事業",IF([1]回答表!X45="●",[1]回答表!Y199,IF([1]回答表!AA45="●",[1]回答表!Y265,"")),"")</f>
        <v/>
      </c>
      <c r="AD153" s="83"/>
      <c r="AE153" s="83"/>
      <c r="AF153" s="83"/>
      <c r="AG153" s="83"/>
      <c r="AH153" s="83"/>
      <c r="AI153" s="83"/>
      <c r="AJ153" s="153"/>
      <c r="AK153" s="82" t="str">
        <f>IF([1]回答表!F17="下水道事業",IF([1]回答表!X45="●",[1]回答表!Y200,IF([1]回答表!AA45="●",[1]回答表!Y266,"")),"")</f>
        <v/>
      </c>
      <c r="AL153" s="83"/>
      <c r="AM153" s="83"/>
      <c r="AN153" s="83"/>
      <c r="AO153" s="83"/>
      <c r="AP153" s="83"/>
      <c r="AQ153" s="83"/>
      <c r="AR153" s="153"/>
      <c r="AS153" s="82" t="str">
        <f>IF([1]回答表!F17="下水道事業",IF([1]回答表!X45="●",[1]回答表!Y201,IF([1]回答表!AA45="●",[1]回答表!Y267,"")),"")</f>
        <v/>
      </c>
      <c r="AT153" s="83"/>
      <c r="AU153" s="83"/>
      <c r="AV153" s="83"/>
      <c r="AW153" s="83"/>
      <c r="AX153" s="83"/>
      <c r="AY153" s="83"/>
      <c r="AZ153" s="153"/>
      <c r="BA153" s="82" t="str">
        <f>IF([1]回答表!F17="下水道事業",IF([1]回答表!X45="●",[1]回答表!Y202,IF([1]回答表!AA45="●",[1]回答表!Y268,"")),"")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75"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75"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6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75" customHeight="1" x14ac:dyDescent="0.5">
      <c r="C158" s="101"/>
      <c r="D158" s="212" t="s">
        <v>26</v>
      </c>
      <c r="E158" s="194"/>
      <c r="F158" s="194"/>
      <c r="G158" s="194"/>
      <c r="H158" s="194"/>
      <c r="I158" s="194"/>
      <c r="J158" s="194"/>
      <c r="K158" s="194"/>
      <c r="L158" s="194"/>
      <c r="M158" s="213"/>
      <c r="N158" s="130" t="str">
        <f>IF([1]回答表!F17="下水道事業",IF([1]回答表!AA45="●","●",""),"")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IF([1]回答表!F17="下水道事業",IF([1]回答表!X45="●",[1]回答表!Y207,IF([1]回答表!AA45="●",[1]回答表!Y273,"")),"")</f>
        <v/>
      </c>
      <c r="V159" s="83"/>
      <c r="W159" s="83"/>
      <c r="X159" s="83"/>
      <c r="Y159" s="83"/>
      <c r="Z159" s="83"/>
      <c r="AA159" s="83"/>
      <c r="AB159" s="153"/>
      <c r="AC159" s="82" t="str">
        <f>IF([1]回答表!F17="下水道事業",IF([1]回答表!X45="●",[1]回答表!Y208,IF([1]回答表!AA45="●",[1]回答表!Y274,"")),"")</f>
        <v/>
      </c>
      <c r="AD159" s="83"/>
      <c r="AE159" s="83"/>
      <c r="AF159" s="83"/>
      <c r="AG159" s="83"/>
      <c r="AH159" s="83"/>
      <c r="AI159" s="83"/>
      <c r="AJ159" s="153"/>
      <c r="AK159" s="82" t="str">
        <f>IF([1]回答表!F17="下水道事業",IF([1]回答表!X45="●",[1]回答表!Y209,IF([1]回答表!AA45="●",[1]回答表!Y275,"")),"")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75"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75"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75"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75" customHeight="1" x14ac:dyDescent="0.4">
      <c r="C164" s="101"/>
      <c r="D164" s="194" t="s">
        <v>33</v>
      </c>
      <c r="E164" s="194"/>
      <c r="F164" s="194"/>
      <c r="G164" s="194"/>
      <c r="H164" s="194"/>
      <c r="I164" s="194"/>
      <c r="J164" s="194"/>
      <c r="K164" s="194"/>
      <c r="L164" s="194"/>
      <c r="M164" s="213"/>
      <c r="N164" s="130" t="str">
        <f>IF([1]回答表!F17="下水道事業",IF([1]回答表!AD45="●","●",""),"")</f>
        <v/>
      </c>
      <c r="O164" s="131"/>
      <c r="P164" s="131"/>
      <c r="Q164" s="132"/>
      <c r="R164" s="119"/>
      <c r="S164" s="119"/>
      <c r="T164" s="119"/>
      <c r="U164" s="133" t="str">
        <f>IF([1]回答表!F17="下水道事業",IF([1]回答表!AD45="●",[1]回答表!B289,""),"")</f>
        <v/>
      </c>
      <c r="V164" s="134"/>
      <c r="W164" s="134"/>
      <c r="X164" s="134"/>
      <c r="Y164" s="134"/>
      <c r="Z164" s="134"/>
      <c r="AA164" s="134"/>
      <c r="AB164" s="134"/>
      <c r="AC164" s="134"/>
      <c r="AD164" s="134"/>
      <c r="AE164" s="134"/>
      <c r="AF164" s="134"/>
      <c r="AG164" s="134"/>
      <c r="AH164" s="134"/>
      <c r="AI164" s="134"/>
      <c r="AJ164" s="135"/>
      <c r="AK164" s="183"/>
      <c r="AL164" s="183"/>
      <c r="AM164" s="133" t="str">
        <f>IF([1]回答表!F17="下水道事業",IF([1]回答表!AD45="●",[1]回答表!B295,""),"")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75"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75"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75"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75"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75"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75"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75"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75"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75"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75"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IF([1]回答表!BD17="●",IF([1]回答表!X45="●","●",""),"")</f>
        <v/>
      </c>
      <c r="O176" s="131"/>
      <c r="P176" s="131"/>
      <c r="Q176" s="132"/>
      <c r="R176" s="119"/>
      <c r="S176" s="119"/>
      <c r="T176" s="119"/>
      <c r="U176" s="133" t="str">
        <f>IF([1]回答表!BD17="●",IF([1]回答表!X45="●",[1]回答表!B158,IF([1]回答表!AA45="●",[1]回答表!B223,"")),"")</f>
        <v/>
      </c>
      <c r="V176" s="134"/>
      <c r="W176" s="134"/>
      <c r="X176" s="134"/>
      <c r="Y176" s="134"/>
      <c r="Z176" s="134"/>
      <c r="AA176" s="134"/>
      <c r="AB176" s="134"/>
      <c r="AC176" s="134"/>
      <c r="AD176" s="134"/>
      <c r="AE176" s="134"/>
      <c r="AF176" s="134"/>
      <c r="AG176" s="134"/>
      <c r="AH176" s="134"/>
      <c r="AI176" s="134"/>
      <c r="AJ176" s="135"/>
      <c r="AK176" s="136"/>
      <c r="AL176" s="136"/>
      <c r="AM176" s="138" t="str">
        <f>IF([1]回答表!BD17="●",IF([1]回答表!X45="●",[1]回答表!B212,IF([1]回答表!AA45="●",[1]回答表!B278,"")),"")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75"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75"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IF([1]回答表!BD17="●",IF([1]回答表!X45="●",[1]回答表!E212,IF([1]回答表!AA45="●",[1]回答表!E278,"")),"")</f>
        <v/>
      </c>
      <c r="AN179" s="151"/>
      <c r="AO179" s="151"/>
      <c r="AP179" s="151"/>
      <c r="AQ179" s="150" t="str">
        <f>IF([1]回答表!BD17="●",IF([1]回答表!X45="●",[1]回答表!E213,IF([1]回答表!AA45="●",[1]回答表!E279,"")),"")</f>
        <v/>
      </c>
      <c r="AR179" s="151"/>
      <c r="AS179" s="151"/>
      <c r="AT179" s="151"/>
      <c r="AU179" s="150" t="str">
        <f>IF([1]回答表!BD17="●",IF([1]回答表!X45="●",[1]回答表!E214,IF([1]回答表!AA45="●",[1]回答表!E280,"")),"")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75"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IF([1]回答表!BD17="●",IF([1]回答表!AA45="●","●",""),"")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75"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75"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75"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75"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75" customHeight="1" x14ac:dyDescent="0.4">
      <c r="C188" s="101"/>
      <c r="D188" s="194" t="s">
        <v>33</v>
      </c>
      <c r="E188" s="194"/>
      <c r="F188" s="194"/>
      <c r="G188" s="194"/>
      <c r="H188" s="194"/>
      <c r="I188" s="194"/>
      <c r="J188" s="194"/>
      <c r="K188" s="194"/>
      <c r="L188" s="194"/>
      <c r="M188" s="213"/>
      <c r="N188" s="130" t="str">
        <f>IF([1]回答表!BD17="●",IF([1]回答表!AD45="●","●",""),"")</f>
        <v/>
      </c>
      <c r="O188" s="131"/>
      <c r="P188" s="131"/>
      <c r="Q188" s="132"/>
      <c r="R188" s="119"/>
      <c r="S188" s="119"/>
      <c r="T188" s="119"/>
      <c r="U188" s="133" t="str">
        <f>IF([1]回答表!BD17="●",IF([1]回答表!AD45="●",[1]回答表!B289,""),"")</f>
        <v/>
      </c>
      <c r="V188" s="134"/>
      <c r="W188" s="134"/>
      <c r="X188" s="134"/>
      <c r="Y188" s="134"/>
      <c r="Z188" s="134"/>
      <c r="AA188" s="134"/>
      <c r="AB188" s="134"/>
      <c r="AC188" s="134"/>
      <c r="AD188" s="134"/>
      <c r="AE188" s="134"/>
      <c r="AF188" s="134"/>
      <c r="AG188" s="134"/>
      <c r="AH188" s="134"/>
      <c r="AI188" s="134"/>
      <c r="AJ188" s="135"/>
      <c r="AK188" s="183"/>
      <c r="AL188" s="183"/>
      <c r="AM188" s="133" t="str">
        <f>IF([1]回答表!BD17="●",IF([1]回答表!AD45="●",[1]回答表!B295,""),"")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75"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75"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75"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75"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75"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75"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75"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75"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75"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75"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75" customHeight="1" x14ac:dyDescent="0.4">
      <c r="C200" s="101"/>
      <c r="D200" s="194" t="s">
        <v>18</v>
      </c>
      <c r="E200" s="194"/>
      <c r="F200" s="194"/>
      <c r="G200" s="194"/>
      <c r="H200" s="194"/>
      <c r="I200" s="194"/>
      <c r="J200" s="194"/>
      <c r="K200" s="194"/>
      <c r="L200" s="194"/>
      <c r="M200" s="194"/>
      <c r="N200" s="130" t="str">
        <f>IF([1]回答表!X46="●","●","")</f>
        <v/>
      </c>
      <c r="O200" s="131"/>
      <c r="P200" s="131"/>
      <c r="Q200" s="132"/>
      <c r="R200" s="119"/>
      <c r="S200" s="119"/>
      <c r="T200" s="119"/>
      <c r="U200" s="133" t="str">
        <f>IF([1]回答表!X46="●",[1]回答表!B307,IF([1]回答表!AA46="●",[1]回答表!B324,""))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IF([1]回答表!X46="●",[1]回答表!U313,IF([1]回答表!AA46="●",[1]回答表!U330,""))</f>
        <v/>
      </c>
      <c r="BG200" s="139"/>
      <c r="BH200" s="139"/>
      <c r="BI200" s="139"/>
      <c r="BJ200" s="138"/>
      <c r="BK200" s="139"/>
      <c r="BL200" s="139"/>
      <c r="BM200" s="139"/>
      <c r="BN200" s="138"/>
      <c r="BO200" s="139"/>
      <c r="BP200" s="139"/>
      <c r="BQ200" s="140"/>
      <c r="BR200" s="112"/>
      <c r="BS200" s="92"/>
    </row>
    <row r="201" spans="1:71" ht="15.75"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75"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75"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IF([1]回答表!X46="●",[1]回答表!G313,IF([1]回答表!AA46="●",[1]回答表!G330,""))</f>
        <v/>
      </c>
      <c r="AN203" s="83"/>
      <c r="AO203" s="83"/>
      <c r="AP203" s="83"/>
      <c r="AQ203" s="83"/>
      <c r="AR203" s="83"/>
      <c r="AS203" s="83"/>
      <c r="AT203" s="153"/>
      <c r="AU203" s="82" t="str">
        <f>IF([1]回答表!X46="●",[1]回答表!G314,IF([1]回答表!AA46="●",[1]回答表!G331,""))</f>
        <v/>
      </c>
      <c r="AV203" s="83"/>
      <c r="AW203" s="83"/>
      <c r="AX203" s="83"/>
      <c r="AY203" s="83"/>
      <c r="AZ203" s="83"/>
      <c r="BA203" s="83"/>
      <c r="BB203" s="153"/>
      <c r="BC203" s="120"/>
      <c r="BD203" s="109"/>
      <c r="BE203" s="109"/>
      <c r="BF203" s="150" t="str">
        <f>IF([1]回答表!X46="●",[1]回答表!X313,IF([1]回答表!AA46="●",[1]回答表!X330,""))</f>
        <v/>
      </c>
      <c r="BG203" s="151"/>
      <c r="BH203" s="151"/>
      <c r="BI203" s="151"/>
      <c r="BJ203" s="150" t="str">
        <f>IF([1]回答表!X46="●",[1]回答表!X314,IF([1]回答表!AA46="●",[1]回答表!X331,""))</f>
        <v/>
      </c>
      <c r="BK203" s="151"/>
      <c r="BL203" s="151"/>
      <c r="BM203" s="152"/>
      <c r="BN203" s="150" t="str">
        <f>IF([1]回答表!X46="●",[1]回答表!X315,IF([1]回答表!AA46="●",[1]回答表!X332,""))</f>
        <v/>
      </c>
      <c r="BO203" s="151"/>
      <c r="BP203" s="151"/>
      <c r="BQ203" s="152"/>
      <c r="BR203" s="112"/>
      <c r="BS203" s="92"/>
    </row>
    <row r="204" spans="1:71" ht="15.75"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75"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75" customHeight="1" x14ac:dyDescent="0.4">
      <c r="C206" s="101"/>
      <c r="D206" s="212" t="s">
        <v>26</v>
      </c>
      <c r="E206" s="194"/>
      <c r="F206" s="194"/>
      <c r="G206" s="194"/>
      <c r="H206" s="194"/>
      <c r="I206" s="194"/>
      <c r="J206" s="194"/>
      <c r="K206" s="194"/>
      <c r="L206" s="194"/>
      <c r="M206" s="213"/>
      <c r="N206" s="130" t="str">
        <f>IF([1]回答表!AA46="●","●","")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75"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75"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75"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75"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75" customHeight="1" x14ac:dyDescent="0.4">
      <c r="C212" s="101"/>
      <c r="D212" s="194" t="s">
        <v>33</v>
      </c>
      <c r="E212" s="194"/>
      <c r="F212" s="194"/>
      <c r="G212" s="194"/>
      <c r="H212" s="194"/>
      <c r="I212" s="194"/>
      <c r="J212" s="194"/>
      <c r="K212" s="194"/>
      <c r="L212" s="194"/>
      <c r="M212" s="213"/>
      <c r="N212" s="130" t="str">
        <f>IF([1]回答表!AD46="●","●","")</f>
        <v/>
      </c>
      <c r="O212" s="131"/>
      <c r="P212" s="131"/>
      <c r="Q212" s="132"/>
      <c r="R212" s="119"/>
      <c r="S212" s="119"/>
      <c r="T212" s="119"/>
      <c r="U212" s="133" t="str">
        <f>IF([1]回答表!AD46="●",[1]回答表!B337,"")</f>
        <v/>
      </c>
      <c r="V212" s="134"/>
      <c r="W212" s="134"/>
      <c r="X212" s="134"/>
      <c r="Y212" s="134"/>
      <c r="Z212" s="134"/>
      <c r="AA212" s="134"/>
      <c r="AB212" s="134"/>
      <c r="AC212" s="134"/>
      <c r="AD212" s="134"/>
      <c r="AE212" s="134"/>
      <c r="AF212" s="134"/>
      <c r="AG212" s="134"/>
      <c r="AH212" s="134"/>
      <c r="AI212" s="134"/>
      <c r="AJ212" s="135"/>
      <c r="AK212" s="259"/>
      <c r="AL212" s="259"/>
      <c r="AM212" s="133" t="str">
        <f>IF([1]回答表!AD46="●",[1]回答表!B343,"")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75"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75"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75"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75"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75"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75"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75"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75"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75"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75"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75" customHeight="1" x14ac:dyDescent="0.4">
      <c r="A224" s="92"/>
      <c r="B224" s="92"/>
      <c r="C224" s="101"/>
      <c r="D224" s="105" t="s">
        <v>18</v>
      </c>
      <c r="E224" s="106"/>
      <c r="F224" s="106"/>
      <c r="G224" s="106"/>
      <c r="H224" s="106"/>
      <c r="I224" s="106"/>
      <c r="J224" s="106"/>
      <c r="K224" s="106"/>
      <c r="L224" s="106"/>
      <c r="M224" s="107"/>
      <c r="N224" s="130" t="str">
        <f>IF([1]回答表!X47="●","●","")</f>
        <v/>
      </c>
      <c r="O224" s="131"/>
      <c r="P224" s="131"/>
      <c r="Q224" s="132"/>
      <c r="R224" s="119"/>
      <c r="S224" s="119"/>
      <c r="T224" s="119"/>
      <c r="U224" s="133" t="str">
        <f>IF([1]回答表!X47="●",[1]回答表!B356,IF([1]回答表!AA47="●",[1]回答表!B379,""))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IF([1]回答表!X47="●",[1]回答表!B362,"")</f>
        <v/>
      </c>
      <c r="AO224" s="263"/>
      <c r="AP224" s="263"/>
      <c r="AQ224" s="263"/>
      <c r="AR224" s="263"/>
      <c r="AS224" s="263"/>
      <c r="AT224" s="263"/>
      <c r="AU224" s="263"/>
      <c r="AV224" s="263"/>
      <c r="AW224" s="263"/>
      <c r="AX224" s="263"/>
      <c r="AY224" s="263"/>
      <c r="AZ224" s="263"/>
      <c r="BA224" s="263"/>
      <c r="BB224" s="264"/>
      <c r="BC224" s="120"/>
      <c r="BD224" s="109"/>
      <c r="BE224" s="109"/>
      <c r="BF224" s="138" t="str">
        <f>IF([1]回答表!X47="●",[1]回答表!B368,IF([1]回答表!AA47="●",[1]回答表!B385,""))</f>
        <v/>
      </c>
      <c r="BG224" s="139"/>
      <c r="BH224" s="139"/>
      <c r="BI224" s="139"/>
      <c r="BJ224" s="138"/>
      <c r="BK224" s="139"/>
      <c r="BL224" s="139"/>
      <c r="BM224" s="139"/>
      <c r="BN224" s="138"/>
      <c r="BO224" s="139"/>
      <c r="BP224" s="139"/>
      <c r="BQ224" s="140"/>
      <c r="BR224" s="112"/>
      <c r="BS224" s="92"/>
    </row>
    <row r="225" spans="1:71" ht="15.75"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75"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75"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IF([1]回答表!X47="●",[1]回答表!E368,IF([1]回答表!AA47="●",[1]回答表!E385,""))</f>
        <v/>
      </c>
      <c r="BG227" s="151"/>
      <c r="BH227" s="151"/>
      <c r="BI227" s="151"/>
      <c r="BJ227" s="150" t="str">
        <f>IF([1]回答表!X47="●",[1]回答表!E369,IF([1]回答表!AA47="●",[1]回答表!E386,""))</f>
        <v/>
      </c>
      <c r="BK227" s="151"/>
      <c r="BL227" s="151"/>
      <c r="BM227" s="152"/>
      <c r="BN227" s="150" t="str">
        <f>IF([1]回答表!X47="●",[1]回答表!E370,IF([1]回答表!AA47="●",[1]回答表!E387,""))</f>
        <v/>
      </c>
      <c r="BO227" s="151"/>
      <c r="BP227" s="151"/>
      <c r="BQ227" s="152"/>
      <c r="BR227" s="112"/>
      <c r="BS227" s="92"/>
    </row>
    <row r="228" spans="1:71" ht="15.75"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75"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75" customHeight="1" x14ac:dyDescent="0.4">
      <c r="A230" s="92"/>
      <c r="B230" s="92"/>
      <c r="C230" s="101"/>
      <c r="D230" s="166" t="s">
        <v>26</v>
      </c>
      <c r="E230" s="167"/>
      <c r="F230" s="167"/>
      <c r="G230" s="167"/>
      <c r="H230" s="167"/>
      <c r="I230" s="167"/>
      <c r="J230" s="167"/>
      <c r="K230" s="167"/>
      <c r="L230" s="167"/>
      <c r="M230" s="168"/>
      <c r="N230" s="130" t="str">
        <f>IF([1]回答表!AA47="●","●","")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75"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75"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75"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75"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75" customHeight="1" x14ac:dyDescent="0.4">
      <c r="C236" s="101"/>
      <c r="D236" s="105" t="s">
        <v>33</v>
      </c>
      <c r="E236" s="106"/>
      <c r="F236" s="106"/>
      <c r="G236" s="106"/>
      <c r="H236" s="106"/>
      <c r="I236" s="106"/>
      <c r="J236" s="106"/>
      <c r="K236" s="106"/>
      <c r="L236" s="106"/>
      <c r="M236" s="107"/>
      <c r="N236" s="130" t="str">
        <f>IF([1]回答表!AD47="●","●","")</f>
        <v/>
      </c>
      <c r="O236" s="131"/>
      <c r="P236" s="131"/>
      <c r="Q236" s="132"/>
      <c r="R236" s="119"/>
      <c r="S236" s="119"/>
      <c r="T236" s="119"/>
      <c r="U236" s="133" t="str">
        <f>IF([1]回答表!AD47="●",[1]回答表!B392,"")</f>
        <v/>
      </c>
      <c r="V236" s="134"/>
      <c r="W236" s="134"/>
      <c r="X236" s="134"/>
      <c r="Y236" s="134"/>
      <c r="Z236" s="134"/>
      <c r="AA236" s="134"/>
      <c r="AB236" s="134"/>
      <c r="AC236" s="134"/>
      <c r="AD236" s="134"/>
      <c r="AE236" s="134"/>
      <c r="AF236" s="134"/>
      <c r="AG236" s="134"/>
      <c r="AH236" s="134"/>
      <c r="AI236" s="134"/>
      <c r="AJ236" s="135"/>
      <c r="AK236" s="259"/>
      <c r="AL236" s="259"/>
      <c r="AM236" s="133" t="str">
        <f>IF([1]回答表!AD47="●",[1]回答表!B398,"")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75"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75"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75"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75"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75"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75"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75"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75"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75"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75"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75" customHeight="1" x14ac:dyDescent="0.4">
      <c r="A248" s="92"/>
      <c r="B248" s="92"/>
      <c r="C248" s="101"/>
      <c r="D248" s="105" t="s">
        <v>18</v>
      </c>
      <c r="E248" s="106"/>
      <c r="F248" s="106"/>
      <c r="G248" s="106"/>
      <c r="H248" s="106"/>
      <c r="I248" s="106"/>
      <c r="J248" s="106"/>
      <c r="K248" s="106"/>
      <c r="L248" s="106"/>
      <c r="M248" s="107"/>
      <c r="N248" s="130" t="str">
        <f>IF([1]回答表!X48="●","●","")</f>
        <v/>
      </c>
      <c r="O248" s="131"/>
      <c r="P248" s="131"/>
      <c r="Q248" s="132"/>
      <c r="R248" s="119"/>
      <c r="S248" s="119"/>
      <c r="T248" s="119"/>
      <c r="U248" s="133" t="str">
        <f>IF([1]回答表!X48="●",[1]回答表!B411,IF([1]回答表!AA48="●",[1]回答表!B425,""))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IF([1]回答表!X48="●",[1]回答表!BC418,IF([1]回答表!AA48="●",[1]回答表!BC432,""))</f>
        <v/>
      </c>
      <c r="AR248" s="272"/>
      <c r="AS248" s="272"/>
      <c r="AT248" s="272"/>
      <c r="AU248" s="273" t="s">
        <v>73</v>
      </c>
      <c r="AV248" s="274"/>
      <c r="AW248" s="274"/>
      <c r="AX248" s="275"/>
      <c r="AY248" s="272" t="str">
        <f>IF([1]回答表!X48="●",[1]回答表!BC423,IF([1]回答表!AA48="●",[1]回答表!BC437,""))</f>
        <v/>
      </c>
      <c r="AZ248" s="272"/>
      <c r="BA248" s="272"/>
      <c r="BB248" s="272"/>
      <c r="BC248" s="120"/>
      <c r="BD248" s="109"/>
      <c r="BE248" s="109"/>
      <c r="BF248" s="138" t="str">
        <f>IF([1]回答表!X48="●",[1]回答表!S417,IF([1]回答表!AA48="●",[1]回答表!S431,""))</f>
        <v/>
      </c>
      <c r="BG248" s="139"/>
      <c r="BH248" s="139"/>
      <c r="BI248" s="139"/>
      <c r="BJ248" s="138"/>
      <c r="BK248" s="139"/>
      <c r="BL248" s="139"/>
      <c r="BM248" s="139"/>
      <c r="BN248" s="138"/>
      <c r="BO248" s="139"/>
      <c r="BP248" s="139"/>
      <c r="BQ248" s="140"/>
      <c r="BR248" s="112"/>
      <c r="BS248" s="92"/>
    </row>
    <row r="249" spans="1:71" ht="15.75"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75"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IF([1]回答表!X48="●",[1]回答表!BC419,IF([1]回答表!AA48="●",[1]回答表!BC433,""))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75"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IF([1]回答表!X48="●",[1]回答表!V417,IF([1]回答表!AA48="●",[1]回答表!V431,""))</f>
        <v/>
      </c>
      <c r="BG251" s="151"/>
      <c r="BH251" s="151"/>
      <c r="BI251" s="151"/>
      <c r="BJ251" s="150" t="str">
        <f>IF([1]回答表!X48="●",[1]回答表!V418,IF([1]回答表!AA48="●",[1]回答表!V432,""))</f>
        <v/>
      </c>
      <c r="BK251" s="151"/>
      <c r="BL251" s="151"/>
      <c r="BM251" s="152"/>
      <c r="BN251" s="150" t="str">
        <f>IF([1]回答表!X48="●",[1]回答表!V419,IF([1]回答表!AA48="●",[1]回答表!V433,""))</f>
        <v/>
      </c>
      <c r="BO251" s="151"/>
      <c r="BP251" s="151"/>
      <c r="BQ251" s="152"/>
      <c r="BR251" s="112"/>
      <c r="BS251" s="92"/>
    </row>
    <row r="252" spans="1:71" ht="15.75"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IF([1]回答表!X48="●",[1]回答表!BC420,IF([1]回答表!AA48="●",[1]回答表!BC434,""))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75"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IF([1]回答表!X48="●",[1]回答表!BC424,IF([1]回答表!AA48="●",[1]回答表!BC438,""))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75" customHeight="1" x14ac:dyDescent="0.4">
      <c r="A254" s="92"/>
      <c r="B254" s="92"/>
      <c r="C254" s="101"/>
      <c r="D254" s="166" t="s">
        <v>26</v>
      </c>
      <c r="E254" s="167"/>
      <c r="F254" s="167"/>
      <c r="G254" s="167"/>
      <c r="H254" s="167"/>
      <c r="I254" s="167"/>
      <c r="J254" s="167"/>
      <c r="K254" s="167"/>
      <c r="L254" s="167"/>
      <c r="M254" s="168"/>
      <c r="N254" s="130" t="str">
        <f>IF([1]回答表!AA48="●","●","")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IF([1]回答表!X48="●",[1]回答表!BC421,IF([1]回答表!AA48="●",[1]回答表!BC435,""))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75"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75"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IF([1]回答表!X48="●",[1]回答表!BC422,IF([1]回答表!AA48="●",[1]回答表!BC436,""))</f>
        <v/>
      </c>
      <c r="AR256" s="272"/>
      <c r="AS256" s="272"/>
      <c r="AT256" s="272"/>
      <c r="AU256" s="224" t="s">
        <v>79</v>
      </c>
      <c r="AV256" s="225"/>
      <c r="AW256" s="225"/>
      <c r="AX256" s="226"/>
      <c r="AY256" s="282" t="str">
        <f>IF([1]回答表!X48="●",[1]回答表!BC425,IF([1]回答表!AA48="●",[1]回答表!BC439,""))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75"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75"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75" customHeight="1" x14ac:dyDescent="0.4">
      <c r="A260" s="92"/>
      <c r="B260" s="92"/>
      <c r="C260" s="101"/>
      <c r="D260" s="105" t="s">
        <v>33</v>
      </c>
      <c r="E260" s="106"/>
      <c r="F260" s="106"/>
      <c r="G260" s="106"/>
      <c r="H260" s="106"/>
      <c r="I260" s="106"/>
      <c r="J260" s="106"/>
      <c r="K260" s="106"/>
      <c r="L260" s="106"/>
      <c r="M260" s="107"/>
      <c r="N260" s="130" t="str">
        <f>IF([1]回答表!AD48="●","●","")</f>
        <v/>
      </c>
      <c r="O260" s="131"/>
      <c r="P260" s="131"/>
      <c r="Q260" s="132"/>
      <c r="R260" s="119"/>
      <c r="S260" s="119"/>
      <c r="T260" s="119"/>
      <c r="U260" s="133" t="str">
        <f>IF([1]回答表!AD48="●",[1]回答表!B439,"")</f>
        <v/>
      </c>
      <c r="V260" s="134"/>
      <c r="W260" s="134"/>
      <c r="X260" s="134"/>
      <c r="Y260" s="134"/>
      <c r="Z260" s="134"/>
      <c r="AA260" s="134"/>
      <c r="AB260" s="134"/>
      <c r="AC260" s="134"/>
      <c r="AD260" s="134"/>
      <c r="AE260" s="134"/>
      <c r="AF260" s="134"/>
      <c r="AG260" s="134"/>
      <c r="AH260" s="134"/>
      <c r="AI260" s="134"/>
      <c r="AJ260" s="135"/>
      <c r="AK260" s="183"/>
      <c r="AL260" s="183"/>
      <c r="AM260" s="133" t="str">
        <f>IF([1]回答表!AD48="●",[1]回答表!B445,"")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75"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75"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75"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75"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75"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75"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75"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75"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75"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75" customHeight="1" x14ac:dyDescent="0.4">
      <c r="A271" s="92"/>
      <c r="B271" s="92"/>
      <c r="C271" s="101"/>
      <c r="D271" s="105" t="s">
        <v>18</v>
      </c>
      <c r="E271" s="106"/>
      <c r="F271" s="106"/>
      <c r="G271" s="106"/>
      <c r="H271" s="106"/>
      <c r="I271" s="106"/>
      <c r="J271" s="106"/>
      <c r="K271" s="106"/>
      <c r="L271" s="106"/>
      <c r="M271" s="107"/>
      <c r="N271" s="130" t="str">
        <f>IF([1]回答表!X49="●","●","")</f>
        <v/>
      </c>
      <c r="O271" s="131"/>
      <c r="P271" s="131"/>
      <c r="Q271" s="132"/>
      <c r="R271" s="119"/>
      <c r="S271" s="119"/>
      <c r="T271" s="119"/>
      <c r="U271" s="133" t="str">
        <f>IF([1]回答表!X49="●",[1]回答表!B458,IF([1]回答表!AA49="●",[1]回答表!B475,""))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IF([1]回答表!X49="●",[1]回答表!B468,IF([1]回答表!AA49="●",[1]回答表!B485,""))</f>
        <v/>
      </c>
      <c r="BG271" s="139"/>
      <c r="BH271" s="139"/>
      <c r="BI271" s="139"/>
      <c r="BJ271" s="138"/>
      <c r="BK271" s="139"/>
      <c r="BL271" s="139"/>
      <c r="BM271" s="139"/>
      <c r="BN271" s="138"/>
      <c r="BO271" s="139"/>
      <c r="BP271" s="139"/>
      <c r="BQ271" s="140"/>
      <c r="BR271" s="112"/>
      <c r="BS271" s="92"/>
    </row>
    <row r="272" spans="1:71" ht="15.75"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75"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IF([1]回答表!X49="●",[1]回答表!G464,IF([1]回答表!AA49="●",[1]回答表!G481,""))</f>
        <v/>
      </c>
      <c r="AN273" s="83"/>
      <c r="AO273" s="83"/>
      <c r="AP273" s="83"/>
      <c r="AQ273" s="83"/>
      <c r="AR273" s="83"/>
      <c r="AS273" s="83"/>
      <c r="AT273" s="153"/>
      <c r="AU273" s="82" t="str">
        <f>IF([1]回答表!X49="●",[1]回答表!G465,IF([1]回答表!AA49="●",[1]回答表!G482,""))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75"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IF([1]回答表!X49="●",[1]回答表!E468,IF([1]回答表!AA49="●",[1]回答表!E485,""))</f>
        <v/>
      </c>
      <c r="BG274" s="151"/>
      <c r="BH274" s="151"/>
      <c r="BI274" s="151"/>
      <c r="BJ274" s="150" t="str">
        <f>IF([1]回答表!X49="●",[1]回答表!E469,IF([1]回答表!AA49="●",[1]回答表!E486,""))</f>
        <v/>
      </c>
      <c r="BK274" s="151"/>
      <c r="BL274" s="151"/>
      <c r="BM274" s="152"/>
      <c r="BN274" s="150" t="str">
        <f>IF([1]回答表!X49="●",[1]回答表!E470,IF([1]回答表!AA49="●",[1]回答表!E487,""))</f>
        <v/>
      </c>
      <c r="BO274" s="151"/>
      <c r="BP274" s="151"/>
      <c r="BQ274" s="152"/>
      <c r="BR274" s="112"/>
      <c r="BS274" s="92"/>
    </row>
    <row r="275" spans="1:71" ht="15.75"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75"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75" customHeight="1" x14ac:dyDescent="0.4">
      <c r="A277" s="92"/>
      <c r="B277" s="92"/>
      <c r="C277" s="101"/>
      <c r="D277" s="166" t="s">
        <v>26</v>
      </c>
      <c r="E277" s="167"/>
      <c r="F277" s="167"/>
      <c r="G277" s="167"/>
      <c r="H277" s="167"/>
      <c r="I277" s="167"/>
      <c r="J277" s="167"/>
      <c r="K277" s="167"/>
      <c r="L277" s="167"/>
      <c r="M277" s="168"/>
      <c r="N277" s="130" t="str">
        <f>IF([1]回答表!AA49="●","●","")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75"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75"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75"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75"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75" customHeight="1" x14ac:dyDescent="0.4">
      <c r="A283" s="92"/>
      <c r="B283" s="92"/>
      <c r="C283" s="101"/>
      <c r="D283" s="105" t="s">
        <v>33</v>
      </c>
      <c r="E283" s="106"/>
      <c r="F283" s="106"/>
      <c r="G283" s="106"/>
      <c r="H283" s="106"/>
      <c r="I283" s="106"/>
      <c r="J283" s="106"/>
      <c r="K283" s="106"/>
      <c r="L283" s="106"/>
      <c r="M283" s="107"/>
      <c r="N283" s="130" t="str">
        <f>IF([1]回答表!AD49="●","●","")</f>
        <v/>
      </c>
      <c r="O283" s="131"/>
      <c r="P283" s="131"/>
      <c r="Q283" s="132"/>
      <c r="R283" s="119"/>
      <c r="S283" s="119"/>
      <c r="T283" s="119"/>
      <c r="U283" s="133" t="str">
        <f>IF([1]回答表!AD49="●",[1]回答表!B492,"")</f>
        <v/>
      </c>
      <c r="V283" s="134"/>
      <c r="W283" s="134"/>
      <c r="X283" s="134"/>
      <c r="Y283" s="134"/>
      <c r="Z283" s="134"/>
      <c r="AA283" s="134"/>
      <c r="AB283" s="134"/>
      <c r="AC283" s="134"/>
      <c r="AD283" s="134"/>
      <c r="AE283" s="134"/>
      <c r="AF283" s="134"/>
      <c r="AG283" s="134"/>
      <c r="AH283" s="134"/>
      <c r="AI283" s="134"/>
      <c r="AJ283" s="135"/>
      <c r="AK283" s="136"/>
      <c r="AL283" s="136"/>
      <c r="AM283" s="133" t="str">
        <f>IF([1]回答表!AD49="●",[1]回答表!B498,"")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75"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75"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75"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75"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75"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75" customHeight="1" x14ac:dyDescent="0.4"/>
    <row r="290" spans="3:70" ht="15.75" customHeight="1" x14ac:dyDescent="0.4"/>
    <row r="291" spans="3:70" ht="15.75" customHeight="1" x14ac:dyDescent="0.4"/>
    <row r="292" spans="3:70" ht="22.1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2.1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2.1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75"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9.149999999999999" customHeight="1" x14ac:dyDescent="0.4">
      <c r="C296" s="299"/>
      <c r="D296" s="300" t="str">
        <f>IF([1]回答表!R50="●",[1]回答表!B511,"")</f>
        <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75"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AE5B1-27D3-4E76-BAA2-B4A9F25729FC}">
  <sheetPr>
    <pageSetUpPr fitToPage="1"/>
  </sheetPr>
  <dimension ref="A1:CN315"/>
  <sheetViews>
    <sheetView showZeros="0" view="pageBreakPreview" zoomScale="60" zoomScaleNormal="55" workbookViewId="0">
      <selection activeCell="AY122" sqref="AY122:BD124"/>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IF(COUNTIF([2]回答表!K15,"*")&gt;0,[2]回答表!K15,"")</f>
        <v>小坂町</v>
      </c>
      <c r="D11" s="8"/>
      <c r="E11" s="8"/>
      <c r="F11" s="8"/>
      <c r="G11" s="8"/>
      <c r="H11" s="8"/>
      <c r="I11" s="8"/>
      <c r="J11" s="8"/>
      <c r="K11" s="8"/>
      <c r="L11" s="8"/>
      <c r="M11" s="8"/>
      <c r="N11" s="8"/>
      <c r="O11" s="8"/>
      <c r="P11" s="8"/>
      <c r="Q11" s="8"/>
      <c r="R11" s="8"/>
      <c r="S11" s="8"/>
      <c r="T11" s="8"/>
      <c r="U11" s="22" t="str">
        <f>IF(COUNTIF([2]回答表!F17,"*")&gt;0,[2]回答表!F17,"")</f>
        <v>簡易水道事業</v>
      </c>
      <c r="V11" s="23"/>
      <c r="W11" s="23"/>
      <c r="X11" s="23"/>
      <c r="Y11" s="23"/>
      <c r="Z11" s="23"/>
      <c r="AA11" s="23"/>
      <c r="AB11" s="23"/>
      <c r="AC11" s="23"/>
      <c r="AD11" s="23"/>
      <c r="AE11" s="23"/>
      <c r="AF11" s="10"/>
      <c r="AG11" s="10"/>
      <c r="AH11" s="10"/>
      <c r="AI11" s="10"/>
      <c r="AJ11" s="10"/>
      <c r="AK11" s="10"/>
      <c r="AL11" s="10"/>
      <c r="AM11" s="10"/>
      <c r="AN11" s="11"/>
      <c r="AO11" s="24" t="str">
        <f>IF(COUNTIF([2]回答表!W17,"*")&gt;0,[2]回答表!W17,"")</f>
        <v>―</v>
      </c>
      <c r="AP11" s="10"/>
      <c r="AQ11" s="10"/>
      <c r="AR11" s="10"/>
      <c r="AS11" s="10"/>
      <c r="AT11" s="10"/>
      <c r="AU11" s="10"/>
      <c r="AV11" s="10"/>
      <c r="AW11" s="10"/>
      <c r="AX11" s="10"/>
      <c r="AY11" s="10"/>
      <c r="AZ11" s="10"/>
      <c r="BA11" s="10"/>
      <c r="BB11" s="10"/>
      <c r="BC11" s="10"/>
      <c r="BD11" s="10"/>
      <c r="BE11" s="10"/>
      <c r="BF11" s="11"/>
      <c r="BG11" s="21" t="str">
        <f>IF(COUNTIF([2]回答表!F19,"*")&gt;0,[2]回答表!F19,"")</f>
        <v>ー</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IF([2]回答表!R43="●","●","")</f>
        <v>●</v>
      </c>
      <c r="E24" s="80"/>
      <c r="F24" s="80"/>
      <c r="G24" s="80"/>
      <c r="H24" s="80"/>
      <c r="I24" s="80"/>
      <c r="J24" s="81"/>
      <c r="K24" s="79" t="str">
        <f>IF([2]回答表!R44="●","●","")</f>
        <v/>
      </c>
      <c r="L24" s="80"/>
      <c r="M24" s="80"/>
      <c r="N24" s="80"/>
      <c r="O24" s="80"/>
      <c r="P24" s="80"/>
      <c r="Q24" s="81"/>
      <c r="R24" s="79" t="str">
        <f>IF([2]回答表!R45="●","●","")</f>
        <v/>
      </c>
      <c r="S24" s="80"/>
      <c r="T24" s="80"/>
      <c r="U24" s="80"/>
      <c r="V24" s="80"/>
      <c r="W24" s="80"/>
      <c r="X24" s="81"/>
      <c r="Y24" s="79" t="str">
        <f>IF([2]回答表!R46="●","●","")</f>
        <v/>
      </c>
      <c r="Z24" s="80"/>
      <c r="AA24" s="80"/>
      <c r="AB24" s="80"/>
      <c r="AC24" s="80"/>
      <c r="AD24" s="80"/>
      <c r="AE24" s="81"/>
      <c r="AF24" s="79" t="str">
        <f>IF([2]回答表!R47="●","●","")</f>
        <v/>
      </c>
      <c r="AG24" s="80"/>
      <c r="AH24" s="80"/>
      <c r="AI24" s="80"/>
      <c r="AJ24" s="80"/>
      <c r="AK24" s="80"/>
      <c r="AL24" s="81"/>
      <c r="AM24" s="79" t="str">
        <f>IF([2]回答表!R48="●","●","")</f>
        <v/>
      </c>
      <c r="AN24" s="80"/>
      <c r="AO24" s="80"/>
      <c r="AP24" s="80"/>
      <c r="AQ24" s="80"/>
      <c r="AR24" s="80"/>
      <c r="AS24" s="81"/>
      <c r="AT24" s="79" t="str">
        <f>IF([2]回答表!R49="●","●","")</f>
        <v/>
      </c>
      <c r="AU24" s="80"/>
      <c r="AV24" s="80"/>
      <c r="AW24" s="80"/>
      <c r="AX24" s="80"/>
      <c r="AY24" s="80"/>
      <c r="AZ24" s="81"/>
      <c r="BA24" s="68"/>
      <c r="BB24" s="82" t="str">
        <f>IF([2]回答表!R50="●","●","")</f>
        <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IF([2]回答表!X43="●","●","")</f>
        <v>●</v>
      </c>
      <c r="O36" s="131"/>
      <c r="P36" s="131"/>
      <c r="Q36" s="132"/>
      <c r="R36" s="119"/>
      <c r="S36" s="119"/>
      <c r="T36" s="119"/>
      <c r="U36" s="133" t="str">
        <f>IF([2]回答表!X43="●",[2]回答表!B59,IF([2]回答表!AA43="●",[2]回答表!B79,""))</f>
        <v>小規模施設の統廃合により効率的な運用と一元管理が可能となり維持管理業務の軽減に繋がった。</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IF([2]回答表!X43="●",[2]回答表!S65,IF([2]回答表!AA43="●",[2]回答表!S85,""))</f>
        <v>平成</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IF([2]回答表!X43="●",[2]回答表!G65,IF([2]回答表!AA43="●",[2]回答表!G85,""))</f>
        <v>●</v>
      </c>
      <c r="AN38" s="83"/>
      <c r="AO38" s="83"/>
      <c r="AP38" s="83"/>
      <c r="AQ38" s="83"/>
      <c r="AR38" s="83"/>
      <c r="AS38" s="83"/>
      <c r="AT38" s="153"/>
      <c r="AU38" s="82" t="str">
        <f>IF([2]回答表!X43="●",[2]回答表!G66,IF([2]回答表!AA43="●",[2]回答表!G86,""))</f>
        <v xml:space="preserve">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f>IF([2]回答表!X43="●",[2]回答表!V65,IF([2]回答表!AA43="●",[2]回答表!V85,""))</f>
        <v>29</v>
      </c>
      <c r="BG39" s="16"/>
      <c r="BH39" s="16"/>
      <c r="BI39" s="17"/>
      <c r="BJ39" s="150">
        <f>IF([2]回答表!X43="●",[2]回答表!V66,IF([2]回答表!AA43="●",[2]回答表!V86,""))</f>
        <v>3</v>
      </c>
      <c r="BK39" s="16"/>
      <c r="BL39" s="16"/>
      <c r="BM39" s="17"/>
      <c r="BN39" s="150">
        <f>IF([2]回答表!X43="●",[2]回答表!V67,IF([2]回答表!AA43="●",[2]回答表!V87,""))</f>
        <v>31</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IF([2]回答表!X43="●",[2]回答表!O71,IF([2]回答表!AA43="●",[2]回答表!O91,""))</f>
        <v xml:space="preserve">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IF([2]回答表!X43="●",[2]回答表!O72,IF([2]回答表!AA43="●",[2]回答表!O92,""))</f>
        <v xml:space="preserve">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IF([2]回答表!AA43="●","●","")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IF([2]回答表!X43="●",[2]回答表!O73,IF([2]回答表!AA43="●",[2]回答表!O93,""))</f>
        <v xml:space="preserve">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IF([2]回答表!X43="●",[2]回答表!O74,IF([2]回答表!AA43="●",[2]回答表!O94,""))</f>
        <v xml:space="preserve">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IF([2]回答表!X43="●",[2]回答表!AG71,IF([2]回答表!AA43="●",[2]回答表!AG91,""))</f>
        <v xml:space="preserve">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IF([2]回答表!X43="●",[2]回答表!AG72,IF([2]回答表!AA43="●",[2]回答表!AG92,""))</f>
        <v xml:space="preserve">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IF([2]回答表!AD43="●","●","")</f>
        <v/>
      </c>
      <c r="O51" s="131"/>
      <c r="P51" s="131"/>
      <c r="Q51" s="132"/>
      <c r="R51" s="119"/>
      <c r="S51" s="119"/>
      <c r="T51" s="119"/>
      <c r="U51" s="133" t="str">
        <f>IF([2]回答表!AD43="●",[2]回答表!B99,"")</f>
        <v/>
      </c>
      <c r="V51" s="134"/>
      <c r="W51" s="134"/>
      <c r="X51" s="134"/>
      <c r="Y51" s="134"/>
      <c r="Z51" s="134"/>
      <c r="AA51" s="134"/>
      <c r="AB51" s="134"/>
      <c r="AC51" s="134"/>
      <c r="AD51" s="134"/>
      <c r="AE51" s="134"/>
      <c r="AF51" s="134"/>
      <c r="AG51" s="134"/>
      <c r="AH51" s="134"/>
      <c r="AI51" s="134"/>
      <c r="AJ51" s="135"/>
      <c r="AK51" s="183"/>
      <c r="AL51" s="183"/>
      <c r="AM51" s="133" t="str">
        <f>IF([2]回答表!AD43="●",[2]回答表!B104,"")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IF([2]回答表!X44="●","●","")</f>
        <v/>
      </c>
      <c r="O62" s="131"/>
      <c r="P62" s="131"/>
      <c r="Q62" s="132"/>
      <c r="R62" s="119"/>
      <c r="S62" s="119"/>
      <c r="T62" s="119"/>
      <c r="U62" s="133" t="str">
        <f>IF([2]回答表!X44="●",[2]回答表!B115,IF([2]回答表!AA44="●",[2]回答表!B127,""))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IF([2]回答表!X44="●",[2]回答表!S121,IF([2]回答表!AA44="●",[2]回答表!S133,""))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IF([2]回答表!X44="●",[2]回答表!J121,IF([2]回答表!AA44="●",[2]回答表!J133,""))</f>
        <v/>
      </c>
      <c r="AN65" s="83"/>
      <c r="AO65" s="83"/>
      <c r="AP65" s="83"/>
      <c r="AQ65" s="83"/>
      <c r="AR65" s="83"/>
      <c r="AS65" s="83"/>
      <c r="AT65" s="153"/>
      <c r="AU65" s="82" t="str">
        <f>IF([2]回答表!X44="●",[2]回答表!J122,IF([2]回答表!AA44="●",[2]回答表!J134,""))</f>
        <v/>
      </c>
      <c r="AV65" s="83"/>
      <c r="AW65" s="83"/>
      <c r="AX65" s="83"/>
      <c r="AY65" s="83"/>
      <c r="AZ65" s="83"/>
      <c r="BA65" s="83"/>
      <c r="BB65" s="153"/>
      <c r="BC65" s="120"/>
      <c r="BD65" s="109"/>
      <c r="BE65" s="109"/>
      <c r="BF65" s="150" t="str">
        <f>IF([2]回答表!X44="●",[2]回答表!V121,IF([2]回答表!AA44="●",[2]回答表!V133,""))</f>
        <v/>
      </c>
      <c r="BG65" s="151"/>
      <c r="BH65" s="151"/>
      <c r="BI65" s="151"/>
      <c r="BJ65" s="150" t="str">
        <f>IF([2]回答表!X44="●",[2]回答表!V122,IF([2]回答表!AA44="●",[2]回答表!V134,""))</f>
        <v/>
      </c>
      <c r="BK65" s="151"/>
      <c r="BL65" s="151"/>
      <c r="BM65" s="151"/>
      <c r="BN65" s="150" t="str">
        <f>IF([2]回答表!X44="●",[2]回答表!V123,IF([2]回答表!AA44="●",[2]回答表!V135,""))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IF([2]回答表!AA44="●","●","")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IF([2]回答表!AD44="●","●","")</f>
        <v/>
      </c>
      <c r="O74" s="131"/>
      <c r="P74" s="131"/>
      <c r="Q74" s="132"/>
      <c r="R74" s="119"/>
      <c r="S74" s="119"/>
      <c r="T74" s="119"/>
      <c r="U74" s="133" t="str">
        <f>IF([2]回答表!AD44="●",[2]回答表!B140,"")</f>
        <v/>
      </c>
      <c r="V74" s="134"/>
      <c r="W74" s="134"/>
      <c r="X74" s="134"/>
      <c r="Y74" s="134"/>
      <c r="Z74" s="134"/>
      <c r="AA74" s="134"/>
      <c r="AB74" s="134"/>
      <c r="AC74" s="134"/>
      <c r="AD74" s="134"/>
      <c r="AE74" s="134"/>
      <c r="AF74" s="134"/>
      <c r="AG74" s="134"/>
      <c r="AH74" s="134"/>
      <c r="AI74" s="134"/>
      <c r="AJ74" s="135"/>
      <c r="AK74" s="183"/>
      <c r="AL74" s="183"/>
      <c r="AM74" s="133" t="str">
        <f>IF([2]回答表!AD44="●",[2]回答表!B146,"")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IF([2]回答表!F17="水道事業",IF([2]回答表!X45="●","●",""),"")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IF([2]回答表!F17="水道事業",IF([2]回答表!X45="●",[2]回答表!B158,IF([2]回答表!AA45="●",[2]回答表!B223,"")),"")</f>
        <v/>
      </c>
      <c r="AN86" s="201"/>
      <c r="AO86" s="201"/>
      <c r="AP86" s="201"/>
      <c r="AQ86" s="201"/>
      <c r="AR86" s="201"/>
      <c r="AS86" s="201"/>
      <c r="AT86" s="201"/>
      <c r="AU86" s="201"/>
      <c r="AV86" s="201"/>
      <c r="AW86" s="201"/>
      <c r="AX86" s="201"/>
      <c r="AY86" s="201"/>
      <c r="AZ86" s="201"/>
      <c r="BA86" s="201"/>
      <c r="BB86" s="201"/>
      <c r="BC86" s="202"/>
      <c r="BD86" s="109"/>
      <c r="BE86" s="109"/>
      <c r="BF86" s="138" t="str">
        <f>IF([2]回答表!F17="水道事業",IF([2]回答表!X45="●",[2]回答表!B212,IF([2]回答表!AA45="●",[2]回答表!B278,"")),"")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IF([2]回答表!F17="水道事業",IF([2]回答表!X45="●",[2]回答表!J166,IF([2]回答表!AA45="●",[2]回答表!J231,"")),"")</f>
        <v/>
      </c>
      <c r="V88" s="83"/>
      <c r="W88" s="83"/>
      <c r="X88" s="83"/>
      <c r="Y88" s="83"/>
      <c r="Z88" s="83"/>
      <c r="AA88" s="83"/>
      <c r="AB88" s="153"/>
      <c r="AC88" s="82" t="str">
        <f>IF([2]回答表!F17="水道事業",IF([2]回答表!X45="●",[2]回答表!J173,IF([2]回答表!AA45="●",[2]回答表!J238,"")),"")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IF([2]回答表!F17="水道事業",IF([2]回答表!X45="●",[2]回答表!E212,IF([2]回答表!AA45="●",[2]回答表!E278,"")),"")</f>
        <v/>
      </c>
      <c r="BG89" s="151"/>
      <c r="BH89" s="151"/>
      <c r="BI89" s="151"/>
      <c r="BJ89" s="150" t="str">
        <f>IF([2]回答表!F17="水道事業",IF([2]回答表!X45="●",[2]回答表!E213,IF([2]回答表!AA45="●",[2]回答表!E279,"")),"")</f>
        <v/>
      </c>
      <c r="BK89" s="151"/>
      <c r="BL89" s="151"/>
      <c r="BM89" s="151"/>
      <c r="BN89" s="150" t="str">
        <f>IF([2]回答表!F17="水道事業",IF([2]回答表!X45="●",[2]回答表!E214,IF([2]回答表!AA45="●",[2]回答表!E280,"")),"")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IF([2]回答表!F17="水道事業",IF([2]回答表!AA45="●","●",""),"")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IF([2]回答表!F17="水道事業",IF([2]回答表!X45="●",[2]回答表!J176,IF([2]回答表!AA45="●",[2]回答表!J241,"")),"")</f>
        <v/>
      </c>
      <c r="V93" s="83"/>
      <c r="W93" s="83"/>
      <c r="X93" s="83"/>
      <c r="Y93" s="83"/>
      <c r="Z93" s="83"/>
      <c r="AA93" s="83"/>
      <c r="AB93" s="153"/>
      <c r="AC93" s="82" t="str">
        <f>IF([2]回答表!F17="水道事業",IF([2]回答表!X45="●",[2]回答表!J180,IF([2]回答表!AA45="●",[2]回答表!J245,"")),"")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IF([2]回答表!F17="水道事業",IF([2]回答表!AD45="●","●",""),"")</f>
        <v/>
      </c>
      <c r="O98" s="131"/>
      <c r="P98" s="131"/>
      <c r="Q98" s="132"/>
      <c r="R98" s="119"/>
      <c r="S98" s="119"/>
      <c r="T98" s="119"/>
      <c r="U98" s="133" t="str">
        <f>IF([2]回答表!F17="水道事業",IF([2]回答表!AD45="●",[2]回答表!B289,""),"")</f>
        <v/>
      </c>
      <c r="V98" s="134"/>
      <c r="W98" s="134"/>
      <c r="X98" s="134"/>
      <c r="Y98" s="134"/>
      <c r="Z98" s="134"/>
      <c r="AA98" s="134"/>
      <c r="AB98" s="134"/>
      <c r="AC98" s="134"/>
      <c r="AD98" s="134"/>
      <c r="AE98" s="134"/>
      <c r="AF98" s="134"/>
      <c r="AG98" s="134"/>
      <c r="AH98" s="134"/>
      <c r="AI98" s="134"/>
      <c r="AJ98" s="135"/>
      <c r="AK98" s="183"/>
      <c r="AL98" s="183"/>
      <c r="AM98" s="133" t="str">
        <f>IF([2]回答表!F17="水道事業",IF([2]回答表!AD45="●",[2]回答表!B295,""),"")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IF([2]回答表!F17="簡易水道事業",IF([2]回答表!X45="●",[2]回答表!B158,IF([2]回答表!AA45="●",[2]回答表!B223,"")),"")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IF([2]回答表!F17="簡易水道事業",IF([2]回答表!X45="●",[2]回答表!B212,IF([2]回答表!AA45="●",[2]回答表!B278,"")),"")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IF([2]回答表!F17="簡易水道事業",IF([2]回答表!X45="●","●",""),"")</f>
        <v/>
      </c>
      <c r="O112" s="131"/>
      <c r="P112" s="131"/>
      <c r="Q112" s="132"/>
      <c r="R112" s="119"/>
      <c r="S112" s="119"/>
      <c r="T112" s="119"/>
      <c r="U112" s="82" t="str">
        <f>IF([2]回答表!F17="簡易水道事業",IF([2]回答表!X45="●",[2]回答表!Y185,IF([2]回答表!AA45="●",[2]回答表!Y251,"")),"")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IF([2]回答表!F17="簡易水道事業",IF([2]回答表!X45="●",[2]回答表!E212,IF([2]回答表!AA45="●",[2]回答表!E278,"")),"")</f>
        <v/>
      </c>
      <c r="BG113" s="151"/>
      <c r="BH113" s="151"/>
      <c r="BI113" s="151"/>
      <c r="BJ113" s="150" t="str">
        <f>IF([2]回答表!F17="簡易水道事業",IF([2]回答表!X45="●",[2]回答表!E213,IF([2]回答表!AA45="●",[2]回答表!E279,"")),"")</f>
        <v/>
      </c>
      <c r="BK113" s="151"/>
      <c r="BL113" s="151"/>
      <c r="BM113" s="151"/>
      <c r="BN113" s="150" t="str">
        <f>IF([2]回答表!F17="簡易水道事業",IF([2]回答表!X45="●",[2]回答表!E214,IF([2]回答表!AA45="●",[2]回答表!E280,"")),"")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IF([2]回答表!F17="簡易水道事業",IF([2]回答表!X45="●",[2]回答表!Y186,IF([2]回答表!AA45="●",[2]回答表!Y252,"")),"")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IF([2]回答表!F17="簡易水道事業",IF([2]回答表!AA45="●","●",""),"")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IF([2]回答表!F17="簡易水道事業",IF([2]回答表!X45="●",[2]回答表!Y187,IF([2]回答表!AA45="●",[2]回答表!Y253,"")),"")</f>
        <v/>
      </c>
      <c r="V122" s="83"/>
      <c r="W122" s="83"/>
      <c r="X122" s="83"/>
      <c r="Y122" s="83"/>
      <c r="Z122" s="83"/>
      <c r="AA122" s="83"/>
      <c r="AB122" s="83"/>
      <c r="AC122" s="83"/>
      <c r="AD122" s="83"/>
      <c r="AE122" s="83"/>
      <c r="AF122" s="83"/>
      <c r="AG122" s="83"/>
      <c r="AH122" s="83"/>
      <c r="AI122" s="83"/>
      <c r="AJ122" s="153"/>
      <c r="AK122" s="68"/>
      <c r="AL122" s="68"/>
      <c r="AM122" s="233" t="str">
        <f>IF([2]回答表!F17="簡易水道事業",IF([2]回答表!X45="●",[2]回答表!Y189,IF([2]回答表!AA45="●",[2]回答表!Y255,"")),"")</f>
        <v/>
      </c>
      <c r="AN122" s="233"/>
      <c r="AO122" s="233"/>
      <c r="AP122" s="233"/>
      <c r="AQ122" s="233"/>
      <c r="AR122" s="233"/>
      <c r="AS122" s="233" t="str">
        <f>IF([2]回答表!F17="簡易水道事業",IF([2]回答表!X45="●",[2]回答表!Y190,IF([2]回答表!AA45="●",[2]回答表!Y256,"")),"")</f>
        <v/>
      </c>
      <c r="AT122" s="233"/>
      <c r="AU122" s="233"/>
      <c r="AV122" s="233"/>
      <c r="AW122" s="233"/>
      <c r="AX122" s="233"/>
      <c r="AY122" s="233" t="str">
        <f>IF([2]回答表!F17="簡易水道事業",IF([2]回答表!X45="●",[2]回答表!Y191,IF([2]回答表!AA45="●",[2]回答表!Y257,"")),"")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IF([2]回答表!F17="簡易水道事業",IF([2]回答表!AD45="●","●",""),"")</f>
        <v/>
      </c>
      <c r="O127" s="131"/>
      <c r="P127" s="131"/>
      <c r="Q127" s="132"/>
      <c r="R127" s="119"/>
      <c r="S127" s="119"/>
      <c r="T127" s="119"/>
      <c r="U127" s="133" t="str">
        <f>IF([2]回答表!F17="簡易水道事業",IF([2]回答表!AD45="●",[2]回答表!B289,""),"")</f>
        <v/>
      </c>
      <c r="V127" s="134"/>
      <c r="W127" s="134"/>
      <c r="X127" s="134"/>
      <c r="Y127" s="134"/>
      <c r="Z127" s="134"/>
      <c r="AA127" s="134"/>
      <c r="AB127" s="134"/>
      <c r="AC127" s="134"/>
      <c r="AD127" s="134"/>
      <c r="AE127" s="134"/>
      <c r="AF127" s="134"/>
      <c r="AG127" s="134"/>
      <c r="AH127" s="134"/>
      <c r="AI127" s="134"/>
      <c r="AJ127" s="135"/>
      <c r="AK127" s="183"/>
      <c r="AL127" s="183"/>
      <c r="AM127" s="133" t="str">
        <f>IF([2]回答表!F17="簡易水道事業",IF([2]回答表!AD45="●",[2]回答表!B295,""),"")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IF([2]回答表!F17="下水道事業",IF([2]回答表!X45="●","●",""),"")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IF([2]回答表!F17="下水道事業",IF([2]回答表!X45="●",[2]回答表!B158,IF([2]回答表!AA45="●",[2]回答表!B223,"")),"")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IF([2]回答表!F17="下水道事業",IF([2]回答表!X45="●",[2]回答表!B212,IF([2]回答表!AA45="●",[2]回答表!B278,"")),"")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IF([2]回答表!F17="下水道事業",IF([2]回答表!X45="●",[2]回答表!Y193,IF([2]回答表!AA45="●",[2]回答表!Y259,"")),"")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IF([2]回答表!F17="下水道事業",IF([2]回答表!X45="●",[2]回答表!E212,IF([2]回答表!AA45="●",[2]回答表!E278,"")),"")</f>
        <v/>
      </c>
      <c r="BG142" s="151"/>
      <c r="BH142" s="151"/>
      <c r="BI142" s="151"/>
      <c r="BJ142" s="150" t="str">
        <f>IF([2]回答表!F17="下水道事業",IF([2]回答表!X45="●",[2]回答表!E213,IF([2]回答表!AA45="●",[2]回答表!E279,"")),"")</f>
        <v/>
      </c>
      <c r="BK142" s="151"/>
      <c r="BL142" s="151"/>
      <c r="BM142" s="151"/>
      <c r="BN142" s="150" t="str">
        <f>IF([2]回答表!F17="下水道事業",IF([2]回答表!X45="●",[2]回答表!E214,IF([2]回答表!AA45="●",[2]回答表!E280,"")),"")</f>
        <v/>
      </c>
      <c r="BO142" s="151"/>
      <c r="BP142" s="151"/>
      <c r="BQ142" s="152"/>
      <c r="BR142" s="112"/>
      <c r="BX142" s="200" t="str">
        <f>IF([2]回答表!AQ20="下水道事業",IF([2]回答表!BI48="○",[2]回答表!AM161,IF([2]回答表!BL48="○",[2]回答表!AM226,"")),"")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IF([2]回答表!F17="下水道事業",IF([2]回答表!X45="●",[2]回答表!Y195,IF([2]回答表!AA45="●",[2]回答表!Y261,"")),"")</f>
        <v/>
      </c>
      <c r="V147" s="83"/>
      <c r="W147" s="83"/>
      <c r="X147" s="83"/>
      <c r="Y147" s="83"/>
      <c r="Z147" s="83"/>
      <c r="AA147" s="83"/>
      <c r="AB147" s="153"/>
      <c r="AC147" s="82" t="str">
        <f>IF([2]回答表!F17="下水道事業",IF([2]回答表!X45="●",[2]回答表!Y196,IF([2]回答表!AA45="●",[2]回答表!Y262,"")),"")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IF([2]回答表!F17="下水道事業",IF([2]回答表!X45="●",[2]回答表!Y198,IF([2]回答表!AA45="●",[2]回答表!Y264,"")),"")</f>
        <v/>
      </c>
      <c r="V153" s="83"/>
      <c r="W153" s="83"/>
      <c r="X153" s="83"/>
      <c r="Y153" s="83"/>
      <c r="Z153" s="83"/>
      <c r="AA153" s="83"/>
      <c r="AB153" s="153"/>
      <c r="AC153" s="82" t="str">
        <f>IF([2]回答表!F17="下水道事業",IF([2]回答表!X45="●",[2]回答表!Y199,IF([2]回答表!AA45="●",[2]回答表!Y265,"")),"")</f>
        <v/>
      </c>
      <c r="AD153" s="83"/>
      <c r="AE153" s="83"/>
      <c r="AF153" s="83"/>
      <c r="AG153" s="83"/>
      <c r="AH153" s="83"/>
      <c r="AI153" s="83"/>
      <c r="AJ153" s="153"/>
      <c r="AK153" s="82" t="str">
        <f>IF([2]回答表!F17="下水道事業",IF([2]回答表!X45="●",[2]回答表!Y200,IF([2]回答表!AA45="●",[2]回答表!Y266,"")),"")</f>
        <v/>
      </c>
      <c r="AL153" s="83"/>
      <c r="AM153" s="83"/>
      <c r="AN153" s="83"/>
      <c r="AO153" s="83"/>
      <c r="AP153" s="83"/>
      <c r="AQ153" s="83"/>
      <c r="AR153" s="153"/>
      <c r="AS153" s="82" t="str">
        <f>IF([2]回答表!F17="下水道事業",IF([2]回答表!X45="●",[2]回答表!Y201,IF([2]回答表!AA45="●",[2]回答表!Y267,"")),"")</f>
        <v/>
      </c>
      <c r="AT153" s="83"/>
      <c r="AU153" s="83"/>
      <c r="AV153" s="83"/>
      <c r="AW153" s="83"/>
      <c r="AX153" s="83"/>
      <c r="AY153" s="83"/>
      <c r="AZ153" s="153"/>
      <c r="BA153" s="82" t="str">
        <f>IF([2]回答表!F17="下水道事業",IF([2]回答表!X45="●",[2]回答表!Y202,IF([2]回答表!AA45="●",[2]回答表!Y268,"")),"")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IF([2]回答表!F17="下水道事業",IF([2]回答表!AA45="●","●",""),"")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IF([2]回答表!F17="下水道事業",IF([2]回答表!X45="●",[2]回答表!Y207,IF([2]回答表!AA45="●",[2]回答表!Y273,"")),"")</f>
        <v/>
      </c>
      <c r="V159" s="83"/>
      <c r="W159" s="83"/>
      <c r="X159" s="83"/>
      <c r="Y159" s="83"/>
      <c r="Z159" s="83"/>
      <c r="AA159" s="83"/>
      <c r="AB159" s="153"/>
      <c r="AC159" s="82" t="str">
        <f>IF([2]回答表!F17="下水道事業",IF([2]回答表!X45="●",[2]回答表!Y208,IF([2]回答表!AA45="●",[2]回答表!Y274,"")),"")</f>
        <v/>
      </c>
      <c r="AD159" s="83"/>
      <c r="AE159" s="83"/>
      <c r="AF159" s="83"/>
      <c r="AG159" s="83"/>
      <c r="AH159" s="83"/>
      <c r="AI159" s="83"/>
      <c r="AJ159" s="153"/>
      <c r="AK159" s="82" t="str">
        <f>IF([2]回答表!F17="下水道事業",IF([2]回答表!X45="●",[2]回答表!Y209,IF([2]回答表!AA45="●",[2]回答表!Y275,"")),"")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IF([2]回答表!F17="下水道事業",IF([2]回答表!AD45="●","●",""),"")</f>
        <v/>
      </c>
      <c r="O164" s="131"/>
      <c r="P164" s="131"/>
      <c r="Q164" s="132"/>
      <c r="R164" s="119"/>
      <c r="S164" s="119"/>
      <c r="T164" s="119"/>
      <c r="U164" s="133" t="str">
        <f>IF([2]回答表!F17="下水道事業",IF([2]回答表!AD45="●",[2]回答表!B289,""),"")</f>
        <v/>
      </c>
      <c r="V164" s="134"/>
      <c r="W164" s="134"/>
      <c r="X164" s="134"/>
      <c r="Y164" s="134"/>
      <c r="Z164" s="134"/>
      <c r="AA164" s="134"/>
      <c r="AB164" s="134"/>
      <c r="AC164" s="134"/>
      <c r="AD164" s="134"/>
      <c r="AE164" s="134"/>
      <c r="AF164" s="134"/>
      <c r="AG164" s="134"/>
      <c r="AH164" s="134"/>
      <c r="AI164" s="134"/>
      <c r="AJ164" s="135"/>
      <c r="AK164" s="183"/>
      <c r="AL164" s="183"/>
      <c r="AM164" s="133" t="str">
        <f>IF([2]回答表!F17="下水道事業",IF([2]回答表!AD45="●",[2]回答表!B295,""),"")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IF([2]回答表!BD17="●",IF([2]回答表!X45="●","●",""),"")</f>
        <v/>
      </c>
      <c r="O176" s="131"/>
      <c r="P176" s="131"/>
      <c r="Q176" s="132"/>
      <c r="R176" s="119"/>
      <c r="S176" s="119"/>
      <c r="T176" s="119"/>
      <c r="U176" s="133" t="str">
        <f>IF([2]回答表!BD17="●",IF([2]回答表!X45="●",[2]回答表!B158,IF([2]回答表!AA45="●",[2]回答表!B223,"")),"")</f>
        <v/>
      </c>
      <c r="V176" s="134"/>
      <c r="W176" s="134"/>
      <c r="X176" s="134"/>
      <c r="Y176" s="134"/>
      <c r="Z176" s="134"/>
      <c r="AA176" s="134"/>
      <c r="AB176" s="134"/>
      <c r="AC176" s="134"/>
      <c r="AD176" s="134"/>
      <c r="AE176" s="134"/>
      <c r="AF176" s="134"/>
      <c r="AG176" s="134"/>
      <c r="AH176" s="134"/>
      <c r="AI176" s="134"/>
      <c r="AJ176" s="135"/>
      <c r="AK176" s="136"/>
      <c r="AL176" s="136"/>
      <c r="AM176" s="138" t="str">
        <f>IF([2]回答表!BD17="●",IF([2]回答表!X45="●",[2]回答表!B212,IF([2]回答表!AA45="●",[2]回答表!B278,"")),"")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IF([2]回答表!BD17="●",IF([2]回答表!X45="●",[2]回答表!E212,IF([2]回答表!AA45="●",[2]回答表!E278,"")),"")</f>
        <v/>
      </c>
      <c r="AN179" s="151"/>
      <c r="AO179" s="151"/>
      <c r="AP179" s="151"/>
      <c r="AQ179" s="150" t="str">
        <f>IF([2]回答表!BD17="●",IF([2]回答表!X45="●",[2]回答表!E213,IF([2]回答表!AA45="●",[2]回答表!E279,"")),"")</f>
        <v/>
      </c>
      <c r="AR179" s="151"/>
      <c r="AS179" s="151"/>
      <c r="AT179" s="151"/>
      <c r="AU179" s="150" t="str">
        <f>IF([2]回答表!BD17="●",IF([2]回答表!X45="●",[2]回答表!E214,IF([2]回答表!AA45="●",[2]回答表!E280,"")),"")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IF([2]回答表!BD17="●",IF([2]回答表!AA45="●","●",""),"")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IF([2]回答表!BD17="●",IF([2]回答表!AD45="●","●",""),"")</f>
        <v/>
      </c>
      <c r="O188" s="131"/>
      <c r="P188" s="131"/>
      <c r="Q188" s="132"/>
      <c r="R188" s="119"/>
      <c r="S188" s="119"/>
      <c r="T188" s="119"/>
      <c r="U188" s="133" t="str">
        <f>IF([2]回答表!BD17="●",IF([2]回答表!AD45="●",[2]回答表!B289,""),"")</f>
        <v/>
      </c>
      <c r="V188" s="134"/>
      <c r="W188" s="134"/>
      <c r="X188" s="134"/>
      <c r="Y188" s="134"/>
      <c r="Z188" s="134"/>
      <c r="AA188" s="134"/>
      <c r="AB188" s="134"/>
      <c r="AC188" s="134"/>
      <c r="AD188" s="134"/>
      <c r="AE188" s="134"/>
      <c r="AF188" s="134"/>
      <c r="AG188" s="134"/>
      <c r="AH188" s="134"/>
      <c r="AI188" s="134"/>
      <c r="AJ188" s="135"/>
      <c r="AK188" s="183"/>
      <c r="AL188" s="183"/>
      <c r="AM188" s="133" t="str">
        <f>IF([2]回答表!BD17="●",IF([2]回答表!AD45="●",[2]回答表!B295,""),"")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IF([2]回答表!X46="●","●","")</f>
        <v/>
      </c>
      <c r="O200" s="131"/>
      <c r="P200" s="131"/>
      <c r="Q200" s="132"/>
      <c r="R200" s="119"/>
      <c r="S200" s="119"/>
      <c r="T200" s="119"/>
      <c r="U200" s="133" t="str">
        <f>IF([2]回答表!X46="●",[2]回答表!B307,IF([2]回答表!AA46="●",[2]回答表!B324,""))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IF([2]回答表!X46="●",[2]回答表!U313,IF([2]回答表!AA46="●",[2]回答表!U330,""))</f>
        <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IF([2]回答表!X46="●",[2]回答表!G313,IF([2]回答表!AA46="●",[2]回答表!G330,""))</f>
        <v/>
      </c>
      <c r="AN203" s="83"/>
      <c r="AO203" s="83"/>
      <c r="AP203" s="83"/>
      <c r="AQ203" s="83"/>
      <c r="AR203" s="83"/>
      <c r="AS203" s="83"/>
      <c r="AT203" s="153"/>
      <c r="AU203" s="82" t="str">
        <f>IF([2]回答表!X46="●",[2]回答表!G314,IF([2]回答表!AA46="●",[2]回答表!G331,""))</f>
        <v/>
      </c>
      <c r="AV203" s="83"/>
      <c r="AW203" s="83"/>
      <c r="AX203" s="83"/>
      <c r="AY203" s="83"/>
      <c r="AZ203" s="83"/>
      <c r="BA203" s="83"/>
      <c r="BB203" s="153"/>
      <c r="BC203" s="120"/>
      <c r="BD203" s="109"/>
      <c r="BE203" s="109"/>
      <c r="BF203" s="150" t="str">
        <f>IF([2]回答表!X46="●",[2]回答表!X313,IF([2]回答表!AA46="●",[2]回答表!X330,""))</f>
        <v/>
      </c>
      <c r="BG203" s="151"/>
      <c r="BH203" s="151"/>
      <c r="BI203" s="151"/>
      <c r="BJ203" s="150" t="str">
        <f>IF([2]回答表!X46="●",[2]回答表!X314,IF([2]回答表!AA46="●",[2]回答表!X331,""))</f>
        <v/>
      </c>
      <c r="BK203" s="151"/>
      <c r="BL203" s="151"/>
      <c r="BM203" s="152"/>
      <c r="BN203" s="150" t="str">
        <f>IF([2]回答表!X46="●",[2]回答表!X315,IF([2]回答表!AA46="●",[2]回答表!X332,""))</f>
        <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IF([2]回答表!AA46="●","●","")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IF([2]回答表!AD46="●","●","")</f>
        <v/>
      </c>
      <c r="O212" s="131"/>
      <c r="P212" s="131"/>
      <c r="Q212" s="132"/>
      <c r="R212" s="119"/>
      <c r="S212" s="119"/>
      <c r="T212" s="119"/>
      <c r="U212" s="133" t="str">
        <f>IF([2]回答表!AD46="●",[2]回答表!B337,"")</f>
        <v/>
      </c>
      <c r="V212" s="134"/>
      <c r="W212" s="134"/>
      <c r="X212" s="134"/>
      <c r="Y212" s="134"/>
      <c r="Z212" s="134"/>
      <c r="AA212" s="134"/>
      <c r="AB212" s="134"/>
      <c r="AC212" s="134"/>
      <c r="AD212" s="134"/>
      <c r="AE212" s="134"/>
      <c r="AF212" s="134"/>
      <c r="AG212" s="134"/>
      <c r="AH212" s="134"/>
      <c r="AI212" s="134"/>
      <c r="AJ212" s="135"/>
      <c r="AK212" s="259"/>
      <c r="AL212" s="259"/>
      <c r="AM212" s="133" t="str">
        <f>IF([2]回答表!AD46="●",[2]回答表!B343,"")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IF([2]回答表!X47="●","●","")</f>
        <v/>
      </c>
      <c r="O224" s="131"/>
      <c r="P224" s="131"/>
      <c r="Q224" s="132"/>
      <c r="R224" s="119"/>
      <c r="S224" s="119"/>
      <c r="T224" s="119"/>
      <c r="U224" s="133" t="str">
        <f>IF([2]回答表!X47="●",[2]回答表!B356,IF([2]回答表!AA47="●",[2]回答表!B379,""))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IF([2]回答表!X47="●",[2]回答表!B362,"")</f>
        <v/>
      </c>
      <c r="AO224" s="263"/>
      <c r="AP224" s="263"/>
      <c r="AQ224" s="263"/>
      <c r="AR224" s="263"/>
      <c r="AS224" s="263"/>
      <c r="AT224" s="263"/>
      <c r="AU224" s="263"/>
      <c r="AV224" s="263"/>
      <c r="AW224" s="263"/>
      <c r="AX224" s="263"/>
      <c r="AY224" s="263"/>
      <c r="AZ224" s="263"/>
      <c r="BA224" s="263"/>
      <c r="BB224" s="264"/>
      <c r="BC224" s="120"/>
      <c r="BD224" s="109"/>
      <c r="BE224" s="109"/>
      <c r="BF224" s="138" t="str">
        <f>IF([2]回答表!X47="●",[2]回答表!B368,IF([2]回答表!AA47="●",[2]回答表!B385,""))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IF([2]回答表!X47="●",[2]回答表!E368,IF([2]回答表!AA47="●",[2]回答表!E385,""))</f>
        <v/>
      </c>
      <c r="BG227" s="151"/>
      <c r="BH227" s="151"/>
      <c r="BI227" s="151"/>
      <c r="BJ227" s="150" t="str">
        <f>IF([2]回答表!X47="●",[2]回答表!E369,IF([2]回答表!AA47="●",[2]回答表!E386,""))</f>
        <v/>
      </c>
      <c r="BK227" s="151"/>
      <c r="BL227" s="151"/>
      <c r="BM227" s="152"/>
      <c r="BN227" s="150" t="str">
        <f>IF([2]回答表!X47="●",[2]回答表!E370,IF([2]回答表!AA47="●",[2]回答表!E387,""))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IF([2]回答表!AA47="●","●","")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IF([2]回答表!AD47="●","●","")</f>
        <v/>
      </c>
      <c r="O236" s="131"/>
      <c r="P236" s="131"/>
      <c r="Q236" s="132"/>
      <c r="R236" s="119"/>
      <c r="S236" s="119"/>
      <c r="T236" s="119"/>
      <c r="U236" s="133" t="str">
        <f>IF([2]回答表!AD47="●",[2]回答表!B392,"")</f>
        <v/>
      </c>
      <c r="V236" s="134"/>
      <c r="W236" s="134"/>
      <c r="X236" s="134"/>
      <c r="Y236" s="134"/>
      <c r="Z236" s="134"/>
      <c r="AA236" s="134"/>
      <c r="AB236" s="134"/>
      <c r="AC236" s="134"/>
      <c r="AD236" s="134"/>
      <c r="AE236" s="134"/>
      <c r="AF236" s="134"/>
      <c r="AG236" s="134"/>
      <c r="AH236" s="134"/>
      <c r="AI236" s="134"/>
      <c r="AJ236" s="135"/>
      <c r="AK236" s="259"/>
      <c r="AL236" s="259"/>
      <c r="AM236" s="133" t="str">
        <f>IF([2]回答表!AD47="●",[2]回答表!B398,"")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IF([2]回答表!X48="●","●","")</f>
        <v/>
      </c>
      <c r="O248" s="131"/>
      <c r="P248" s="131"/>
      <c r="Q248" s="132"/>
      <c r="R248" s="119"/>
      <c r="S248" s="119"/>
      <c r="T248" s="119"/>
      <c r="U248" s="133" t="str">
        <f>IF([2]回答表!X48="●",[2]回答表!B411,IF([2]回答表!AA48="●",[2]回答表!B425,""))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IF([2]回答表!X48="●",[2]回答表!BC418,IF([2]回答表!AA48="●",[2]回答表!BC432,""))</f>
        <v/>
      </c>
      <c r="AR248" s="272"/>
      <c r="AS248" s="272"/>
      <c r="AT248" s="272"/>
      <c r="AU248" s="273" t="s">
        <v>73</v>
      </c>
      <c r="AV248" s="274"/>
      <c r="AW248" s="274"/>
      <c r="AX248" s="275"/>
      <c r="AY248" s="272" t="str">
        <f>IF([2]回答表!X48="●",[2]回答表!BC423,IF([2]回答表!AA48="●",[2]回答表!BC437,""))</f>
        <v/>
      </c>
      <c r="AZ248" s="272"/>
      <c r="BA248" s="272"/>
      <c r="BB248" s="272"/>
      <c r="BC248" s="120"/>
      <c r="BD248" s="109"/>
      <c r="BE248" s="109"/>
      <c r="BF248" s="138" t="str">
        <f>IF([2]回答表!X48="●",[2]回答表!S417,IF([2]回答表!AA48="●",[2]回答表!S431,""))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IF([2]回答表!X48="●",[2]回答表!BC419,IF([2]回答表!AA48="●",[2]回答表!BC433,""))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IF([2]回答表!X48="●",[2]回答表!V417,IF([2]回答表!AA48="●",[2]回答表!V431,""))</f>
        <v/>
      </c>
      <c r="BG251" s="151"/>
      <c r="BH251" s="151"/>
      <c r="BI251" s="151"/>
      <c r="BJ251" s="150" t="str">
        <f>IF([2]回答表!X48="●",[2]回答表!V418,IF([2]回答表!AA48="●",[2]回答表!V432,""))</f>
        <v/>
      </c>
      <c r="BK251" s="151"/>
      <c r="BL251" s="151"/>
      <c r="BM251" s="152"/>
      <c r="BN251" s="150" t="str">
        <f>IF([2]回答表!X48="●",[2]回答表!V419,IF([2]回答表!AA48="●",[2]回答表!V433,""))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IF([2]回答表!X48="●",[2]回答表!BC420,IF([2]回答表!AA48="●",[2]回答表!BC434,""))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IF([2]回答表!X48="●",[2]回答表!BC424,IF([2]回答表!AA48="●",[2]回答表!BC438,""))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IF([2]回答表!AA48="●","●","")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IF([2]回答表!X48="●",[2]回答表!BC421,IF([2]回答表!AA48="●",[2]回答表!BC435,""))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IF([2]回答表!X48="●",[2]回答表!BC422,IF([2]回答表!AA48="●",[2]回答表!BC436,""))</f>
        <v/>
      </c>
      <c r="AR256" s="272"/>
      <c r="AS256" s="272"/>
      <c r="AT256" s="272"/>
      <c r="AU256" s="224" t="s">
        <v>79</v>
      </c>
      <c r="AV256" s="225"/>
      <c r="AW256" s="225"/>
      <c r="AX256" s="226"/>
      <c r="AY256" s="282" t="str">
        <f>IF([2]回答表!X48="●",[2]回答表!BC425,IF([2]回答表!AA48="●",[2]回答表!BC439,""))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IF([2]回答表!AD48="●","●","")</f>
        <v/>
      </c>
      <c r="O260" s="131"/>
      <c r="P260" s="131"/>
      <c r="Q260" s="132"/>
      <c r="R260" s="119"/>
      <c r="S260" s="119"/>
      <c r="T260" s="119"/>
      <c r="U260" s="133" t="str">
        <f>IF([2]回答表!AD48="●",[2]回答表!B439,"")</f>
        <v/>
      </c>
      <c r="V260" s="134"/>
      <c r="W260" s="134"/>
      <c r="X260" s="134"/>
      <c r="Y260" s="134"/>
      <c r="Z260" s="134"/>
      <c r="AA260" s="134"/>
      <c r="AB260" s="134"/>
      <c r="AC260" s="134"/>
      <c r="AD260" s="134"/>
      <c r="AE260" s="134"/>
      <c r="AF260" s="134"/>
      <c r="AG260" s="134"/>
      <c r="AH260" s="134"/>
      <c r="AI260" s="134"/>
      <c r="AJ260" s="135"/>
      <c r="AK260" s="183"/>
      <c r="AL260" s="183"/>
      <c r="AM260" s="133" t="str">
        <f>IF([2]回答表!AD48="●",[2]回答表!B445,"")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IF([2]回答表!X49="●","●","")</f>
        <v/>
      </c>
      <c r="O271" s="131"/>
      <c r="P271" s="131"/>
      <c r="Q271" s="132"/>
      <c r="R271" s="119"/>
      <c r="S271" s="119"/>
      <c r="T271" s="119"/>
      <c r="U271" s="133" t="str">
        <f>IF([2]回答表!X49="●",[2]回答表!B458,IF([2]回答表!AA49="●",[2]回答表!B475,""))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IF([2]回答表!X49="●",[2]回答表!B468,IF([2]回答表!AA49="●",[2]回答表!B485,""))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IF([2]回答表!X49="●",[2]回答表!G464,IF([2]回答表!AA49="●",[2]回答表!G481,""))</f>
        <v/>
      </c>
      <c r="AN273" s="83"/>
      <c r="AO273" s="83"/>
      <c r="AP273" s="83"/>
      <c r="AQ273" s="83"/>
      <c r="AR273" s="83"/>
      <c r="AS273" s="83"/>
      <c r="AT273" s="153"/>
      <c r="AU273" s="82" t="str">
        <f>IF([2]回答表!X49="●",[2]回答表!G465,IF([2]回答表!AA49="●",[2]回答表!G482,""))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IF([2]回答表!X49="●",[2]回答表!E468,IF([2]回答表!AA49="●",[2]回答表!E485,""))</f>
        <v/>
      </c>
      <c r="BG274" s="151"/>
      <c r="BH274" s="151"/>
      <c r="BI274" s="151"/>
      <c r="BJ274" s="150" t="str">
        <f>IF([2]回答表!X49="●",[2]回答表!E469,IF([2]回答表!AA49="●",[2]回答表!E486,""))</f>
        <v/>
      </c>
      <c r="BK274" s="151"/>
      <c r="BL274" s="151"/>
      <c r="BM274" s="152"/>
      <c r="BN274" s="150" t="str">
        <f>IF([2]回答表!X49="●",[2]回答表!E470,IF([2]回答表!AA49="●",[2]回答表!E487,""))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IF([2]回答表!AA49="●","●","")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IF([2]回答表!AD49="●","●","")</f>
        <v/>
      </c>
      <c r="O283" s="131"/>
      <c r="P283" s="131"/>
      <c r="Q283" s="132"/>
      <c r="R283" s="119"/>
      <c r="S283" s="119"/>
      <c r="T283" s="119"/>
      <c r="U283" s="133" t="str">
        <f>IF([2]回答表!AD49="●",[2]回答表!B492,"")</f>
        <v/>
      </c>
      <c r="V283" s="134"/>
      <c r="W283" s="134"/>
      <c r="X283" s="134"/>
      <c r="Y283" s="134"/>
      <c r="Z283" s="134"/>
      <c r="AA283" s="134"/>
      <c r="AB283" s="134"/>
      <c r="AC283" s="134"/>
      <c r="AD283" s="134"/>
      <c r="AE283" s="134"/>
      <c r="AF283" s="134"/>
      <c r="AG283" s="134"/>
      <c r="AH283" s="134"/>
      <c r="AI283" s="134"/>
      <c r="AJ283" s="135"/>
      <c r="AK283" s="136"/>
      <c r="AL283" s="136"/>
      <c r="AM283" s="133" t="str">
        <f>IF([2]回答表!AD49="●",[2]回答表!B498,"")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IF([2]回答表!R50="●",[2]回答表!B511,"")</f>
        <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4A6A9-8F5B-4EEC-AFA1-0EAD3D1F78DD}">
  <sheetPr>
    <pageSetUpPr fitToPage="1"/>
  </sheetPr>
  <dimension ref="A1:CN315"/>
  <sheetViews>
    <sheetView showZeros="0" view="pageBreakPreview" zoomScale="60" zoomScaleNormal="55" workbookViewId="0">
      <selection activeCell="U36" sqref="U36:AJ47"/>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IF(COUNTIF([3]回答表!K15,"*")&gt;0,[3]回答表!K15,"")</f>
        <v>小坂町</v>
      </c>
      <c r="D11" s="8"/>
      <c r="E11" s="8"/>
      <c r="F11" s="8"/>
      <c r="G11" s="8"/>
      <c r="H11" s="8"/>
      <c r="I11" s="8"/>
      <c r="J11" s="8"/>
      <c r="K11" s="8"/>
      <c r="L11" s="8"/>
      <c r="M11" s="8"/>
      <c r="N11" s="8"/>
      <c r="O11" s="8"/>
      <c r="P11" s="8"/>
      <c r="Q11" s="8"/>
      <c r="R11" s="8"/>
      <c r="S11" s="8"/>
      <c r="T11" s="8"/>
      <c r="U11" s="22" t="str">
        <f>IF(COUNTIF([3]回答表!F17,"*")&gt;0,[3]回答表!F17,"")</f>
        <v>下水道事業</v>
      </c>
      <c r="V11" s="23"/>
      <c r="W11" s="23"/>
      <c r="X11" s="23"/>
      <c r="Y11" s="23"/>
      <c r="Z11" s="23"/>
      <c r="AA11" s="23"/>
      <c r="AB11" s="23"/>
      <c r="AC11" s="23"/>
      <c r="AD11" s="23"/>
      <c r="AE11" s="23"/>
      <c r="AF11" s="10"/>
      <c r="AG11" s="10"/>
      <c r="AH11" s="10"/>
      <c r="AI11" s="10"/>
      <c r="AJ11" s="10"/>
      <c r="AK11" s="10"/>
      <c r="AL11" s="10"/>
      <c r="AM11" s="10"/>
      <c r="AN11" s="11"/>
      <c r="AO11" s="24" t="str">
        <f>IF(COUNTIF([3]回答表!W17,"*")&gt;0,[3]回答表!W17,"")</f>
        <v>公共下水道</v>
      </c>
      <c r="AP11" s="10"/>
      <c r="AQ11" s="10"/>
      <c r="AR11" s="10"/>
      <c r="AS11" s="10"/>
      <c r="AT11" s="10"/>
      <c r="AU11" s="10"/>
      <c r="AV11" s="10"/>
      <c r="AW11" s="10"/>
      <c r="AX11" s="10"/>
      <c r="AY11" s="10"/>
      <c r="AZ11" s="10"/>
      <c r="BA11" s="10"/>
      <c r="BB11" s="10"/>
      <c r="BC11" s="10"/>
      <c r="BD11" s="10"/>
      <c r="BE11" s="10"/>
      <c r="BF11" s="11"/>
      <c r="BG11" s="21" t="str">
        <f>IF(COUNTIF([3]回答表!F19,"*")&gt;0,[3]回答表!F19,"")</f>
        <v>ー</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IF([3]回答表!R43="●","●","")</f>
        <v/>
      </c>
      <c r="E24" s="80"/>
      <c r="F24" s="80"/>
      <c r="G24" s="80"/>
      <c r="H24" s="80"/>
      <c r="I24" s="80"/>
      <c r="J24" s="81"/>
      <c r="K24" s="79" t="str">
        <f>IF([3]回答表!R44="●","●","")</f>
        <v/>
      </c>
      <c r="L24" s="80"/>
      <c r="M24" s="80"/>
      <c r="N24" s="80"/>
      <c r="O24" s="80"/>
      <c r="P24" s="80"/>
      <c r="Q24" s="81"/>
      <c r="R24" s="79" t="str">
        <f>IF([3]回答表!R45="●","●","")</f>
        <v>●</v>
      </c>
      <c r="S24" s="80"/>
      <c r="T24" s="80"/>
      <c r="U24" s="80"/>
      <c r="V24" s="80"/>
      <c r="W24" s="80"/>
      <c r="X24" s="81"/>
      <c r="Y24" s="79" t="str">
        <f>IF([3]回答表!R46="●","●","")</f>
        <v/>
      </c>
      <c r="Z24" s="80"/>
      <c r="AA24" s="80"/>
      <c r="AB24" s="80"/>
      <c r="AC24" s="80"/>
      <c r="AD24" s="80"/>
      <c r="AE24" s="81"/>
      <c r="AF24" s="79" t="str">
        <f>IF([3]回答表!R47="●","●","")</f>
        <v/>
      </c>
      <c r="AG24" s="80"/>
      <c r="AH24" s="80"/>
      <c r="AI24" s="80"/>
      <c r="AJ24" s="80"/>
      <c r="AK24" s="80"/>
      <c r="AL24" s="81"/>
      <c r="AM24" s="79" t="str">
        <f>IF([3]回答表!R48="●","●","")</f>
        <v/>
      </c>
      <c r="AN24" s="80"/>
      <c r="AO24" s="80"/>
      <c r="AP24" s="80"/>
      <c r="AQ24" s="80"/>
      <c r="AR24" s="80"/>
      <c r="AS24" s="81"/>
      <c r="AT24" s="79" t="str">
        <f>IF([3]回答表!R49="●","●","")</f>
        <v/>
      </c>
      <c r="AU24" s="80"/>
      <c r="AV24" s="80"/>
      <c r="AW24" s="80"/>
      <c r="AX24" s="80"/>
      <c r="AY24" s="80"/>
      <c r="AZ24" s="81"/>
      <c r="BA24" s="68"/>
      <c r="BB24" s="82" t="str">
        <f>IF([3]回答表!R50="●","●","")</f>
        <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IF([3]回答表!X43="●","●","")</f>
        <v/>
      </c>
      <c r="O36" s="131"/>
      <c r="P36" s="131"/>
      <c r="Q36" s="132"/>
      <c r="R36" s="119"/>
      <c r="S36" s="119"/>
      <c r="T36" s="119"/>
      <c r="U36" s="133" t="str">
        <f>IF([3]回答表!X43="●",[3]回答表!B59,IF([3]回答表!AA43="●",[3]回答表!B79,""))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IF([3]回答表!X43="●",[3]回答表!S65,IF([3]回答表!AA43="●",[3]回答表!S85,""))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IF([3]回答表!X43="●",[3]回答表!G65,IF([3]回答表!AA43="●",[3]回答表!G85,""))</f>
        <v/>
      </c>
      <c r="AN38" s="83"/>
      <c r="AO38" s="83"/>
      <c r="AP38" s="83"/>
      <c r="AQ38" s="83"/>
      <c r="AR38" s="83"/>
      <c r="AS38" s="83"/>
      <c r="AT38" s="153"/>
      <c r="AU38" s="82" t="str">
        <f>IF([3]回答表!X43="●",[3]回答表!G66,IF([3]回答表!AA43="●",[3]回答表!G86,""))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IF([3]回答表!X43="●",[3]回答表!V65,IF([3]回答表!AA43="●",[3]回答表!V85,""))</f>
        <v/>
      </c>
      <c r="BG39" s="16"/>
      <c r="BH39" s="16"/>
      <c r="BI39" s="17"/>
      <c r="BJ39" s="150" t="str">
        <f>IF([3]回答表!X43="●",[3]回答表!V66,IF([3]回答表!AA43="●",[3]回答表!V86,""))</f>
        <v/>
      </c>
      <c r="BK39" s="16"/>
      <c r="BL39" s="16"/>
      <c r="BM39" s="17"/>
      <c r="BN39" s="150" t="str">
        <f>IF([3]回答表!X43="●",[3]回答表!V67,IF([3]回答表!AA43="●",[3]回答表!V87,""))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IF([3]回答表!X43="●",[3]回答表!O71,IF([3]回答表!AA43="●",[3]回答表!O91,""))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IF([3]回答表!X43="●",[3]回答表!O72,IF([3]回答表!AA43="●",[3]回答表!O92,""))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IF([3]回答表!AA43="●","●","")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IF([3]回答表!X43="●",[3]回答表!O73,IF([3]回答表!AA43="●",[3]回答表!O93,""))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IF([3]回答表!X43="●",[3]回答表!O74,IF([3]回答表!AA43="●",[3]回答表!O94,""))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IF([3]回答表!X43="●",[3]回答表!AG71,IF([3]回答表!AA43="●",[3]回答表!AG91,""))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IF([3]回答表!X43="●",[3]回答表!AG72,IF([3]回答表!AA43="●",[3]回答表!AG92,""))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IF([3]回答表!AD43="●","●","")</f>
        <v/>
      </c>
      <c r="O51" s="131"/>
      <c r="P51" s="131"/>
      <c r="Q51" s="132"/>
      <c r="R51" s="119"/>
      <c r="S51" s="119"/>
      <c r="T51" s="119"/>
      <c r="U51" s="133" t="str">
        <f>IF([3]回答表!AD43="●",[3]回答表!B99,"")</f>
        <v/>
      </c>
      <c r="V51" s="134"/>
      <c r="W51" s="134"/>
      <c r="X51" s="134"/>
      <c r="Y51" s="134"/>
      <c r="Z51" s="134"/>
      <c r="AA51" s="134"/>
      <c r="AB51" s="134"/>
      <c r="AC51" s="134"/>
      <c r="AD51" s="134"/>
      <c r="AE51" s="134"/>
      <c r="AF51" s="134"/>
      <c r="AG51" s="134"/>
      <c r="AH51" s="134"/>
      <c r="AI51" s="134"/>
      <c r="AJ51" s="135"/>
      <c r="AK51" s="183"/>
      <c r="AL51" s="183"/>
      <c r="AM51" s="133" t="str">
        <f>IF([3]回答表!AD43="●",[3]回答表!B104,"")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IF([3]回答表!X44="●","●","")</f>
        <v/>
      </c>
      <c r="O62" s="131"/>
      <c r="P62" s="131"/>
      <c r="Q62" s="132"/>
      <c r="R62" s="119"/>
      <c r="S62" s="119"/>
      <c r="T62" s="119"/>
      <c r="U62" s="133" t="str">
        <f>IF([3]回答表!X44="●",[3]回答表!B115,IF([3]回答表!AA44="●",[3]回答表!B127,""))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IF([3]回答表!X44="●",[3]回答表!S121,IF([3]回答表!AA44="●",[3]回答表!S133,""))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IF([3]回答表!X44="●",[3]回答表!J121,IF([3]回答表!AA44="●",[3]回答表!J133,""))</f>
        <v/>
      </c>
      <c r="AN65" s="83"/>
      <c r="AO65" s="83"/>
      <c r="AP65" s="83"/>
      <c r="AQ65" s="83"/>
      <c r="AR65" s="83"/>
      <c r="AS65" s="83"/>
      <c r="AT65" s="153"/>
      <c r="AU65" s="82" t="str">
        <f>IF([3]回答表!X44="●",[3]回答表!J122,IF([3]回答表!AA44="●",[3]回答表!J134,""))</f>
        <v/>
      </c>
      <c r="AV65" s="83"/>
      <c r="AW65" s="83"/>
      <c r="AX65" s="83"/>
      <c r="AY65" s="83"/>
      <c r="AZ65" s="83"/>
      <c r="BA65" s="83"/>
      <c r="BB65" s="153"/>
      <c r="BC65" s="120"/>
      <c r="BD65" s="109"/>
      <c r="BE65" s="109"/>
      <c r="BF65" s="150" t="str">
        <f>IF([3]回答表!X44="●",[3]回答表!V121,IF([3]回答表!AA44="●",[3]回答表!V133,""))</f>
        <v/>
      </c>
      <c r="BG65" s="151"/>
      <c r="BH65" s="151"/>
      <c r="BI65" s="151"/>
      <c r="BJ65" s="150" t="str">
        <f>IF([3]回答表!X44="●",[3]回答表!V122,IF([3]回答表!AA44="●",[3]回答表!V134,""))</f>
        <v/>
      </c>
      <c r="BK65" s="151"/>
      <c r="BL65" s="151"/>
      <c r="BM65" s="151"/>
      <c r="BN65" s="150" t="str">
        <f>IF([3]回答表!X44="●",[3]回答表!V123,IF([3]回答表!AA44="●",[3]回答表!V135,""))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IF([3]回答表!AA44="●","●","")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IF([3]回答表!AD44="●","●","")</f>
        <v/>
      </c>
      <c r="O74" s="131"/>
      <c r="P74" s="131"/>
      <c r="Q74" s="132"/>
      <c r="R74" s="119"/>
      <c r="S74" s="119"/>
      <c r="T74" s="119"/>
      <c r="U74" s="133" t="str">
        <f>IF([3]回答表!AD44="●",[3]回答表!B140,"")</f>
        <v/>
      </c>
      <c r="V74" s="134"/>
      <c r="W74" s="134"/>
      <c r="X74" s="134"/>
      <c r="Y74" s="134"/>
      <c r="Z74" s="134"/>
      <c r="AA74" s="134"/>
      <c r="AB74" s="134"/>
      <c r="AC74" s="134"/>
      <c r="AD74" s="134"/>
      <c r="AE74" s="134"/>
      <c r="AF74" s="134"/>
      <c r="AG74" s="134"/>
      <c r="AH74" s="134"/>
      <c r="AI74" s="134"/>
      <c r="AJ74" s="135"/>
      <c r="AK74" s="183"/>
      <c r="AL74" s="183"/>
      <c r="AM74" s="133" t="str">
        <f>IF([3]回答表!AD44="●",[3]回答表!B146,"")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IF([3]回答表!F17="水道事業",IF([3]回答表!X45="●","●",""),"")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IF([3]回答表!F17="水道事業",IF([3]回答表!X45="●",[3]回答表!B158,IF([3]回答表!AA45="●",[3]回答表!B223,"")),"")</f>
        <v/>
      </c>
      <c r="AN86" s="201"/>
      <c r="AO86" s="201"/>
      <c r="AP86" s="201"/>
      <c r="AQ86" s="201"/>
      <c r="AR86" s="201"/>
      <c r="AS86" s="201"/>
      <c r="AT86" s="201"/>
      <c r="AU86" s="201"/>
      <c r="AV86" s="201"/>
      <c r="AW86" s="201"/>
      <c r="AX86" s="201"/>
      <c r="AY86" s="201"/>
      <c r="AZ86" s="201"/>
      <c r="BA86" s="201"/>
      <c r="BB86" s="201"/>
      <c r="BC86" s="202"/>
      <c r="BD86" s="109"/>
      <c r="BE86" s="109"/>
      <c r="BF86" s="138" t="str">
        <f>IF([3]回答表!F17="水道事業",IF([3]回答表!X45="●",[3]回答表!B212,IF([3]回答表!AA45="●",[3]回答表!B278,"")),"")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IF([3]回答表!F17="水道事業",IF([3]回答表!X45="●",[3]回答表!J166,IF([3]回答表!AA45="●",[3]回答表!J231,"")),"")</f>
        <v/>
      </c>
      <c r="V88" s="83"/>
      <c r="W88" s="83"/>
      <c r="X88" s="83"/>
      <c r="Y88" s="83"/>
      <c r="Z88" s="83"/>
      <c r="AA88" s="83"/>
      <c r="AB88" s="153"/>
      <c r="AC88" s="82" t="str">
        <f>IF([3]回答表!F17="水道事業",IF([3]回答表!X45="●",[3]回答表!J173,IF([3]回答表!AA45="●",[3]回答表!J238,"")),"")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IF([3]回答表!F17="水道事業",IF([3]回答表!X45="●",[3]回答表!E212,IF([3]回答表!AA45="●",[3]回答表!E278,"")),"")</f>
        <v/>
      </c>
      <c r="BG89" s="151"/>
      <c r="BH89" s="151"/>
      <c r="BI89" s="151"/>
      <c r="BJ89" s="150" t="str">
        <f>IF([3]回答表!F17="水道事業",IF([3]回答表!X45="●",[3]回答表!E213,IF([3]回答表!AA45="●",[3]回答表!E279,"")),"")</f>
        <v/>
      </c>
      <c r="BK89" s="151"/>
      <c r="BL89" s="151"/>
      <c r="BM89" s="151"/>
      <c r="BN89" s="150" t="str">
        <f>IF([3]回答表!F17="水道事業",IF([3]回答表!X45="●",[3]回答表!E214,IF([3]回答表!AA45="●",[3]回答表!E280,"")),"")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IF([3]回答表!F17="水道事業",IF([3]回答表!AA45="●","●",""),"")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IF([3]回答表!F17="水道事業",IF([3]回答表!X45="●",[3]回答表!J176,IF([3]回答表!AA45="●",[3]回答表!J241,"")),"")</f>
        <v/>
      </c>
      <c r="V93" s="83"/>
      <c r="W93" s="83"/>
      <c r="X93" s="83"/>
      <c r="Y93" s="83"/>
      <c r="Z93" s="83"/>
      <c r="AA93" s="83"/>
      <c r="AB93" s="153"/>
      <c r="AC93" s="82" t="str">
        <f>IF([3]回答表!F17="水道事業",IF([3]回答表!X45="●",[3]回答表!J180,IF([3]回答表!AA45="●",[3]回答表!J245,"")),"")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IF([3]回答表!F17="水道事業",IF([3]回答表!AD45="○","○",""),"")</f>
        <v/>
      </c>
      <c r="O98" s="131"/>
      <c r="P98" s="131"/>
      <c r="Q98" s="132"/>
      <c r="R98" s="119"/>
      <c r="S98" s="119"/>
      <c r="T98" s="119"/>
      <c r="U98" s="133" t="str">
        <f>IF([3]回答表!F17="水道事業",IF([3]回答表!AD45="●",[3]回答表!B289,""),"")</f>
        <v/>
      </c>
      <c r="V98" s="134"/>
      <c r="W98" s="134"/>
      <c r="X98" s="134"/>
      <c r="Y98" s="134"/>
      <c r="Z98" s="134"/>
      <c r="AA98" s="134"/>
      <c r="AB98" s="134"/>
      <c r="AC98" s="134"/>
      <c r="AD98" s="134"/>
      <c r="AE98" s="134"/>
      <c r="AF98" s="134"/>
      <c r="AG98" s="134"/>
      <c r="AH98" s="134"/>
      <c r="AI98" s="134"/>
      <c r="AJ98" s="135"/>
      <c r="AK98" s="183"/>
      <c r="AL98" s="183"/>
      <c r="AM98" s="133" t="str">
        <f>IF([3]回答表!F17="水道事業",IF([3]回答表!AD45="●",[3]回答表!B295,""),"")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IF([3]回答表!F17="簡易水道事業",IF([3]回答表!X45="●",[3]回答表!B158,IF([3]回答表!AA45="●",[3]回答表!B223,"")),"")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IF([3]回答表!F17="簡易水道事業",IF([3]回答表!X45="●",[3]回答表!B212,IF([3]回答表!AA45="●",[3]回答表!B278,"")),"")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IF([3]回答表!F17="簡易水道事業",IF([3]回答表!X45="●","●",""),"")</f>
        <v/>
      </c>
      <c r="O112" s="131"/>
      <c r="P112" s="131"/>
      <c r="Q112" s="132"/>
      <c r="R112" s="119"/>
      <c r="S112" s="119"/>
      <c r="T112" s="119"/>
      <c r="U112" s="82" t="str">
        <f>IF([3]回答表!F17="簡易水道事業",IF([3]回答表!X45="●",[3]回答表!Y185,IF([3]回答表!AA45="●",[3]回答表!Y251,"")),"")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IF([3]回答表!F17="簡易水道事業",IF([3]回答表!X45="●",[3]回答表!E212,IF([3]回答表!AA45="●",[3]回答表!E278,"")),"")</f>
        <v/>
      </c>
      <c r="BG113" s="151"/>
      <c r="BH113" s="151"/>
      <c r="BI113" s="151"/>
      <c r="BJ113" s="150" t="str">
        <f>IF([3]回答表!F17="簡易水道事業",IF([3]回答表!X45="●",[3]回答表!E213,IF([3]回答表!AA45="●",[3]回答表!E279,"")),"")</f>
        <v/>
      </c>
      <c r="BK113" s="151"/>
      <c r="BL113" s="151"/>
      <c r="BM113" s="151"/>
      <c r="BN113" s="150" t="str">
        <f>IF([3]回答表!F17="簡易水道事業",IF([3]回答表!X45="●",[3]回答表!E214,IF([3]回答表!AA45="●",[3]回答表!E280,"")),"")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IF([3]回答表!F17="簡易水道事業",IF([3]回答表!X45="●",[3]回答表!Y186,IF([3]回答表!AA45="●",[3]回答表!Y252,"")),"")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IF([3]回答表!F17="簡易水道事業",IF([3]回答表!AA45="●","●",""),"")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IF([3]回答表!F17="簡易水道事業",IF([3]回答表!X45="●",[3]回答表!Y187,IF([3]回答表!AA45="●",[3]回答表!Y253,"")),"")</f>
        <v/>
      </c>
      <c r="V122" s="83"/>
      <c r="W122" s="83"/>
      <c r="X122" s="83"/>
      <c r="Y122" s="83"/>
      <c r="Z122" s="83"/>
      <c r="AA122" s="83"/>
      <c r="AB122" s="83"/>
      <c r="AC122" s="83"/>
      <c r="AD122" s="83"/>
      <c r="AE122" s="83"/>
      <c r="AF122" s="83"/>
      <c r="AG122" s="83"/>
      <c r="AH122" s="83"/>
      <c r="AI122" s="83"/>
      <c r="AJ122" s="153"/>
      <c r="AK122" s="68"/>
      <c r="AL122" s="68"/>
      <c r="AM122" s="233" t="str">
        <f>IF([3]回答表!F17="簡易水道事業",IF([3]回答表!X45="●",[3]回答表!Y189,IF([3]回答表!AA45="●",[3]回答表!Y255,"")),"")</f>
        <v/>
      </c>
      <c r="AN122" s="233"/>
      <c r="AO122" s="233"/>
      <c r="AP122" s="233"/>
      <c r="AQ122" s="233"/>
      <c r="AR122" s="233"/>
      <c r="AS122" s="233" t="str">
        <f>IF([3]回答表!F17="簡易水道事業",IF([3]回答表!X45="●",[3]回答表!Y190,IF([3]回答表!AA45="●",[3]回答表!Y256,"")),"")</f>
        <v/>
      </c>
      <c r="AT122" s="233"/>
      <c r="AU122" s="233"/>
      <c r="AV122" s="233"/>
      <c r="AW122" s="233"/>
      <c r="AX122" s="233"/>
      <c r="AY122" s="233" t="str">
        <f>IF([3]回答表!F17="簡易水道事業",IF([3]回答表!X45="●",[3]回答表!Y191,IF([3]回答表!AA45="●",[3]回答表!Y257,"")),"")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IF([3]回答表!F17="簡易水道事業",IF([3]回答表!AD45="●","●",""),"")</f>
        <v/>
      </c>
      <c r="O127" s="131"/>
      <c r="P127" s="131"/>
      <c r="Q127" s="132"/>
      <c r="R127" s="119"/>
      <c r="S127" s="119"/>
      <c r="T127" s="119"/>
      <c r="U127" s="133" t="str">
        <f>IF([3]回答表!F17="簡易水道事業",IF([3]回答表!AD45="●",[3]回答表!B289,""),"")</f>
        <v/>
      </c>
      <c r="V127" s="134"/>
      <c r="W127" s="134"/>
      <c r="X127" s="134"/>
      <c r="Y127" s="134"/>
      <c r="Z127" s="134"/>
      <c r="AA127" s="134"/>
      <c r="AB127" s="134"/>
      <c r="AC127" s="134"/>
      <c r="AD127" s="134"/>
      <c r="AE127" s="134"/>
      <c r="AF127" s="134"/>
      <c r="AG127" s="134"/>
      <c r="AH127" s="134"/>
      <c r="AI127" s="134"/>
      <c r="AJ127" s="135"/>
      <c r="AK127" s="183"/>
      <c r="AL127" s="183"/>
      <c r="AM127" s="133" t="str">
        <f>IF([3]回答表!F17="簡易水道事業",IF([3]回答表!AD45="●",[3]回答表!B295,""),"")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28.5" customHeight="1" x14ac:dyDescent="0.4">
      <c r="C139" s="101"/>
      <c r="D139" s="194" t="s">
        <v>18</v>
      </c>
      <c r="E139" s="194"/>
      <c r="F139" s="194"/>
      <c r="G139" s="194"/>
      <c r="H139" s="194"/>
      <c r="I139" s="194"/>
      <c r="J139" s="194"/>
      <c r="K139" s="194"/>
      <c r="L139" s="194"/>
      <c r="M139" s="194"/>
      <c r="N139" s="130" t="str">
        <f>IF([3]回答表!F17="下水道事業",IF([3]回答表!X45="●","●",""),"")</f>
        <v>●</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313" t="str">
        <f>IF([3]回答表!F17="下水道事業",IF([3]回答表!X45="●",[3]回答表!B158,IF([3]回答表!AA45="●",[3]回答表!B223,"")),"")</f>
        <v>　人口減少下においても、安心･安全で持続可能な行政サービスを提供していくため、県と市町村が協働し、米代川流域下水道大館処理センターに資源化施設を建設。県北地区3市3町1組合から排出される汚泥を集約・資源化することで、コスト削減を図るとともに、炭化処理による資源化物製造により循環型社会の構築に寄与することが期待されます。
　この取り組みによって、当町における単年度ベースの負担金は、約4,000千円の縮減（当初予算比）となります。</v>
      </c>
      <c r="AN139" s="314"/>
      <c r="AO139" s="314"/>
      <c r="AP139" s="314"/>
      <c r="AQ139" s="314"/>
      <c r="AR139" s="314"/>
      <c r="AS139" s="314"/>
      <c r="AT139" s="314"/>
      <c r="AU139" s="314"/>
      <c r="AV139" s="314"/>
      <c r="AW139" s="314"/>
      <c r="AX139" s="314"/>
      <c r="AY139" s="314"/>
      <c r="AZ139" s="314"/>
      <c r="BA139" s="314"/>
      <c r="BB139" s="314"/>
      <c r="BC139" s="315"/>
      <c r="BD139" s="109"/>
      <c r="BE139" s="109"/>
      <c r="BF139" s="138" t="str">
        <f>IF([3]回答表!F17="下水道事業",IF([3]回答表!X45="●",[3]回答表!B212,IF([3]回答表!AA45="●",[3]回答表!B278,"")),"")</f>
        <v>令和</v>
      </c>
      <c r="BG139" s="139"/>
      <c r="BH139" s="139"/>
      <c r="BI139" s="139"/>
      <c r="BJ139" s="138"/>
      <c r="BK139" s="139"/>
      <c r="BL139" s="139"/>
      <c r="BM139" s="139"/>
      <c r="BN139" s="138"/>
      <c r="BO139" s="139"/>
      <c r="BP139" s="139"/>
      <c r="BQ139" s="140"/>
      <c r="BR139" s="112"/>
    </row>
    <row r="140" spans="3:92" ht="28.5"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316"/>
      <c r="AN140" s="317"/>
      <c r="AO140" s="317"/>
      <c r="AP140" s="317"/>
      <c r="AQ140" s="317"/>
      <c r="AR140" s="317"/>
      <c r="AS140" s="317"/>
      <c r="AT140" s="317"/>
      <c r="AU140" s="317"/>
      <c r="AV140" s="317"/>
      <c r="AW140" s="317"/>
      <c r="AX140" s="317"/>
      <c r="AY140" s="317"/>
      <c r="AZ140" s="317"/>
      <c r="BA140" s="317"/>
      <c r="BB140" s="317"/>
      <c r="BC140" s="318"/>
      <c r="BD140" s="109"/>
      <c r="BE140" s="109"/>
      <c r="BF140" s="150"/>
      <c r="BG140" s="151"/>
      <c r="BH140" s="151"/>
      <c r="BI140" s="151"/>
      <c r="BJ140" s="150"/>
      <c r="BK140" s="151"/>
      <c r="BL140" s="151"/>
      <c r="BM140" s="151"/>
      <c r="BN140" s="150"/>
      <c r="BO140" s="151"/>
      <c r="BP140" s="151"/>
      <c r="BQ140" s="152"/>
      <c r="BR140" s="112"/>
    </row>
    <row r="141" spans="3:92" ht="28.5"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IF([3]回答表!F17="下水道事業",IF([3]回答表!X45="●",[3]回答表!Y193,IF([3]回答表!AA45="●",[3]回答表!Y259,"")),"")</f>
        <v>●</v>
      </c>
      <c r="V141" s="83"/>
      <c r="W141" s="83"/>
      <c r="X141" s="83"/>
      <c r="Y141" s="83"/>
      <c r="Z141" s="83"/>
      <c r="AA141" s="83"/>
      <c r="AB141" s="153"/>
      <c r="AC141" s="68"/>
      <c r="AD141" s="68"/>
      <c r="AE141" s="68"/>
      <c r="AF141" s="68"/>
      <c r="AG141" s="68"/>
      <c r="AH141" s="68"/>
      <c r="AI141" s="68"/>
      <c r="AJ141" s="68"/>
      <c r="AK141" s="136"/>
      <c r="AL141" s="68"/>
      <c r="AM141" s="316"/>
      <c r="AN141" s="317"/>
      <c r="AO141" s="317"/>
      <c r="AP141" s="317"/>
      <c r="AQ141" s="317"/>
      <c r="AR141" s="317"/>
      <c r="AS141" s="317"/>
      <c r="AT141" s="317"/>
      <c r="AU141" s="317"/>
      <c r="AV141" s="317"/>
      <c r="AW141" s="317"/>
      <c r="AX141" s="317"/>
      <c r="AY141" s="317"/>
      <c r="AZ141" s="317"/>
      <c r="BA141" s="317"/>
      <c r="BB141" s="317"/>
      <c r="BC141" s="318"/>
      <c r="BD141" s="109"/>
      <c r="BE141" s="109"/>
      <c r="BF141" s="150"/>
      <c r="BG141" s="151"/>
      <c r="BH141" s="151"/>
      <c r="BI141" s="151"/>
      <c r="BJ141" s="150"/>
      <c r="BK141" s="151"/>
      <c r="BL141" s="151"/>
      <c r="BM141" s="151"/>
      <c r="BN141" s="150"/>
      <c r="BO141" s="151"/>
      <c r="BP141" s="151"/>
      <c r="BQ141" s="152"/>
      <c r="BR141" s="112"/>
    </row>
    <row r="142" spans="3:92" ht="28.5"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316"/>
      <c r="AN142" s="317"/>
      <c r="AO142" s="317"/>
      <c r="AP142" s="317"/>
      <c r="AQ142" s="317"/>
      <c r="AR142" s="317"/>
      <c r="AS142" s="317"/>
      <c r="AT142" s="317"/>
      <c r="AU142" s="317"/>
      <c r="AV142" s="317"/>
      <c r="AW142" s="317"/>
      <c r="AX142" s="317"/>
      <c r="AY142" s="317"/>
      <c r="AZ142" s="317"/>
      <c r="BA142" s="317"/>
      <c r="BB142" s="317"/>
      <c r="BC142" s="318"/>
      <c r="BD142" s="109"/>
      <c r="BE142" s="109"/>
      <c r="BF142" s="150">
        <f>IF([3]回答表!F17="下水道事業",IF([3]回答表!X45="●",[3]回答表!E212,IF([3]回答表!AA45="●",[3]回答表!E278,"")),"")</f>
        <v>2</v>
      </c>
      <c r="BG142" s="151"/>
      <c r="BH142" s="151"/>
      <c r="BI142" s="151"/>
      <c r="BJ142" s="150">
        <f>IF([3]回答表!F17="下水道事業",IF([3]回答表!X45="●",[3]回答表!E213,IF([3]回答表!AA45="●",[3]回答表!E279,"")),"")</f>
        <v>4</v>
      </c>
      <c r="BK142" s="151"/>
      <c r="BL142" s="151"/>
      <c r="BM142" s="151"/>
      <c r="BN142" s="150">
        <f>IF([3]回答表!F17="下水道事業",IF([3]回答表!X45="●",[3]回答表!E214,IF([3]回答表!AA45="●",[3]回答表!E280,"")),"")</f>
        <v>1</v>
      </c>
      <c r="BO142" s="151"/>
      <c r="BP142" s="151"/>
      <c r="BQ142" s="152"/>
      <c r="BR142" s="112"/>
      <c r="BX142" s="200" t="str">
        <f>IF([3]回答表!AQ20="下水道事業",IF([3]回答表!BI48="○",[3]回答表!AM161,IF([3]回答表!BL48="○",[3]回答表!AM226,"")),"")</f>
        <v/>
      </c>
      <c r="BY142" s="201"/>
      <c r="BZ142" s="201"/>
      <c r="CA142" s="201"/>
      <c r="CB142" s="201"/>
      <c r="CC142" s="201"/>
      <c r="CD142" s="201"/>
      <c r="CE142" s="201"/>
      <c r="CF142" s="201"/>
      <c r="CG142" s="201"/>
      <c r="CH142" s="201"/>
      <c r="CI142" s="201"/>
      <c r="CJ142" s="201"/>
      <c r="CK142" s="201"/>
      <c r="CL142" s="201"/>
      <c r="CM142" s="201"/>
      <c r="CN142" s="202"/>
    </row>
    <row r="143" spans="3:92" ht="28.5"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316"/>
      <c r="AN143" s="317"/>
      <c r="AO143" s="317"/>
      <c r="AP143" s="317"/>
      <c r="AQ143" s="317"/>
      <c r="AR143" s="317"/>
      <c r="AS143" s="317"/>
      <c r="AT143" s="317"/>
      <c r="AU143" s="317"/>
      <c r="AV143" s="317"/>
      <c r="AW143" s="317"/>
      <c r="AX143" s="317"/>
      <c r="AY143" s="317"/>
      <c r="AZ143" s="317"/>
      <c r="BA143" s="317"/>
      <c r="BB143" s="317"/>
      <c r="BC143" s="318"/>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28.5"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316"/>
      <c r="AN144" s="317"/>
      <c r="AO144" s="317"/>
      <c r="AP144" s="317"/>
      <c r="AQ144" s="317"/>
      <c r="AR144" s="317"/>
      <c r="AS144" s="317"/>
      <c r="AT144" s="317"/>
      <c r="AU144" s="317"/>
      <c r="AV144" s="317"/>
      <c r="AW144" s="317"/>
      <c r="AX144" s="317"/>
      <c r="AY144" s="317"/>
      <c r="AZ144" s="317"/>
      <c r="BA144" s="317"/>
      <c r="BB144" s="317"/>
      <c r="BC144" s="318"/>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28.5"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316"/>
      <c r="AN145" s="317"/>
      <c r="AO145" s="317"/>
      <c r="AP145" s="317"/>
      <c r="AQ145" s="317"/>
      <c r="AR145" s="317"/>
      <c r="AS145" s="317"/>
      <c r="AT145" s="317"/>
      <c r="AU145" s="317"/>
      <c r="AV145" s="317"/>
      <c r="AW145" s="317"/>
      <c r="AX145" s="317"/>
      <c r="AY145" s="317"/>
      <c r="AZ145" s="317"/>
      <c r="BA145" s="317"/>
      <c r="BB145" s="317"/>
      <c r="BC145" s="318"/>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28.5"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316"/>
      <c r="AN146" s="317"/>
      <c r="AO146" s="317"/>
      <c r="AP146" s="317"/>
      <c r="AQ146" s="317"/>
      <c r="AR146" s="317"/>
      <c r="AS146" s="317"/>
      <c r="AT146" s="317"/>
      <c r="AU146" s="317"/>
      <c r="AV146" s="317"/>
      <c r="AW146" s="317"/>
      <c r="AX146" s="317"/>
      <c r="AY146" s="317"/>
      <c r="AZ146" s="317"/>
      <c r="BA146" s="317"/>
      <c r="BB146" s="317"/>
      <c r="BC146" s="318"/>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28.5" customHeight="1" x14ac:dyDescent="0.4">
      <c r="C147" s="101"/>
      <c r="D147" s="68"/>
      <c r="E147" s="68"/>
      <c r="F147" s="68"/>
      <c r="G147" s="68"/>
      <c r="H147" s="68"/>
      <c r="I147" s="68"/>
      <c r="J147" s="68"/>
      <c r="K147" s="68"/>
      <c r="L147" s="68"/>
      <c r="M147" s="68"/>
      <c r="N147" s="68"/>
      <c r="O147" s="68"/>
      <c r="P147" s="109"/>
      <c r="Q147" s="109"/>
      <c r="R147" s="109"/>
      <c r="S147" s="119"/>
      <c r="T147" s="119"/>
      <c r="U147" s="82" t="str">
        <f>IF([3]回答表!F17="下水道事業",IF([3]回答表!X45="●",[3]回答表!Y195,IF([3]回答表!AA45="●",[3]回答表!Y261,"")),"")</f>
        <v xml:space="preserve"> </v>
      </c>
      <c r="V147" s="83"/>
      <c r="W147" s="83"/>
      <c r="X147" s="83"/>
      <c r="Y147" s="83"/>
      <c r="Z147" s="83"/>
      <c r="AA147" s="83"/>
      <c r="AB147" s="153"/>
      <c r="AC147" s="82" t="str">
        <f>IF([3]回答表!F17="下水道事業",IF([3]回答表!X45="●",[3]回答表!Y196,IF([3]回答表!AA45="●",[3]回答表!Y262,"")),"")</f>
        <v>●</v>
      </c>
      <c r="AD147" s="83"/>
      <c r="AE147" s="83"/>
      <c r="AF147" s="83"/>
      <c r="AG147" s="83"/>
      <c r="AH147" s="83"/>
      <c r="AI147" s="83"/>
      <c r="AJ147" s="153"/>
      <c r="AK147" s="136"/>
      <c r="AL147" s="109"/>
      <c r="AM147" s="316"/>
      <c r="AN147" s="317"/>
      <c r="AO147" s="317"/>
      <c r="AP147" s="317"/>
      <c r="AQ147" s="317"/>
      <c r="AR147" s="317"/>
      <c r="AS147" s="317"/>
      <c r="AT147" s="317"/>
      <c r="AU147" s="317"/>
      <c r="AV147" s="317"/>
      <c r="AW147" s="317"/>
      <c r="AX147" s="317"/>
      <c r="AY147" s="317"/>
      <c r="AZ147" s="317"/>
      <c r="BA147" s="317"/>
      <c r="BB147" s="317"/>
      <c r="BC147" s="318"/>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28.5"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319"/>
      <c r="AN148" s="320"/>
      <c r="AO148" s="320"/>
      <c r="AP148" s="320"/>
      <c r="AQ148" s="320"/>
      <c r="AR148" s="320"/>
      <c r="AS148" s="320"/>
      <c r="AT148" s="320"/>
      <c r="AU148" s="320"/>
      <c r="AV148" s="320"/>
      <c r="AW148" s="320"/>
      <c r="AX148" s="320"/>
      <c r="AY148" s="320"/>
      <c r="AZ148" s="320"/>
      <c r="BA148" s="320"/>
      <c r="BB148" s="320"/>
      <c r="BC148" s="321"/>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IF([3]回答表!F17="下水道事業",IF([3]回答表!X45="●",[3]回答表!Y198,IF([3]回答表!AA45="●",[3]回答表!Y264,"")),"")</f>
        <v xml:space="preserve"> </v>
      </c>
      <c r="V153" s="83"/>
      <c r="W153" s="83"/>
      <c r="X153" s="83"/>
      <c r="Y153" s="83"/>
      <c r="Z153" s="83"/>
      <c r="AA153" s="83"/>
      <c r="AB153" s="153"/>
      <c r="AC153" s="82" t="str">
        <f>IF([3]回答表!F17="下水道事業",IF([3]回答表!X45="●",[3]回答表!Y199,IF([3]回答表!AA45="●",[3]回答表!Y265,"")),"")</f>
        <v xml:space="preserve"> </v>
      </c>
      <c r="AD153" s="83"/>
      <c r="AE153" s="83"/>
      <c r="AF153" s="83"/>
      <c r="AG153" s="83"/>
      <c r="AH153" s="83"/>
      <c r="AI153" s="83"/>
      <c r="AJ153" s="153"/>
      <c r="AK153" s="82" t="str">
        <f>IF([3]回答表!F17="下水道事業",IF([3]回答表!X45="●",[3]回答表!Y200,IF([3]回答表!AA45="●",[3]回答表!Y266,"")),"")</f>
        <v xml:space="preserve"> </v>
      </c>
      <c r="AL153" s="83"/>
      <c r="AM153" s="83"/>
      <c r="AN153" s="83"/>
      <c r="AO153" s="83"/>
      <c r="AP153" s="83"/>
      <c r="AQ153" s="83"/>
      <c r="AR153" s="153"/>
      <c r="AS153" s="82" t="str">
        <f>IF([3]回答表!F17="下水道事業",IF([3]回答表!X45="●",[3]回答表!Y201,IF([3]回答表!AA45="●",[3]回答表!Y267,"")),"")</f>
        <v xml:space="preserve"> </v>
      </c>
      <c r="AT153" s="83"/>
      <c r="AU153" s="83"/>
      <c r="AV153" s="83"/>
      <c r="AW153" s="83"/>
      <c r="AX153" s="83"/>
      <c r="AY153" s="83"/>
      <c r="AZ153" s="153"/>
      <c r="BA153" s="82" t="str">
        <f>IF([3]回答表!F17="下水道事業",IF([3]回答表!X45="●",[3]回答表!Y202,IF([3]回答表!AA45="●",[3]回答表!Y268,"")),"")</f>
        <v>●</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IF([3]回答表!F17="下水道事業",IF([3]回答表!AA45="●","●",""),"")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IF([3]回答表!F17="下水道事業",IF([3]回答表!X45="●",[3]回答表!Y207,IF([3]回答表!AA45="●",[3]回答表!Y273,"")),"")</f>
        <v>●</v>
      </c>
      <c r="V159" s="83"/>
      <c r="W159" s="83"/>
      <c r="X159" s="83"/>
      <c r="Y159" s="83"/>
      <c r="Z159" s="83"/>
      <c r="AA159" s="83"/>
      <c r="AB159" s="153"/>
      <c r="AC159" s="82" t="str">
        <f>IF([3]回答表!F17="下水道事業",IF([3]回答表!X45="●",[3]回答表!Y208,IF([3]回答表!AA45="●",[3]回答表!Y274,"")),"")</f>
        <v>●</v>
      </c>
      <c r="AD159" s="83"/>
      <c r="AE159" s="83"/>
      <c r="AF159" s="83"/>
      <c r="AG159" s="83"/>
      <c r="AH159" s="83"/>
      <c r="AI159" s="83"/>
      <c r="AJ159" s="153"/>
      <c r="AK159" s="82" t="str">
        <f>IF([3]回答表!F17="下水道事業",IF([3]回答表!X45="●",[3]回答表!Y209,IF([3]回答表!AA45="●",[3]回答表!Y275,"")),"")</f>
        <v xml:space="preserve">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IF([3]回答表!F17="下水道事業",IF([3]回答表!AD45="●","●",""),"")</f>
        <v/>
      </c>
      <c r="O164" s="131"/>
      <c r="P164" s="131"/>
      <c r="Q164" s="132"/>
      <c r="R164" s="119"/>
      <c r="S164" s="119"/>
      <c r="T164" s="119"/>
      <c r="U164" s="133" t="str">
        <f>IF([3]回答表!F17="下水道事業",IF([3]回答表!AD45="●",[3]回答表!B289,""),"")</f>
        <v/>
      </c>
      <c r="V164" s="134"/>
      <c r="W164" s="134"/>
      <c r="X164" s="134"/>
      <c r="Y164" s="134"/>
      <c r="Z164" s="134"/>
      <c r="AA164" s="134"/>
      <c r="AB164" s="134"/>
      <c r="AC164" s="134"/>
      <c r="AD164" s="134"/>
      <c r="AE164" s="134"/>
      <c r="AF164" s="134"/>
      <c r="AG164" s="134"/>
      <c r="AH164" s="134"/>
      <c r="AI164" s="134"/>
      <c r="AJ164" s="135"/>
      <c r="AK164" s="183"/>
      <c r="AL164" s="183"/>
      <c r="AM164" s="133" t="str">
        <f>IF([3]回答表!F17="下水道事業",IF([3]回答表!AD45="●",[3]回答表!B295,""),"")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IF([3]回答表!BD17="●",IF([3]回答表!X45="●","●",""),"")</f>
        <v/>
      </c>
      <c r="O176" s="131"/>
      <c r="P176" s="131"/>
      <c r="Q176" s="132"/>
      <c r="R176" s="119"/>
      <c r="S176" s="119"/>
      <c r="T176" s="119"/>
      <c r="U176" s="133" t="str">
        <f>IF([3]回答表!BD17="●",IF([3]回答表!X45="●",[3]回答表!B158,IF([3]回答表!AA45="●",[3]回答表!B223,"")),"")</f>
        <v/>
      </c>
      <c r="V176" s="134"/>
      <c r="W176" s="134"/>
      <c r="X176" s="134"/>
      <c r="Y176" s="134"/>
      <c r="Z176" s="134"/>
      <c r="AA176" s="134"/>
      <c r="AB176" s="134"/>
      <c r="AC176" s="134"/>
      <c r="AD176" s="134"/>
      <c r="AE176" s="134"/>
      <c r="AF176" s="134"/>
      <c r="AG176" s="134"/>
      <c r="AH176" s="134"/>
      <c r="AI176" s="134"/>
      <c r="AJ176" s="135"/>
      <c r="AK176" s="136"/>
      <c r="AL176" s="136"/>
      <c r="AM176" s="138" t="str">
        <f>IF([3]回答表!BD17="●",IF([3]回答表!X45="●",[3]回答表!B212,IF([3]回答表!AA45="●",[3]回答表!B278,"")),"")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IF([3]回答表!BD17="●",IF([3]回答表!X45="●",[3]回答表!E212,IF([3]回答表!AA45="●",[3]回答表!E278,"")),"")</f>
        <v/>
      </c>
      <c r="AN179" s="151"/>
      <c r="AO179" s="151"/>
      <c r="AP179" s="151"/>
      <c r="AQ179" s="150" t="str">
        <f>IF([3]回答表!BD17="●",IF([3]回答表!X45="●",[3]回答表!E213,IF([3]回答表!AA45="●",[3]回答表!E279,"")),"")</f>
        <v/>
      </c>
      <c r="AR179" s="151"/>
      <c r="AS179" s="151"/>
      <c r="AT179" s="151"/>
      <c r="AU179" s="150" t="str">
        <f>IF([3]回答表!BD17="●",IF([3]回答表!X45="●",[3]回答表!E214,IF([3]回答表!AA45="●",[3]回答表!E280,"")),"")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IF([3]回答表!BD17="●",IF([3]回答表!AA45="●","●",""),"")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IF([3]回答表!BD17="●",IF([3]回答表!AD45="●","●",""),"")</f>
        <v/>
      </c>
      <c r="O188" s="131"/>
      <c r="P188" s="131"/>
      <c r="Q188" s="132"/>
      <c r="R188" s="119"/>
      <c r="S188" s="119"/>
      <c r="T188" s="119"/>
      <c r="U188" s="133" t="str">
        <f>IF([3]回答表!BD17="●",IF([3]回答表!AD45="●",[3]回答表!B289,""),"")</f>
        <v/>
      </c>
      <c r="V188" s="134"/>
      <c r="W188" s="134"/>
      <c r="X188" s="134"/>
      <c r="Y188" s="134"/>
      <c r="Z188" s="134"/>
      <c r="AA188" s="134"/>
      <c r="AB188" s="134"/>
      <c r="AC188" s="134"/>
      <c r="AD188" s="134"/>
      <c r="AE188" s="134"/>
      <c r="AF188" s="134"/>
      <c r="AG188" s="134"/>
      <c r="AH188" s="134"/>
      <c r="AI188" s="134"/>
      <c r="AJ188" s="135"/>
      <c r="AK188" s="183"/>
      <c r="AL188" s="183"/>
      <c r="AM188" s="133" t="str">
        <f>IF([3]回答表!BD17="●",IF([3]回答表!AD45="●",[3]回答表!B295,""),"")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IF([3]回答表!X46="●","●","")</f>
        <v/>
      </c>
      <c r="O200" s="131"/>
      <c r="P200" s="131"/>
      <c r="Q200" s="132"/>
      <c r="R200" s="119"/>
      <c r="S200" s="119"/>
      <c r="T200" s="119"/>
      <c r="U200" s="133" t="str">
        <f>IF([3]回答表!X46="●",[3]回答表!B307,IF([3]回答表!AA46="●",[3]回答表!B324,""))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IF([3]回答表!X46="●",[3]回答表!U313,IF([3]回答表!AA46="●",[3]回答表!U330,""))</f>
        <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IF([3]回答表!X46="●",[3]回答表!G313,IF([3]回答表!AA46="●",[3]回答表!G330,""))</f>
        <v/>
      </c>
      <c r="AN203" s="83"/>
      <c r="AO203" s="83"/>
      <c r="AP203" s="83"/>
      <c r="AQ203" s="83"/>
      <c r="AR203" s="83"/>
      <c r="AS203" s="83"/>
      <c r="AT203" s="153"/>
      <c r="AU203" s="82" t="str">
        <f>IF([3]回答表!X46="●",[3]回答表!G314,IF([3]回答表!AA46="●",[3]回答表!G331,""))</f>
        <v/>
      </c>
      <c r="AV203" s="83"/>
      <c r="AW203" s="83"/>
      <c r="AX203" s="83"/>
      <c r="AY203" s="83"/>
      <c r="AZ203" s="83"/>
      <c r="BA203" s="83"/>
      <c r="BB203" s="153"/>
      <c r="BC203" s="120"/>
      <c r="BD203" s="109"/>
      <c r="BE203" s="109"/>
      <c r="BF203" s="150" t="str">
        <f>IF([3]回答表!X46="●",[3]回答表!X313,IF([3]回答表!AA46="●",[3]回答表!X330,""))</f>
        <v/>
      </c>
      <c r="BG203" s="151"/>
      <c r="BH203" s="151"/>
      <c r="BI203" s="151"/>
      <c r="BJ203" s="150" t="str">
        <f>IF([3]回答表!X46="●",[3]回答表!X314,IF([3]回答表!AA46="●",[3]回答表!X331,""))</f>
        <v/>
      </c>
      <c r="BK203" s="151"/>
      <c r="BL203" s="151"/>
      <c r="BM203" s="152"/>
      <c r="BN203" s="150" t="str">
        <f>IF([3]回答表!X46="●",[3]回答表!X315,IF([3]回答表!AA46="●",[3]回答表!X332,""))</f>
        <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IF([3]回答表!AA46="●","●","")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IF([3]回答表!AD46="●","●","")</f>
        <v/>
      </c>
      <c r="O212" s="131"/>
      <c r="P212" s="131"/>
      <c r="Q212" s="132"/>
      <c r="R212" s="119"/>
      <c r="S212" s="119"/>
      <c r="T212" s="119"/>
      <c r="U212" s="133" t="str">
        <f>IF([3]回答表!AD46="●",[3]回答表!B337,"")</f>
        <v/>
      </c>
      <c r="V212" s="134"/>
      <c r="W212" s="134"/>
      <c r="X212" s="134"/>
      <c r="Y212" s="134"/>
      <c r="Z212" s="134"/>
      <c r="AA212" s="134"/>
      <c r="AB212" s="134"/>
      <c r="AC212" s="134"/>
      <c r="AD212" s="134"/>
      <c r="AE212" s="134"/>
      <c r="AF212" s="134"/>
      <c r="AG212" s="134"/>
      <c r="AH212" s="134"/>
      <c r="AI212" s="134"/>
      <c r="AJ212" s="135"/>
      <c r="AK212" s="259"/>
      <c r="AL212" s="259"/>
      <c r="AM212" s="133" t="str">
        <f>IF([3]回答表!AD46="●",[3]回答表!B343,"")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IF([3]回答表!X47="●","●","")</f>
        <v/>
      </c>
      <c r="O224" s="131"/>
      <c r="P224" s="131"/>
      <c r="Q224" s="132"/>
      <c r="R224" s="119"/>
      <c r="S224" s="119"/>
      <c r="T224" s="119"/>
      <c r="U224" s="133" t="str">
        <f>IF([3]回答表!X47="●",[3]回答表!B356,IF([3]回答表!AA47="●",[3]回答表!B379,""))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IF([3]回答表!X47="●",[3]回答表!B362,"")</f>
        <v/>
      </c>
      <c r="AO224" s="263"/>
      <c r="AP224" s="263"/>
      <c r="AQ224" s="263"/>
      <c r="AR224" s="263"/>
      <c r="AS224" s="263"/>
      <c r="AT224" s="263"/>
      <c r="AU224" s="263"/>
      <c r="AV224" s="263"/>
      <c r="AW224" s="263"/>
      <c r="AX224" s="263"/>
      <c r="AY224" s="263"/>
      <c r="AZ224" s="263"/>
      <c r="BA224" s="263"/>
      <c r="BB224" s="264"/>
      <c r="BC224" s="120"/>
      <c r="BD224" s="109"/>
      <c r="BE224" s="109"/>
      <c r="BF224" s="138" t="str">
        <f>IF([3]回答表!X47="●",[3]回答表!B368,IF([3]回答表!AA47="●",[3]回答表!B385,""))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IF([3]回答表!X47="●",[3]回答表!E368,IF([3]回答表!AA47="●",[3]回答表!E385,""))</f>
        <v/>
      </c>
      <c r="BG227" s="151"/>
      <c r="BH227" s="151"/>
      <c r="BI227" s="151"/>
      <c r="BJ227" s="150" t="str">
        <f>IF([3]回答表!X47="●",[3]回答表!E369,IF([3]回答表!AA47="●",[3]回答表!E386,""))</f>
        <v/>
      </c>
      <c r="BK227" s="151"/>
      <c r="BL227" s="151"/>
      <c r="BM227" s="152"/>
      <c r="BN227" s="150" t="str">
        <f>IF([3]回答表!X47="●",[3]回答表!E370,IF([3]回答表!AA47="●",[3]回答表!E387,""))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IF([3]回答表!AA47="●","●","")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IF([3]回答表!AD47="●","●","")</f>
        <v/>
      </c>
      <c r="O236" s="131"/>
      <c r="P236" s="131"/>
      <c r="Q236" s="132"/>
      <c r="R236" s="119"/>
      <c r="S236" s="119"/>
      <c r="T236" s="119"/>
      <c r="U236" s="133" t="str">
        <f>IF([3]回答表!AD47="●",[3]回答表!B392,"")</f>
        <v/>
      </c>
      <c r="V236" s="134"/>
      <c r="W236" s="134"/>
      <c r="X236" s="134"/>
      <c r="Y236" s="134"/>
      <c r="Z236" s="134"/>
      <c r="AA236" s="134"/>
      <c r="AB236" s="134"/>
      <c r="AC236" s="134"/>
      <c r="AD236" s="134"/>
      <c r="AE236" s="134"/>
      <c r="AF236" s="134"/>
      <c r="AG236" s="134"/>
      <c r="AH236" s="134"/>
      <c r="AI236" s="134"/>
      <c r="AJ236" s="135"/>
      <c r="AK236" s="259"/>
      <c r="AL236" s="259"/>
      <c r="AM236" s="133" t="str">
        <f>IF([3]回答表!AD47="●",[3]回答表!B398,"")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IF([3]回答表!X48="●","●","")</f>
        <v/>
      </c>
      <c r="O248" s="131"/>
      <c r="P248" s="131"/>
      <c r="Q248" s="132"/>
      <c r="R248" s="119"/>
      <c r="S248" s="119"/>
      <c r="T248" s="119"/>
      <c r="U248" s="133" t="str">
        <f>IF([3]回答表!X48="●",[3]回答表!B411,IF([3]回答表!AA48="●",[3]回答表!B425,""))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IF([3]回答表!X48="●",[3]回答表!BC418,IF([3]回答表!AA48="●",[3]回答表!BC432,""))</f>
        <v/>
      </c>
      <c r="AR248" s="272"/>
      <c r="AS248" s="272"/>
      <c r="AT248" s="272"/>
      <c r="AU248" s="273" t="s">
        <v>73</v>
      </c>
      <c r="AV248" s="274"/>
      <c r="AW248" s="274"/>
      <c r="AX248" s="275"/>
      <c r="AY248" s="272" t="str">
        <f>IF([3]回答表!X48="●",[3]回答表!BC423,IF([3]回答表!AA48="●",[3]回答表!BC437,""))</f>
        <v/>
      </c>
      <c r="AZ248" s="272"/>
      <c r="BA248" s="272"/>
      <c r="BB248" s="272"/>
      <c r="BC248" s="120"/>
      <c r="BD248" s="109"/>
      <c r="BE248" s="109"/>
      <c r="BF248" s="138" t="str">
        <f>IF([3]回答表!X48="●",[3]回答表!S417,IF([3]回答表!AA48="●",[3]回答表!S431,""))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IF([3]回答表!X48="●",[3]回答表!BC419,IF([3]回答表!AA48="●",[3]回答表!BC433,""))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IF([3]回答表!X48="●",[3]回答表!V417,IF([3]回答表!AA48="●",[3]回答表!V431,""))</f>
        <v/>
      </c>
      <c r="BG251" s="151"/>
      <c r="BH251" s="151"/>
      <c r="BI251" s="151"/>
      <c r="BJ251" s="150" t="str">
        <f>IF([3]回答表!X48="●",[3]回答表!V418,IF([3]回答表!AA48="●",[3]回答表!V432,""))</f>
        <v/>
      </c>
      <c r="BK251" s="151"/>
      <c r="BL251" s="151"/>
      <c r="BM251" s="152"/>
      <c r="BN251" s="150" t="str">
        <f>IF([3]回答表!X48="●",[3]回答表!V419,IF([3]回答表!AA48="●",[3]回答表!V433,""))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IF([3]回答表!X48="●",[3]回答表!BC420,IF([3]回答表!AA48="●",[3]回答表!BC434,""))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IF([3]回答表!X48="●",[3]回答表!BC424,IF([3]回答表!AA48="●",[3]回答表!BC438,""))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IF([3]回答表!AA48="●","●","")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IF([3]回答表!X48="●",[3]回答表!BC421,IF([3]回答表!AA48="●",[3]回答表!BC435,""))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IF([3]回答表!X48="●",[3]回答表!BC422,IF([3]回答表!AA48="●",[3]回答表!BC436,""))</f>
        <v/>
      </c>
      <c r="AR256" s="272"/>
      <c r="AS256" s="272"/>
      <c r="AT256" s="272"/>
      <c r="AU256" s="224" t="s">
        <v>79</v>
      </c>
      <c r="AV256" s="225"/>
      <c r="AW256" s="225"/>
      <c r="AX256" s="226"/>
      <c r="AY256" s="282" t="str">
        <f>IF([3]回答表!X48="●",[3]回答表!BC425,IF([3]回答表!AA48="●",[3]回答表!BC439,""))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IF([3]回答表!AD48="●","●","")</f>
        <v/>
      </c>
      <c r="O260" s="131"/>
      <c r="P260" s="131"/>
      <c r="Q260" s="132"/>
      <c r="R260" s="119"/>
      <c r="S260" s="119"/>
      <c r="T260" s="119"/>
      <c r="U260" s="133" t="str">
        <f>IF([3]回答表!AD48="●",[3]回答表!B439,"")</f>
        <v/>
      </c>
      <c r="V260" s="134"/>
      <c r="W260" s="134"/>
      <c r="X260" s="134"/>
      <c r="Y260" s="134"/>
      <c r="Z260" s="134"/>
      <c r="AA260" s="134"/>
      <c r="AB260" s="134"/>
      <c r="AC260" s="134"/>
      <c r="AD260" s="134"/>
      <c r="AE260" s="134"/>
      <c r="AF260" s="134"/>
      <c r="AG260" s="134"/>
      <c r="AH260" s="134"/>
      <c r="AI260" s="134"/>
      <c r="AJ260" s="135"/>
      <c r="AK260" s="183"/>
      <c r="AL260" s="183"/>
      <c r="AM260" s="133" t="str">
        <f>IF([3]回答表!AD48="●",[3]回答表!B445,"")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IF([3]回答表!X49="●","●","")</f>
        <v/>
      </c>
      <c r="O271" s="131"/>
      <c r="P271" s="131"/>
      <c r="Q271" s="132"/>
      <c r="R271" s="119"/>
      <c r="S271" s="119"/>
      <c r="T271" s="119"/>
      <c r="U271" s="133" t="str">
        <f>IF([3]回答表!X49="●",[3]回答表!B458,IF([3]回答表!AA49="●",[3]回答表!B475,""))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IF([3]回答表!X49="●",[3]回答表!B468,IF([3]回答表!AA49="●",[3]回答表!B485,""))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IF([3]回答表!X49="●",[3]回答表!G464,IF([3]回答表!AA49="●",[3]回答表!G481,""))</f>
        <v/>
      </c>
      <c r="AN273" s="83"/>
      <c r="AO273" s="83"/>
      <c r="AP273" s="83"/>
      <c r="AQ273" s="83"/>
      <c r="AR273" s="83"/>
      <c r="AS273" s="83"/>
      <c r="AT273" s="153"/>
      <c r="AU273" s="82" t="str">
        <f>IF([3]回答表!X49="●",[3]回答表!G465,IF([3]回答表!AA49="●",[3]回答表!G482,""))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IF([3]回答表!X49="●",[3]回答表!E468,IF([3]回答表!AA49="●",[3]回答表!E485,""))</f>
        <v/>
      </c>
      <c r="BG274" s="151"/>
      <c r="BH274" s="151"/>
      <c r="BI274" s="151"/>
      <c r="BJ274" s="150" t="str">
        <f>IF([3]回答表!X49="●",[3]回答表!E469,IF([3]回答表!AA49="●",[3]回答表!E486,""))</f>
        <v/>
      </c>
      <c r="BK274" s="151"/>
      <c r="BL274" s="151"/>
      <c r="BM274" s="152"/>
      <c r="BN274" s="150" t="str">
        <f>IF([3]回答表!X49="●",[3]回答表!E470,IF([3]回答表!AA49="●",[3]回答表!E487,""))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IF([3]回答表!AA49="●","●","")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IF([3]回答表!AD49="●","●","")</f>
        <v/>
      </c>
      <c r="O283" s="131"/>
      <c r="P283" s="131"/>
      <c r="Q283" s="132"/>
      <c r="R283" s="119"/>
      <c r="S283" s="119"/>
      <c r="T283" s="119"/>
      <c r="U283" s="133" t="str">
        <f>IF([3]回答表!AD49="●",[3]回答表!B492,"")</f>
        <v/>
      </c>
      <c r="V283" s="134"/>
      <c r="W283" s="134"/>
      <c r="X283" s="134"/>
      <c r="Y283" s="134"/>
      <c r="Z283" s="134"/>
      <c r="AA283" s="134"/>
      <c r="AB283" s="134"/>
      <c r="AC283" s="134"/>
      <c r="AD283" s="134"/>
      <c r="AE283" s="134"/>
      <c r="AF283" s="134"/>
      <c r="AG283" s="134"/>
      <c r="AH283" s="134"/>
      <c r="AI283" s="134"/>
      <c r="AJ283" s="135"/>
      <c r="AK283" s="136"/>
      <c r="AL283" s="136"/>
      <c r="AM283" s="133" t="str">
        <f>IF([3]回答表!AD49="●",[3]回答表!B498,"")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IF([3]回答表!R50="●",[3]回答表!B511,"")</f>
        <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6073E-CE05-410B-94E2-E405E75A3240}">
  <sheetPr>
    <pageSetUpPr fitToPage="1"/>
  </sheetPr>
  <dimension ref="A1:CN315"/>
  <sheetViews>
    <sheetView showZeros="0" view="pageBreakPreview" zoomScale="60" zoomScaleNormal="55" workbookViewId="0">
      <selection activeCell="D296" sqref="D296:BQ314"/>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IF(COUNTIF([4]回答表!K15,"*")&gt;0,[4]回答表!K15,"")</f>
        <v>小坂町</v>
      </c>
      <c r="D11" s="8"/>
      <c r="E11" s="8"/>
      <c r="F11" s="8"/>
      <c r="G11" s="8"/>
      <c r="H11" s="8"/>
      <c r="I11" s="8"/>
      <c r="J11" s="8"/>
      <c r="K11" s="8"/>
      <c r="L11" s="8"/>
      <c r="M11" s="8"/>
      <c r="N11" s="8"/>
      <c r="O11" s="8"/>
      <c r="P11" s="8"/>
      <c r="Q11" s="8"/>
      <c r="R11" s="8"/>
      <c r="S11" s="8"/>
      <c r="T11" s="8"/>
      <c r="U11" s="22" t="str">
        <f>IF(COUNTIF([4]回答表!F17,"*")&gt;0,[4]回答表!F17,"")</f>
        <v>下水道事業</v>
      </c>
      <c r="V11" s="23"/>
      <c r="W11" s="23"/>
      <c r="X11" s="23"/>
      <c r="Y11" s="23"/>
      <c r="Z11" s="23"/>
      <c r="AA11" s="23"/>
      <c r="AB11" s="23"/>
      <c r="AC11" s="23"/>
      <c r="AD11" s="23"/>
      <c r="AE11" s="23"/>
      <c r="AF11" s="10"/>
      <c r="AG11" s="10"/>
      <c r="AH11" s="10"/>
      <c r="AI11" s="10"/>
      <c r="AJ11" s="10"/>
      <c r="AK11" s="10"/>
      <c r="AL11" s="10"/>
      <c r="AM11" s="10"/>
      <c r="AN11" s="11"/>
      <c r="AO11" s="24" t="str">
        <f>IF(COUNTIF([4]回答表!W17,"*")&gt;0,[4]回答表!W17,"")</f>
        <v>特定環境保全公共下水道</v>
      </c>
      <c r="AP11" s="10"/>
      <c r="AQ11" s="10"/>
      <c r="AR11" s="10"/>
      <c r="AS11" s="10"/>
      <c r="AT11" s="10"/>
      <c r="AU11" s="10"/>
      <c r="AV11" s="10"/>
      <c r="AW11" s="10"/>
      <c r="AX11" s="10"/>
      <c r="AY11" s="10"/>
      <c r="AZ11" s="10"/>
      <c r="BA11" s="10"/>
      <c r="BB11" s="10"/>
      <c r="BC11" s="10"/>
      <c r="BD11" s="10"/>
      <c r="BE11" s="10"/>
      <c r="BF11" s="11"/>
      <c r="BG11" s="21" t="str">
        <f>IF(COUNTIF([4]回答表!F19,"*")&gt;0,[4]回答表!F19,"")</f>
        <v>ー</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IF([4]回答表!R43="●","●","")</f>
        <v/>
      </c>
      <c r="E24" s="80"/>
      <c r="F24" s="80"/>
      <c r="G24" s="80"/>
      <c r="H24" s="80"/>
      <c r="I24" s="80"/>
      <c r="J24" s="81"/>
      <c r="K24" s="79" t="str">
        <f>IF([4]回答表!R44="●","●","")</f>
        <v/>
      </c>
      <c r="L24" s="80"/>
      <c r="M24" s="80"/>
      <c r="N24" s="80"/>
      <c r="O24" s="80"/>
      <c r="P24" s="80"/>
      <c r="Q24" s="81"/>
      <c r="R24" s="79" t="str">
        <f>IF([4]回答表!R45="●","●","")</f>
        <v/>
      </c>
      <c r="S24" s="80"/>
      <c r="T24" s="80"/>
      <c r="U24" s="80"/>
      <c r="V24" s="80"/>
      <c r="W24" s="80"/>
      <c r="X24" s="81"/>
      <c r="Y24" s="79" t="str">
        <f>IF([4]回答表!R46="●","●","")</f>
        <v/>
      </c>
      <c r="Z24" s="80"/>
      <c r="AA24" s="80"/>
      <c r="AB24" s="80"/>
      <c r="AC24" s="80"/>
      <c r="AD24" s="80"/>
      <c r="AE24" s="81"/>
      <c r="AF24" s="79" t="str">
        <f>IF([4]回答表!R47="●","●","")</f>
        <v/>
      </c>
      <c r="AG24" s="80"/>
      <c r="AH24" s="80"/>
      <c r="AI24" s="80"/>
      <c r="AJ24" s="80"/>
      <c r="AK24" s="80"/>
      <c r="AL24" s="81"/>
      <c r="AM24" s="79" t="str">
        <f>IF([4]回答表!R48="●","●","")</f>
        <v/>
      </c>
      <c r="AN24" s="80"/>
      <c r="AO24" s="80"/>
      <c r="AP24" s="80"/>
      <c r="AQ24" s="80"/>
      <c r="AR24" s="80"/>
      <c r="AS24" s="81"/>
      <c r="AT24" s="79" t="str">
        <f>IF([4]回答表!R49="●","●","")</f>
        <v/>
      </c>
      <c r="AU24" s="80"/>
      <c r="AV24" s="80"/>
      <c r="AW24" s="80"/>
      <c r="AX24" s="80"/>
      <c r="AY24" s="80"/>
      <c r="AZ24" s="81"/>
      <c r="BA24" s="68"/>
      <c r="BB24" s="82" t="str">
        <f>IF([4]回答表!R50="●","●","")</f>
        <v>●</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IF([4]回答表!X43="●","●","")</f>
        <v/>
      </c>
      <c r="O36" s="131"/>
      <c r="P36" s="131"/>
      <c r="Q36" s="132"/>
      <c r="R36" s="119"/>
      <c r="S36" s="119"/>
      <c r="T36" s="119"/>
      <c r="U36" s="133" t="str">
        <f>IF([4]回答表!X43="●",[4]回答表!B59,IF([4]回答表!AA43="●",[4]回答表!B79,""))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IF([4]回答表!X43="●",[4]回答表!S65,IF([4]回答表!AA43="●",[4]回答表!S85,""))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IF([4]回答表!X43="●",[4]回答表!G65,IF([4]回答表!AA43="●",[4]回答表!G85,""))</f>
        <v/>
      </c>
      <c r="AN38" s="83"/>
      <c r="AO38" s="83"/>
      <c r="AP38" s="83"/>
      <c r="AQ38" s="83"/>
      <c r="AR38" s="83"/>
      <c r="AS38" s="83"/>
      <c r="AT38" s="153"/>
      <c r="AU38" s="82" t="str">
        <f>IF([4]回答表!X43="●",[4]回答表!G66,IF([4]回答表!AA43="●",[4]回答表!G86,""))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IF([4]回答表!X43="●",[4]回答表!V65,IF([4]回答表!AA43="●",[4]回答表!V85,""))</f>
        <v/>
      </c>
      <c r="BG39" s="16"/>
      <c r="BH39" s="16"/>
      <c r="BI39" s="17"/>
      <c r="BJ39" s="150" t="str">
        <f>IF([4]回答表!X43="●",[4]回答表!V66,IF([4]回答表!AA43="●",[4]回答表!V86,""))</f>
        <v/>
      </c>
      <c r="BK39" s="16"/>
      <c r="BL39" s="16"/>
      <c r="BM39" s="17"/>
      <c r="BN39" s="150" t="str">
        <f>IF([4]回答表!X43="●",[4]回答表!V67,IF([4]回答表!AA43="●",[4]回答表!V87,""))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IF([4]回答表!X43="●",[4]回答表!O71,IF([4]回答表!AA43="●",[4]回答表!O91,""))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IF([4]回答表!X43="●",[4]回答表!O72,IF([4]回答表!AA43="●",[4]回答表!O92,""))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IF([4]回答表!AA43="●","●","")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IF([4]回答表!X43="●",[4]回答表!O73,IF([4]回答表!AA43="●",[4]回答表!O93,""))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IF([4]回答表!X43="●",[4]回答表!O74,IF([4]回答表!AA43="●",[4]回答表!O94,""))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IF([4]回答表!X43="●",[4]回答表!AG71,IF([4]回答表!AA43="●",[4]回答表!AG91,""))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IF([4]回答表!X43="●",[4]回答表!AG72,IF([4]回答表!AA43="●",[4]回答表!AG92,""))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IF([4]回答表!AD43="●","●","")</f>
        <v/>
      </c>
      <c r="O51" s="131"/>
      <c r="P51" s="131"/>
      <c r="Q51" s="132"/>
      <c r="R51" s="119"/>
      <c r="S51" s="119"/>
      <c r="T51" s="119"/>
      <c r="U51" s="133" t="str">
        <f>IF([4]回答表!AD43="●",[4]回答表!B99,"")</f>
        <v/>
      </c>
      <c r="V51" s="134"/>
      <c r="W51" s="134"/>
      <c r="X51" s="134"/>
      <c r="Y51" s="134"/>
      <c r="Z51" s="134"/>
      <c r="AA51" s="134"/>
      <c r="AB51" s="134"/>
      <c r="AC51" s="134"/>
      <c r="AD51" s="134"/>
      <c r="AE51" s="134"/>
      <c r="AF51" s="134"/>
      <c r="AG51" s="134"/>
      <c r="AH51" s="134"/>
      <c r="AI51" s="134"/>
      <c r="AJ51" s="135"/>
      <c r="AK51" s="183"/>
      <c r="AL51" s="183"/>
      <c r="AM51" s="133" t="str">
        <f>IF([4]回答表!AD43="●",[4]回答表!B104,"")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IF([4]回答表!X44="●","●","")</f>
        <v/>
      </c>
      <c r="O62" s="131"/>
      <c r="P62" s="131"/>
      <c r="Q62" s="132"/>
      <c r="R62" s="119"/>
      <c r="S62" s="119"/>
      <c r="T62" s="119"/>
      <c r="U62" s="133" t="str">
        <f>IF([4]回答表!X44="●",[4]回答表!B115,IF([4]回答表!AA44="●",[4]回答表!B127,""))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IF([4]回答表!X44="●",[4]回答表!S121,IF([4]回答表!AA44="●",[4]回答表!S133,""))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IF([4]回答表!X44="●",[4]回答表!J121,IF([4]回答表!AA44="●",[4]回答表!J133,""))</f>
        <v/>
      </c>
      <c r="AN65" s="83"/>
      <c r="AO65" s="83"/>
      <c r="AP65" s="83"/>
      <c r="AQ65" s="83"/>
      <c r="AR65" s="83"/>
      <c r="AS65" s="83"/>
      <c r="AT65" s="153"/>
      <c r="AU65" s="82" t="str">
        <f>IF([4]回答表!X44="●",[4]回答表!J122,IF([4]回答表!AA44="●",[4]回答表!J134,""))</f>
        <v/>
      </c>
      <c r="AV65" s="83"/>
      <c r="AW65" s="83"/>
      <c r="AX65" s="83"/>
      <c r="AY65" s="83"/>
      <c r="AZ65" s="83"/>
      <c r="BA65" s="83"/>
      <c r="BB65" s="153"/>
      <c r="BC65" s="120"/>
      <c r="BD65" s="109"/>
      <c r="BE65" s="109"/>
      <c r="BF65" s="150" t="str">
        <f>IF([4]回答表!X44="●",[4]回答表!V121,IF([4]回答表!AA44="●",[4]回答表!V133,""))</f>
        <v/>
      </c>
      <c r="BG65" s="151"/>
      <c r="BH65" s="151"/>
      <c r="BI65" s="151"/>
      <c r="BJ65" s="150" t="str">
        <f>IF([4]回答表!X44="●",[4]回答表!V122,IF([4]回答表!AA44="●",[4]回答表!V134,""))</f>
        <v/>
      </c>
      <c r="BK65" s="151"/>
      <c r="BL65" s="151"/>
      <c r="BM65" s="151"/>
      <c r="BN65" s="150" t="str">
        <f>IF([4]回答表!X44="●",[4]回答表!V123,IF([4]回答表!AA44="●",[4]回答表!V135,""))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IF([4]回答表!AA44="●","●","")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IF([4]回答表!AD44="●","●","")</f>
        <v/>
      </c>
      <c r="O74" s="131"/>
      <c r="P74" s="131"/>
      <c r="Q74" s="132"/>
      <c r="R74" s="119"/>
      <c r="S74" s="119"/>
      <c r="T74" s="119"/>
      <c r="U74" s="133" t="str">
        <f>IF([4]回答表!AD44="●",[4]回答表!B140,"")</f>
        <v/>
      </c>
      <c r="V74" s="134"/>
      <c r="W74" s="134"/>
      <c r="X74" s="134"/>
      <c r="Y74" s="134"/>
      <c r="Z74" s="134"/>
      <c r="AA74" s="134"/>
      <c r="AB74" s="134"/>
      <c r="AC74" s="134"/>
      <c r="AD74" s="134"/>
      <c r="AE74" s="134"/>
      <c r="AF74" s="134"/>
      <c r="AG74" s="134"/>
      <c r="AH74" s="134"/>
      <c r="AI74" s="134"/>
      <c r="AJ74" s="135"/>
      <c r="AK74" s="183"/>
      <c r="AL74" s="183"/>
      <c r="AM74" s="133" t="str">
        <f>IF([4]回答表!AD44="●",[4]回答表!B146,"")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IF([4]回答表!F17="水道事業",IF([4]回答表!X45="●","●",""),"")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IF([4]回答表!F17="水道事業",IF([4]回答表!X45="●",[4]回答表!B158,IF([4]回答表!AA45="●",[4]回答表!B223,"")),"")</f>
        <v/>
      </c>
      <c r="AN86" s="201"/>
      <c r="AO86" s="201"/>
      <c r="AP86" s="201"/>
      <c r="AQ86" s="201"/>
      <c r="AR86" s="201"/>
      <c r="AS86" s="201"/>
      <c r="AT86" s="201"/>
      <c r="AU86" s="201"/>
      <c r="AV86" s="201"/>
      <c r="AW86" s="201"/>
      <c r="AX86" s="201"/>
      <c r="AY86" s="201"/>
      <c r="AZ86" s="201"/>
      <c r="BA86" s="201"/>
      <c r="BB86" s="201"/>
      <c r="BC86" s="202"/>
      <c r="BD86" s="109"/>
      <c r="BE86" s="109"/>
      <c r="BF86" s="138" t="str">
        <f>IF([4]回答表!F17="水道事業",IF([4]回答表!X45="●",[4]回答表!B212,IF([4]回答表!AA45="●",[4]回答表!B278,"")),"")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IF([4]回答表!F17="水道事業",IF([4]回答表!X45="●",[4]回答表!J166,IF([4]回答表!AA45="●",[4]回答表!J231,"")),"")</f>
        <v/>
      </c>
      <c r="V88" s="83"/>
      <c r="W88" s="83"/>
      <c r="X88" s="83"/>
      <c r="Y88" s="83"/>
      <c r="Z88" s="83"/>
      <c r="AA88" s="83"/>
      <c r="AB88" s="153"/>
      <c r="AC88" s="82" t="str">
        <f>IF([4]回答表!F17="水道事業",IF([4]回答表!X45="●",[4]回答表!J173,IF([4]回答表!AA45="●",[4]回答表!J238,"")),"")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IF([4]回答表!F17="水道事業",IF([4]回答表!X45="●",[4]回答表!E212,IF([4]回答表!AA45="●",[4]回答表!E278,"")),"")</f>
        <v/>
      </c>
      <c r="BG89" s="151"/>
      <c r="BH89" s="151"/>
      <c r="BI89" s="151"/>
      <c r="BJ89" s="150" t="str">
        <f>IF([4]回答表!F17="水道事業",IF([4]回答表!X45="●",[4]回答表!E213,IF([4]回答表!AA45="●",[4]回答表!E279,"")),"")</f>
        <v/>
      </c>
      <c r="BK89" s="151"/>
      <c r="BL89" s="151"/>
      <c r="BM89" s="151"/>
      <c r="BN89" s="150" t="str">
        <f>IF([4]回答表!F17="水道事業",IF([4]回答表!X45="●",[4]回答表!E214,IF([4]回答表!AA45="●",[4]回答表!E280,"")),"")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IF([4]回答表!F17="水道事業",IF([4]回答表!AA45="●","●",""),"")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IF([4]回答表!F17="水道事業",IF([4]回答表!X45="●",[4]回答表!J176,IF([4]回答表!AA45="●",[4]回答表!J241,"")),"")</f>
        <v/>
      </c>
      <c r="V93" s="83"/>
      <c r="W93" s="83"/>
      <c r="X93" s="83"/>
      <c r="Y93" s="83"/>
      <c r="Z93" s="83"/>
      <c r="AA93" s="83"/>
      <c r="AB93" s="153"/>
      <c r="AC93" s="82" t="str">
        <f>IF([4]回答表!F17="水道事業",IF([4]回答表!X45="●",[4]回答表!J180,IF([4]回答表!AA45="●",[4]回答表!J245,"")),"")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IF([4]回答表!F17="水道事業",IF([4]回答表!AD45="○","○",""),"")</f>
        <v/>
      </c>
      <c r="O98" s="131"/>
      <c r="P98" s="131"/>
      <c r="Q98" s="132"/>
      <c r="R98" s="119"/>
      <c r="S98" s="119"/>
      <c r="T98" s="119"/>
      <c r="U98" s="133" t="str">
        <f>IF([4]回答表!F17="水道事業",IF([4]回答表!AD45="●",[4]回答表!B289,""),"")</f>
        <v/>
      </c>
      <c r="V98" s="134"/>
      <c r="W98" s="134"/>
      <c r="X98" s="134"/>
      <c r="Y98" s="134"/>
      <c r="Z98" s="134"/>
      <c r="AA98" s="134"/>
      <c r="AB98" s="134"/>
      <c r="AC98" s="134"/>
      <c r="AD98" s="134"/>
      <c r="AE98" s="134"/>
      <c r="AF98" s="134"/>
      <c r="AG98" s="134"/>
      <c r="AH98" s="134"/>
      <c r="AI98" s="134"/>
      <c r="AJ98" s="135"/>
      <c r="AK98" s="183"/>
      <c r="AL98" s="183"/>
      <c r="AM98" s="133" t="str">
        <f>IF([4]回答表!F17="水道事業",IF([4]回答表!AD45="●",[4]回答表!B295,""),"")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IF([4]回答表!F17="簡易水道事業",IF([4]回答表!X45="●",[4]回答表!B158,IF([4]回答表!AA45="●",[4]回答表!B223,"")),"")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IF([4]回答表!F17="簡易水道事業",IF([4]回答表!X45="●",[4]回答表!B212,IF([4]回答表!AA45="●",[4]回答表!B278,"")),"")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IF([4]回答表!F17="簡易水道事業",IF([4]回答表!X45="●","●",""),"")</f>
        <v/>
      </c>
      <c r="O112" s="131"/>
      <c r="P112" s="131"/>
      <c r="Q112" s="132"/>
      <c r="R112" s="119"/>
      <c r="S112" s="119"/>
      <c r="T112" s="119"/>
      <c r="U112" s="82" t="str">
        <f>IF([4]回答表!F17="簡易水道事業",IF([4]回答表!X45="●",[4]回答表!Y185,IF([4]回答表!AA45="●",[4]回答表!Y251,"")),"")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IF([4]回答表!F17="簡易水道事業",IF([4]回答表!X45="●",[4]回答表!E212,IF([4]回答表!AA45="●",[4]回答表!E278,"")),"")</f>
        <v/>
      </c>
      <c r="BG113" s="151"/>
      <c r="BH113" s="151"/>
      <c r="BI113" s="151"/>
      <c r="BJ113" s="150" t="str">
        <f>IF([4]回答表!F17="簡易水道事業",IF([4]回答表!X45="●",[4]回答表!E213,IF([4]回答表!AA45="●",[4]回答表!E279,"")),"")</f>
        <v/>
      </c>
      <c r="BK113" s="151"/>
      <c r="BL113" s="151"/>
      <c r="BM113" s="151"/>
      <c r="BN113" s="150" t="str">
        <f>IF([4]回答表!F17="簡易水道事業",IF([4]回答表!X45="●",[4]回答表!E214,IF([4]回答表!AA45="●",[4]回答表!E280,"")),"")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IF([4]回答表!F17="簡易水道事業",IF([4]回答表!X45="●",[4]回答表!Y186,IF([4]回答表!AA45="●",[4]回答表!Y252,"")),"")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IF([4]回答表!F17="簡易水道事業",IF([4]回答表!AA45="●","●",""),"")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IF([4]回答表!F17="簡易水道事業",IF([4]回答表!X45="●",[4]回答表!Y187,IF([4]回答表!AA45="●",[4]回答表!Y253,"")),"")</f>
        <v/>
      </c>
      <c r="V122" s="83"/>
      <c r="W122" s="83"/>
      <c r="X122" s="83"/>
      <c r="Y122" s="83"/>
      <c r="Z122" s="83"/>
      <c r="AA122" s="83"/>
      <c r="AB122" s="83"/>
      <c r="AC122" s="83"/>
      <c r="AD122" s="83"/>
      <c r="AE122" s="83"/>
      <c r="AF122" s="83"/>
      <c r="AG122" s="83"/>
      <c r="AH122" s="83"/>
      <c r="AI122" s="83"/>
      <c r="AJ122" s="153"/>
      <c r="AK122" s="68"/>
      <c r="AL122" s="68"/>
      <c r="AM122" s="233" t="str">
        <f>IF([4]回答表!F17="簡易水道事業",IF([4]回答表!X45="●",[4]回答表!Y189,IF([4]回答表!AA45="●",[4]回答表!Y255,"")),"")</f>
        <v/>
      </c>
      <c r="AN122" s="233"/>
      <c r="AO122" s="233"/>
      <c r="AP122" s="233"/>
      <c r="AQ122" s="233"/>
      <c r="AR122" s="233"/>
      <c r="AS122" s="233" t="str">
        <f>IF([4]回答表!F17="簡易水道事業",IF([4]回答表!X45="●",[4]回答表!Y190,IF([4]回答表!AA45="●",[4]回答表!Y256,"")),"")</f>
        <v/>
      </c>
      <c r="AT122" s="233"/>
      <c r="AU122" s="233"/>
      <c r="AV122" s="233"/>
      <c r="AW122" s="233"/>
      <c r="AX122" s="233"/>
      <c r="AY122" s="233" t="str">
        <f>IF([4]回答表!F17="簡易水道事業",IF([4]回答表!X45="●",[4]回答表!Y191,IF([4]回答表!AA45="●",[4]回答表!Y257,"")),"")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IF([4]回答表!F17="簡易水道事業",IF([4]回答表!AD45="●","●",""),"")</f>
        <v/>
      </c>
      <c r="O127" s="131"/>
      <c r="P127" s="131"/>
      <c r="Q127" s="132"/>
      <c r="R127" s="119"/>
      <c r="S127" s="119"/>
      <c r="T127" s="119"/>
      <c r="U127" s="133" t="str">
        <f>IF([4]回答表!F17="簡易水道事業",IF([4]回答表!AD45="●",[4]回答表!B289,""),"")</f>
        <v/>
      </c>
      <c r="V127" s="134"/>
      <c r="W127" s="134"/>
      <c r="X127" s="134"/>
      <c r="Y127" s="134"/>
      <c r="Z127" s="134"/>
      <c r="AA127" s="134"/>
      <c r="AB127" s="134"/>
      <c r="AC127" s="134"/>
      <c r="AD127" s="134"/>
      <c r="AE127" s="134"/>
      <c r="AF127" s="134"/>
      <c r="AG127" s="134"/>
      <c r="AH127" s="134"/>
      <c r="AI127" s="134"/>
      <c r="AJ127" s="135"/>
      <c r="AK127" s="183"/>
      <c r="AL127" s="183"/>
      <c r="AM127" s="133" t="str">
        <f>IF([4]回答表!F17="簡易水道事業",IF([4]回答表!AD45="●",[4]回答表!B295,""),"")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IF([4]回答表!F17="下水道事業",IF([4]回答表!X45="●","●",""),"")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IF([4]回答表!F17="下水道事業",IF([4]回答表!X45="●",[4]回答表!B158,IF([4]回答表!AA45="●",[4]回答表!B223,"")),"")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IF([4]回答表!F17="下水道事業",IF([4]回答表!X45="●",[4]回答表!B212,IF([4]回答表!AA45="●",[4]回答表!B278,"")),"")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IF([4]回答表!F17="下水道事業",IF([4]回答表!X45="●",[4]回答表!Y193,IF([4]回答表!AA45="●",[4]回答表!Y259,"")),"")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IF([4]回答表!F17="下水道事業",IF([4]回答表!X45="●",[4]回答表!E212,IF([4]回答表!AA45="●",[4]回答表!E278,"")),"")</f>
        <v/>
      </c>
      <c r="BG142" s="151"/>
      <c r="BH142" s="151"/>
      <c r="BI142" s="151"/>
      <c r="BJ142" s="150" t="str">
        <f>IF([4]回答表!F17="下水道事業",IF([4]回答表!X45="●",[4]回答表!E213,IF([4]回答表!AA45="●",[4]回答表!E279,"")),"")</f>
        <v/>
      </c>
      <c r="BK142" s="151"/>
      <c r="BL142" s="151"/>
      <c r="BM142" s="151"/>
      <c r="BN142" s="150" t="str">
        <f>IF([4]回答表!F17="下水道事業",IF([4]回答表!X45="●",[4]回答表!E214,IF([4]回答表!AA45="●",[4]回答表!E280,"")),"")</f>
        <v/>
      </c>
      <c r="BO142" s="151"/>
      <c r="BP142" s="151"/>
      <c r="BQ142" s="152"/>
      <c r="BR142" s="112"/>
      <c r="BX142" s="200" t="str">
        <f>IF([4]回答表!AQ20="下水道事業",IF([4]回答表!BI48="○",[4]回答表!AM161,IF([4]回答表!BL48="○",[4]回答表!AM226,"")),"")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IF([4]回答表!F17="下水道事業",IF([4]回答表!X45="●",[4]回答表!Y195,IF([4]回答表!AA45="●",[4]回答表!Y261,"")),"")</f>
        <v/>
      </c>
      <c r="V147" s="83"/>
      <c r="W147" s="83"/>
      <c r="X147" s="83"/>
      <c r="Y147" s="83"/>
      <c r="Z147" s="83"/>
      <c r="AA147" s="83"/>
      <c r="AB147" s="153"/>
      <c r="AC147" s="82" t="str">
        <f>IF([4]回答表!F17="下水道事業",IF([4]回答表!X45="●",[4]回答表!Y196,IF([4]回答表!AA45="●",[4]回答表!Y262,"")),"")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IF([4]回答表!F17="下水道事業",IF([4]回答表!X45="●",[4]回答表!Y198,IF([4]回答表!AA45="●",[4]回答表!Y264,"")),"")</f>
        <v/>
      </c>
      <c r="V153" s="83"/>
      <c r="W153" s="83"/>
      <c r="X153" s="83"/>
      <c r="Y153" s="83"/>
      <c r="Z153" s="83"/>
      <c r="AA153" s="83"/>
      <c r="AB153" s="153"/>
      <c r="AC153" s="82" t="str">
        <f>IF([4]回答表!F17="下水道事業",IF([4]回答表!X45="●",[4]回答表!Y199,IF([4]回答表!AA45="●",[4]回答表!Y265,"")),"")</f>
        <v/>
      </c>
      <c r="AD153" s="83"/>
      <c r="AE153" s="83"/>
      <c r="AF153" s="83"/>
      <c r="AG153" s="83"/>
      <c r="AH153" s="83"/>
      <c r="AI153" s="83"/>
      <c r="AJ153" s="153"/>
      <c r="AK153" s="82" t="str">
        <f>IF([4]回答表!F17="下水道事業",IF([4]回答表!X45="●",[4]回答表!Y200,IF([4]回答表!AA45="●",[4]回答表!Y266,"")),"")</f>
        <v/>
      </c>
      <c r="AL153" s="83"/>
      <c r="AM153" s="83"/>
      <c r="AN153" s="83"/>
      <c r="AO153" s="83"/>
      <c r="AP153" s="83"/>
      <c r="AQ153" s="83"/>
      <c r="AR153" s="153"/>
      <c r="AS153" s="82" t="str">
        <f>IF([4]回答表!F17="下水道事業",IF([4]回答表!X45="●",[4]回答表!Y201,IF([4]回答表!AA45="●",[4]回答表!Y267,"")),"")</f>
        <v/>
      </c>
      <c r="AT153" s="83"/>
      <c r="AU153" s="83"/>
      <c r="AV153" s="83"/>
      <c r="AW153" s="83"/>
      <c r="AX153" s="83"/>
      <c r="AY153" s="83"/>
      <c r="AZ153" s="153"/>
      <c r="BA153" s="82" t="str">
        <f>IF([4]回答表!F17="下水道事業",IF([4]回答表!X45="●",[4]回答表!Y202,IF([4]回答表!AA45="●",[4]回答表!Y268,"")),"")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IF([4]回答表!F17="下水道事業",IF([4]回答表!AA45="●","●",""),"")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IF([4]回答表!F17="下水道事業",IF([4]回答表!X45="●",[4]回答表!Y207,IF([4]回答表!AA45="●",[4]回答表!Y273,"")),"")</f>
        <v/>
      </c>
      <c r="V159" s="83"/>
      <c r="W159" s="83"/>
      <c r="X159" s="83"/>
      <c r="Y159" s="83"/>
      <c r="Z159" s="83"/>
      <c r="AA159" s="83"/>
      <c r="AB159" s="153"/>
      <c r="AC159" s="82" t="str">
        <f>IF([4]回答表!F17="下水道事業",IF([4]回答表!X45="●",[4]回答表!Y208,IF([4]回答表!AA45="●",[4]回答表!Y274,"")),"")</f>
        <v/>
      </c>
      <c r="AD159" s="83"/>
      <c r="AE159" s="83"/>
      <c r="AF159" s="83"/>
      <c r="AG159" s="83"/>
      <c r="AH159" s="83"/>
      <c r="AI159" s="83"/>
      <c r="AJ159" s="153"/>
      <c r="AK159" s="82" t="str">
        <f>IF([4]回答表!F17="下水道事業",IF([4]回答表!X45="●",[4]回答表!Y209,IF([4]回答表!AA45="●",[4]回答表!Y275,"")),"")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IF([4]回答表!F17="下水道事業",IF([4]回答表!AD45="●","●",""),"")</f>
        <v/>
      </c>
      <c r="O164" s="131"/>
      <c r="P164" s="131"/>
      <c r="Q164" s="132"/>
      <c r="R164" s="119"/>
      <c r="S164" s="119"/>
      <c r="T164" s="119"/>
      <c r="U164" s="133" t="str">
        <f>IF([4]回答表!F17="下水道事業",IF([4]回答表!AD45="●",[4]回答表!B289,""),"")</f>
        <v/>
      </c>
      <c r="V164" s="134"/>
      <c r="W164" s="134"/>
      <c r="X164" s="134"/>
      <c r="Y164" s="134"/>
      <c r="Z164" s="134"/>
      <c r="AA164" s="134"/>
      <c r="AB164" s="134"/>
      <c r="AC164" s="134"/>
      <c r="AD164" s="134"/>
      <c r="AE164" s="134"/>
      <c r="AF164" s="134"/>
      <c r="AG164" s="134"/>
      <c r="AH164" s="134"/>
      <c r="AI164" s="134"/>
      <c r="AJ164" s="135"/>
      <c r="AK164" s="183"/>
      <c r="AL164" s="183"/>
      <c r="AM164" s="133" t="str">
        <f>IF([4]回答表!F17="下水道事業",IF([4]回答表!AD45="●",[4]回答表!B295,""),"")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IF([4]回答表!BD17="●",IF([4]回答表!X45="●","●",""),"")</f>
        <v/>
      </c>
      <c r="O176" s="131"/>
      <c r="P176" s="131"/>
      <c r="Q176" s="132"/>
      <c r="R176" s="119"/>
      <c r="S176" s="119"/>
      <c r="T176" s="119"/>
      <c r="U176" s="133" t="str">
        <f>IF([4]回答表!BD17="●",IF([4]回答表!X45="●",[4]回答表!B158,IF([4]回答表!AA45="●",[4]回答表!B223,"")),"")</f>
        <v/>
      </c>
      <c r="V176" s="134"/>
      <c r="W176" s="134"/>
      <c r="X176" s="134"/>
      <c r="Y176" s="134"/>
      <c r="Z176" s="134"/>
      <c r="AA176" s="134"/>
      <c r="AB176" s="134"/>
      <c r="AC176" s="134"/>
      <c r="AD176" s="134"/>
      <c r="AE176" s="134"/>
      <c r="AF176" s="134"/>
      <c r="AG176" s="134"/>
      <c r="AH176" s="134"/>
      <c r="AI176" s="134"/>
      <c r="AJ176" s="135"/>
      <c r="AK176" s="136"/>
      <c r="AL176" s="136"/>
      <c r="AM176" s="138" t="str">
        <f>IF([4]回答表!BD17="●",IF([4]回答表!X45="●",[4]回答表!B212,IF([4]回答表!AA45="●",[4]回答表!B278,"")),"")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IF([4]回答表!BD17="●",IF([4]回答表!X45="●",[4]回答表!E212,IF([4]回答表!AA45="●",[4]回答表!E278,"")),"")</f>
        <v/>
      </c>
      <c r="AN179" s="151"/>
      <c r="AO179" s="151"/>
      <c r="AP179" s="151"/>
      <c r="AQ179" s="150" t="str">
        <f>IF([4]回答表!BD17="●",IF([4]回答表!X45="●",[4]回答表!E213,IF([4]回答表!AA45="●",[4]回答表!E279,"")),"")</f>
        <v/>
      </c>
      <c r="AR179" s="151"/>
      <c r="AS179" s="151"/>
      <c r="AT179" s="151"/>
      <c r="AU179" s="150" t="str">
        <f>IF([4]回答表!BD17="●",IF([4]回答表!X45="●",[4]回答表!E214,IF([4]回答表!AA45="●",[4]回答表!E280,"")),"")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IF([4]回答表!BD17="●",IF([4]回答表!AA45="●","●",""),"")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IF([4]回答表!BD17="●",IF([4]回答表!AD45="●","●",""),"")</f>
        <v/>
      </c>
      <c r="O188" s="131"/>
      <c r="P188" s="131"/>
      <c r="Q188" s="132"/>
      <c r="R188" s="119"/>
      <c r="S188" s="119"/>
      <c r="T188" s="119"/>
      <c r="U188" s="133" t="str">
        <f>IF([4]回答表!BD17="●",IF([4]回答表!AD45="●",[4]回答表!B289,""),"")</f>
        <v/>
      </c>
      <c r="V188" s="134"/>
      <c r="W188" s="134"/>
      <c r="X188" s="134"/>
      <c r="Y188" s="134"/>
      <c r="Z188" s="134"/>
      <c r="AA188" s="134"/>
      <c r="AB188" s="134"/>
      <c r="AC188" s="134"/>
      <c r="AD188" s="134"/>
      <c r="AE188" s="134"/>
      <c r="AF188" s="134"/>
      <c r="AG188" s="134"/>
      <c r="AH188" s="134"/>
      <c r="AI188" s="134"/>
      <c r="AJ188" s="135"/>
      <c r="AK188" s="183"/>
      <c r="AL188" s="183"/>
      <c r="AM188" s="133" t="str">
        <f>IF([4]回答表!BD17="●",IF([4]回答表!AD45="●",[4]回答表!B295,""),"")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IF([4]回答表!X46="●","●","")</f>
        <v/>
      </c>
      <c r="O200" s="131"/>
      <c r="P200" s="131"/>
      <c r="Q200" s="132"/>
      <c r="R200" s="119"/>
      <c r="S200" s="119"/>
      <c r="T200" s="119"/>
      <c r="U200" s="133" t="str">
        <f>IF([4]回答表!X46="●",[4]回答表!B307,IF([4]回答表!AA46="●",[4]回答表!B324,""))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IF([4]回答表!X46="●",[4]回答表!U313,IF([4]回答表!AA46="●",[4]回答表!U330,""))</f>
        <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IF([4]回答表!X46="●",[4]回答表!G313,IF([4]回答表!AA46="●",[4]回答表!G330,""))</f>
        <v/>
      </c>
      <c r="AN203" s="83"/>
      <c r="AO203" s="83"/>
      <c r="AP203" s="83"/>
      <c r="AQ203" s="83"/>
      <c r="AR203" s="83"/>
      <c r="AS203" s="83"/>
      <c r="AT203" s="153"/>
      <c r="AU203" s="82" t="str">
        <f>IF([4]回答表!X46="●",[4]回答表!G314,IF([4]回答表!AA46="●",[4]回答表!G331,""))</f>
        <v/>
      </c>
      <c r="AV203" s="83"/>
      <c r="AW203" s="83"/>
      <c r="AX203" s="83"/>
      <c r="AY203" s="83"/>
      <c r="AZ203" s="83"/>
      <c r="BA203" s="83"/>
      <c r="BB203" s="153"/>
      <c r="BC203" s="120"/>
      <c r="BD203" s="109"/>
      <c r="BE203" s="109"/>
      <c r="BF203" s="150" t="str">
        <f>IF([4]回答表!X46="●",[4]回答表!X313,IF([4]回答表!AA46="●",[4]回答表!X330,""))</f>
        <v/>
      </c>
      <c r="BG203" s="151"/>
      <c r="BH203" s="151"/>
      <c r="BI203" s="151"/>
      <c r="BJ203" s="150" t="str">
        <f>IF([4]回答表!X46="●",[4]回答表!X314,IF([4]回答表!AA46="●",[4]回答表!X331,""))</f>
        <v/>
      </c>
      <c r="BK203" s="151"/>
      <c r="BL203" s="151"/>
      <c r="BM203" s="152"/>
      <c r="BN203" s="150" t="str">
        <f>IF([4]回答表!X46="●",[4]回答表!X315,IF([4]回答表!AA46="●",[4]回答表!X332,""))</f>
        <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IF([4]回答表!AA46="●","●","")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IF([4]回答表!AD46="●","●","")</f>
        <v/>
      </c>
      <c r="O212" s="131"/>
      <c r="P212" s="131"/>
      <c r="Q212" s="132"/>
      <c r="R212" s="119"/>
      <c r="S212" s="119"/>
      <c r="T212" s="119"/>
      <c r="U212" s="133" t="str">
        <f>IF([4]回答表!AD46="●",[4]回答表!B337,"")</f>
        <v/>
      </c>
      <c r="V212" s="134"/>
      <c r="W212" s="134"/>
      <c r="X212" s="134"/>
      <c r="Y212" s="134"/>
      <c r="Z212" s="134"/>
      <c r="AA212" s="134"/>
      <c r="AB212" s="134"/>
      <c r="AC212" s="134"/>
      <c r="AD212" s="134"/>
      <c r="AE212" s="134"/>
      <c r="AF212" s="134"/>
      <c r="AG212" s="134"/>
      <c r="AH212" s="134"/>
      <c r="AI212" s="134"/>
      <c r="AJ212" s="135"/>
      <c r="AK212" s="259"/>
      <c r="AL212" s="259"/>
      <c r="AM212" s="133" t="str">
        <f>IF([4]回答表!AD46="●",[4]回答表!B343,"")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IF([4]回答表!X47="●","●","")</f>
        <v/>
      </c>
      <c r="O224" s="131"/>
      <c r="P224" s="131"/>
      <c r="Q224" s="132"/>
      <c r="R224" s="119"/>
      <c r="S224" s="119"/>
      <c r="T224" s="119"/>
      <c r="U224" s="133" t="str">
        <f>IF([4]回答表!X47="●",[4]回答表!B356,IF([4]回答表!AA47="●",[4]回答表!B379,""))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IF([4]回答表!X47="●",[4]回答表!B362,"")</f>
        <v/>
      </c>
      <c r="AO224" s="263"/>
      <c r="AP224" s="263"/>
      <c r="AQ224" s="263"/>
      <c r="AR224" s="263"/>
      <c r="AS224" s="263"/>
      <c r="AT224" s="263"/>
      <c r="AU224" s="263"/>
      <c r="AV224" s="263"/>
      <c r="AW224" s="263"/>
      <c r="AX224" s="263"/>
      <c r="AY224" s="263"/>
      <c r="AZ224" s="263"/>
      <c r="BA224" s="263"/>
      <c r="BB224" s="264"/>
      <c r="BC224" s="120"/>
      <c r="BD224" s="109"/>
      <c r="BE224" s="109"/>
      <c r="BF224" s="138" t="str">
        <f>IF([4]回答表!X47="●",[4]回答表!B368,IF([4]回答表!AA47="●",[4]回答表!B385,""))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IF([4]回答表!X47="●",[4]回答表!E368,IF([4]回答表!AA47="●",[4]回答表!E385,""))</f>
        <v/>
      </c>
      <c r="BG227" s="151"/>
      <c r="BH227" s="151"/>
      <c r="BI227" s="151"/>
      <c r="BJ227" s="150" t="str">
        <f>IF([4]回答表!X47="●",[4]回答表!E369,IF([4]回答表!AA47="●",[4]回答表!E386,""))</f>
        <v/>
      </c>
      <c r="BK227" s="151"/>
      <c r="BL227" s="151"/>
      <c r="BM227" s="152"/>
      <c r="BN227" s="150" t="str">
        <f>IF([4]回答表!X47="●",[4]回答表!E370,IF([4]回答表!AA47="●",[4]回答表!E387,""))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IF([4]回答表!AA47="●","●","")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IF([4]回答表!AD47="●","●","")</f>
        <v/>
      </c>
      <c r="O236" s="131"/>
      <c r="P236" s="131"/>
      <c r="Q236" s="132"/>
      <c r="R236" s="119"/>
      <c r="S236" s="119"/>
      <c r="T236" s="119"/>
      <c r="U236" s="133" t="str">
        <f>IF([4]回答表!AD47="●",[4]回答表!B392,"")</f>
        <v/>
      </c>
      <c r="V236" s="134"/>
      <c r="W236" s="134"/>
      <c r="X236" s="134"/>
      <c r="Y236" s="134"/>
      <c r="Z236" s="134"/>
      <c r="AA236" s="134"/>
      <c r="AB236" s="134"/>
      <c r="AC236" s="134"/>
      <c r="AD236" s="134"/>
      <c r="AE236" s="134"/>
      <c r="AF236" s="134"/>
      <c r="AG236" s="134"/>
      <c r="AH236" s="134"/>
      <c r="AI236" s="134"/>
      <c r="AJ236" s="135"/>
      <c r="AK236" s="259"/>
      <c r="AL236" s="259"/>
      <c r="AM236" s="133" t="str">
        <f>IF([4]回答表!AD47="●",[4]回答表!B398,"")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IF([4]回答表!X48="●","●","")</f>
        <v/>
      </c>
      <c r="O248" s="131"/>
      <c r="P248" s="131"/>
      <c r="Q248" s="132"/>
      <c r="R248" s="119"/>
      <c r="S248" s="119"/>
      <c r="T248" s="119"/>
      <c r="U248" s="133" t="str">
        <f>IF([4]回答表!X48="●",[4]回答表!B411,IF([4]回答表!AA48="●",[4]回答表!B425,""))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IF([4]回答表!X48="●",[4]回答表!BC418,IF([4]回答表!AA48="●",[4]回答表!BC432,""))</f>
        <v/>
      </c>
      <c r="AR248" s="272"/>
      <c r="AS248" s="272"/>
      <c r="AT248" s="272"/>
      <c r="AU248" s="273" t="s">
        <v>73</v>
      </c>
      <c r="AV248" s="274"/>
      <c r="AW248" s="274"/>
      <c r="AX248" s="275"/>
      <c r="AY248" s="272" t="str">
        <f>IF([4]回答表!X48="●",[4]回答表!BC423,IF([4]回答表!AA48="●",[4]回答表!BC437,""))</f>
        <v/>
      </c>
      <c r="AZ248" s="272"/>
      <c r="BA248" s="272"/>
      <c r="BB248" s="272"/>
      <c r="BC248" s="120"/>
      <c r="BD248" s="109"/>
      <c r="BE248" s="109"/>
      <c r="BF248" s="138" t="str">
        <f>IF([4]回答表!X48="●",[4]回答表!S417,IF([4]回答表!AA48="●",[4]回答表!S431,""))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IF([4]回答表!X48="●",[4]回答表!BC419,IF([4]回答表!AA48="●",[4]回答表!BC433,""))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IF([4]回答表!X48="●",[4]回答表!V417,IF([4]回答表!AA48="●",[4]回答表!V431,""))</f>
        <v/>
      </c>
      <c r="BG251" s="151"/>
      <c r="BH251" s="151"/>
      <c r="BI251" s="151"/>
      <c r="BJ251" s="150" t="str">
        <f>IF([4]回答表!X48="●",[4]回答表!V418,IF([4]回答表!AA48="●",[4]回答表!V432,""))</f>
        <v/>
      </c>
      <c r="BK251" s="151"/>
      <c r="BL251" s="151"/>
      <c r="BM251" s="152"/>
      <c r="BN251" s="150" t="str">
        <f>IF([4]回答表!X48="●",[4]回答表!V419,IF([4]回答表!AA48="●",[4]回答表!V433,""))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IF([4]回答表!X48="●",[4]回答表!BC420,IF([4]回答表!AA48="●",[4]回答表!BC434,""))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IF([4]回答表!X48="●",[4]回答表!BC424,IF([4]回答表!AA48="●",[4]回答表!BC438,""))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IF([4]回答表!AA48="●","●","")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IF([4]回答表!X48="●",[4]回答表!BC421,IF([4]回答表!AA48="●",[4]回答表!BC435,""))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IF([4]回答表!X48="●",[4]回答表!BC422,IF([4]回答表!AA48="●",[4]回答表!BC436,""))</f>
        <v/>
      </c>
      <c r="AR256" s="272"/>
      <c r="AS256" s="272"/>
      <c r="AT256" s="272"/>
      <c r="AU256" s="224" t="s">
        <v>79</v>
      </c>
      <c r="AV256" s="225"/>
      <c r="AW256" s="225"/>
      <c r="AX256" s="226"/>
      <c r="AY256" s="282" t="str">
        <f>IF([4]回答表!X48="●",[4]回答表!BC425,IF([4]回答表!AA48="●",[4]回答表!BC439,""))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IF([4]回答表!AD48="●","●","")</f>
        <v/>
      </c>
      <c r="O260" s="131"/>
      <c r="P260" s="131"/>
      <c r="Q260" s="132"/>
      <c r="R260" s="119"/>
      <c r="S260" s="119"/>
      <c r="T260" s="119"/>
      <c r="U260" s="133" t="str">
        <f>IF([4]回答表!AD48="●",[4]回答表!B439,"")</f>
        <v/>
      </c>
      <c r="V260" s="134"/>
      <c r="W260" s="134"/>
      <c r="X260" s="134"/>
      <c r="Y260" s="134"/>
      <c r="Z260" s="134"/>
      <c r="AA260" s="134"/>
      <c r="AB260" s="134"/>
      <c r="AC260" s="134"/>
      <c r="AD260" s="134"/>
      <c r="AE260" s="134"/>
      <c r="AF260" s="134"/>
      <c r="AG260" s="134"/>
      <c r="AH260" s="134"/>
      <c r="AI260" s="134"/>
      <c r="AJ260" s="135"/>
      <c r="AK260" s="183"/>
      <c r="AL260" s="183"/>
      <c r="AM260" s="133" t="str">
        <f>IF([4]回答表!AD48="●",[4]回答表!B445,"")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IF([4]回答表!X49="●","●","")</f>
        <v/>
      </c>
      <c r="O271" s="131"/>
      <c r="P271" s="131"/>
      <c r="Q271" s="132"/>
      <c r="R271" s="119"/>
      <c r="S271" s="119"/>
      <c r="T271" s="119"/>
      <c r="U271" s="133" t="str">
        <f>IF([4]回答表!X49="●",[4]回答表!B458,IF([4]回答表!AA49="●",[4]回答表!B475,""))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IF([4]回答表!X49="●",[4]回答表!B468,IF([4]回答表!AA49="●",[4]回答表!B485,""))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IF([4]回答表!X49="●",[4]回答表!G464,IF([4]回答表!AA49="●",[4]回答表!G481,""))</f>
        <v/>
      </c>
      <c r="AN273" s="83"/>
      <c r="AO273" s="83"/>
      <c r="AP273" s="83"/>
      <c r="AQ273" s="83"/>
      <c r="AR273" s="83"/>
      <c r="AS273" s="83"/>
      <c r="AT273" s="153"/>
      <c r="AU273" s="82" t="str">
        <f>IF([4]回答表!X49="●",[4]回答表!G465,IF([4]回答表!AA49="●",[4]回答表!G482,""))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IF([4]回答表!X49="●",[4]回答表!E468,IF([4]回答表!AA49="●",[4]回答表!E485,""))</f>
        <v/>
      </c>
      <c r="BG274" s="151"/>
      <c r="BH274" s="151"/>
      <c r="BI274" s="151"/>
      <c r="BJ274" s="150" t="str">
        <f>IF([4]回答表!X49="●",[4]回答表!E469,IF([4]回答表!AA49="●",[4]回答表!E486,""))</f>
        <v/>
      </c>
      <c r="BK274" s="151"/>
      <c r="BL274" s="151"/>
      <c r="BM274" s="152"/>
      <c r="BN274" s="150" t="str">
        <f>IF([4]回答表!X49="●",[4]回答表!E470,IF([4]回答表!AA49="●",[4]回答表!E487,""))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IF([4]回答表!AA49="●","●","")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IF([4]回答表!AD49="●","●","")</f>
        <v/>
      </c>
      <c r="O283" s="131"/>
      <c r="P283" s="131"/>
      <c r="Q283" s="132"/>
      <c r="R283" s="119"/>
      <c r="S283" s="119"/>
      <c r="T283" s="119"/>
      <c r="U283" s="133" t="str">
        <f>IF([4]回答表!AD49="●",[4]回答表!B492,"")</f>
        <v/>
      </c>
      <c r="V283" s="134"/>
      <c r="W283" s="134"/>
      <c r="X283" s="134"/>
      <c r="Y283" s="134"/>
      <c r="Z283" s="134"/>
      <c r="AA283" s="134"/>
      <c r="AB283" s="134"/>
      <c r="AC283" s="134"/>
      <c r="AD283" s="134"/>
      <c r="AE283" s="134"/>
      <c r="AF283" s="134"/>
      <c r="AG283" s="134"/>
      <c r="AH283" s="134"/>
      <c r="AI283" s="134"/>
      <c r="AJ283" s="135"/>
      <c r="AK283" s="136"/>
      <c r="AL283" s="136"/>
      <c r="AM283" s="133" t="str">
        <f>IF([4]回答表!AD49="●",[4]回答表!B498,"")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IF([4]回答表!R50="●",[4]回答表!B511,"")</f>
        <v>　公共下水道事業と同様下水道事業特別会計のため、事業継続中（下水道管布設工事）の現段階では、抜本的改革の必要性はないと考えている。
　なお、公共下水道事業における管布設工事完了後は、事業の一部について民間委託を検討したい。</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77CF5-0FD7-4A4E-9E60-335E37E69B2F}">
  <sheetPr>
    <pageSetUpPr fitToPage="1"/>
  </sheetPr>
  <dimension ref="A1:CN315"/>
  <sheetViews>
    <sheetView showZeros="0" tabSelected="1" view="pageBreakPreview" zoomScale="60" zoomScaleNormal="55" workbookViewId="0">
      <selection activeCell="U200" sqref="U200:AJ209"/>
    </sheetView>
  </sheetViews>
  <sheetFormatPr defaultColWidth="2.875" defaultRowHeight="12.75"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75" customHeight="1" x14ac:dyDescent="0.4"/>
    <row r="2" spans="3:71" ht="15.75"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75"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75"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75"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75"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75"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75"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75"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75"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75" customHeight="1" x14ac:dyDescent="0.4">
      <c r="C11" s="21" t="str">
        <f>IF(COUNTIF([5]回答表!K15,"*")&gt;0,[5]回答表!K15,"")</f>
        <v>小坂町</v>
      </c>
      <c r="D11" s="8"/>
      <c r="E11" s="8"/>
      <c r="F11" s="8"/>
      <c r="G11" s="8"/>
      <c r="H11" s="8"/>
      <c r="I11" s="8"/>
      <c r="J11" s="8"/>
      <c r="K11" s="8"/>
      <c r="L11" s="8"/>
      <c r="M11" s="8"/>
      <c r="N11" s="8"/>
      <c r="O11" s="8"/>
      <c r="P11" s="8"/>
      <c r="Q11" s="8"/>
      <c r="R11" s="8"/>
      <c r="S11" s="8"/>
      <c r="T11" s="8"/>
      <c r="U11" s="22" t="str">
        <f>IF(COUNTIF([5]回答表!F17,"*")&gt;0,[5]回答表!F17,"")</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IF(COUNTIF([5]回答表!W17,"*")&gt;0,[5]回答表!W17,"")</f>
        <v>老人デイサービスセンター</v>
      </c>
      <c r="AP11" s="10"/>
      <c r="AQ11" s="10"/>
      <c r="AR11" s="10"/>
      <c r="AS11" s="10"/>
      <c r="AT11" s="10"/>
      <c r="AU11" s="10"/>
      <c r="AV11" s="10"/>
      <c r="AW11" s="10"/>
      <c r="AX11" s="10"/>
      <c r="AY11" s="10"/>
      <c r="AZ11" s="10"/>
      <c r="BA11" s="10"/>
      <c r="BB11" s="10"/>
      <c r="BC11" s="10"/>
      <c r="BD11" s="10"/>
      <c r="BE11" s="10"/>
      <c r="BF11" s="11"/>
      <c r="BG11" s="21" t="str">
        <f>IF(COUNTIF([5]回答表!F19,"*")&gt;0,[5]回答表!F19,"")</f>
        <v>介護保険特別会計</v>
      </c>
      <c r="BH11" s="13"/>
      <c r="BI11" s="13"/>
      <c r="BJ11" s="13"/>
      <c r="BK11" s="13"/>
      <c r="BL11" s="13"/>
      <c r="BM11" s="13"/>
      <c r="BN11" s="13"/>
      <c r="BO11" s="13"/>
      <c r="BP11" s="13"/>
      <c r="BQ11" s="13"/>
      <c r="BR11" s="5"/>
    </row>
    <row r="12" spans="3:71" ht="15.75"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75"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75" customHeight="1" x14ac:dyDescent="0.4">
      <c r="D14" s="29"/>
      <c r="E14" s="29"/>
      <c r="F14" s="29"/>
      <c r="G14" s="29"/>
      <c r="H14" s="29"/>
      <c r="I14" s="29"/>
      <c r="J14" s="29"/>
      <c r="K14" s="29"/>
      <c r="L14" s="29"/>
      <c r="M14" s="29"/>
      <c r="N14" s="29"/>
      <c r="O14" s="29"/>
      <c r="P14" s="29"/>
      <c r="Q14" s="29"/>
      <c r="R14" s="29"/>
      <c r="S14" s="29"/>
      <c r="T14" s="29"/>
      <c r="U14" s="29"/>
      <c r="V14" s="29"/>
      <c r="W14" s="29"/>
    </row>
    <row r="15" spans="3:71" ht="15.75" customHeight="1" x14ac:dyDescent="0.4">
      <c r="D15" s="29"/>
      <c r="E15" s="29"/>
      <c r="F15" s="29"/>
      <c r="G15" s="29"/>
      <c r="H15" s="29"/>
      <c r="I15" s="29"/>
      <c r="J15" s="29"/>
      <c r="K15" s="29"/>
      <c r="L15" s="29"/>
      <c r="M15" s="29"/>
      <c r="N15" s="29"/>
      <c r="O15" s="29"/>
      <c r="P15" s="29"/>
      <c r="Q15" s="29"/>
      <c r="R15" s="29"/>
      <c r="S15" s="29"/>
      <c r="T15" s="29"/>
      <c r="U15" s="29"/>
      <c r="V15" s="29"/>
      <c r="W15" s="29"/>
    </row>
    <row r="16" spans="3:71" ht="15.75" customHeight="1" x14ac:dyDescent="0.4">
      <c r="D16" s="29"/>
      <c r="E16" s="29"/>
      <c r="F16" s="29"/>
      <c r="G16" s="29"/>
      <c r="H16" s="29"/>
      <c r="I16" s="29"/>
      <c r="J16" s="29"/>
      <c r="K16" s="29"/>
      <c r="L16" s="29"/>
      <c r="M16" s="29"/>
      <c r="N16" s="29"/>
      <c r="O16" s="29"/>
      <c r="P16" s="29"/>
      <c r="Q16" s="29"/>
      <c r="R16" s="29"/>
      <c r="S16" s="29"/>
      <c r="T16" s="29"/>
      <c r="U16" s="29"/>
      <c r="V16" s="29"/>
      <c r="W16" s="29"/>
    </row>
    <row r="17" spans="3:84" ht="15.75"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75"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75"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75" customHeight="1" x14ac:dyDescent="0.4">
      <c r="C24" s="34"/>
      <c r="D24" s="79" t="str">
        <f>IF([5]回答表!R43="●","●","")</f>
        <v/>
      </c>
      <c r="E24" s="80"/>
      <c r="F24" s="80"/>
      <c r="G24" s="80"/>
      <c r="H24" s="80"/>
      <c r="I24" s="80"/>
      <c r="J24" s="81"/>
      <c r="K24" s="79" t="str">
        <f>IF([5]回答表!R44="●","●","")</f>
        <v/>
      </c>
      <c r="L24" s="80"/>
      <c r="M24" s="80"/>
      <c r="N24" s="80"/>
      <c r="O24" s="80"/>
      <c r="P24" s="80"/>
      <c r="Q24" s="81"/>
      <c r="R24" s="79" t="str">
        <f>IF([5]回答表!R45="●","●","")</f>
        <v/>
      </c>
      <c r="S24" s="80"/>
      <c r="T24" s="80"/>
      <c r="U24" s="80"/>
      <c r="V24" s="80"/>
      <c r="W24" s="80"/>
      <c r="X24" s="81"/>
      <c r="Y24" s="79" t="str">
        <f>IF([5]回答表!R46="●","●","")</f>
        <v>●</v>
      </c>
      <c r="Z24" s="80"/>
      <c r="AA24" s="80"/>
      <c r="AB24" s="80"/>
      <c r="AC24" s="80"/>
      <c r="AD24" s="80"/>
      <c r="AE24" s="81"/>
      <c r="AF24" s="79" t="str">
        <f>IF([5]回答表!R47="●","●","")</f>
        <v/>
      </c>
      <c r="AG24" s="80"/>
      <c r="AH24" s="80"/>
      <c r="AI24" s="80"/>
      <c r="AJ24" s="80"/>
      <c r="AK24" s="80"/>
      <c r="AL24" s="81"/>
      <c r="AM24" s="79" t="str">
        <f>IF([5]回答表!R48="●","●","")</f>
        <v/>
      </c>
      <c r="AN24" s="80"/>
      <c r="AO24" s="80"/>
      <c r="AP24" s="80"/>
      <c r="AQ24" s="80"/>
      <c r="AR24" s="80"/>
      <c r="AS24" s="81"/>
      <c r="AT24" s="79" t="str">
        <f>IF([5]回答表!R49="●","●","")</f>
        <v/>
      </c>
      <c r="AU24" s="80"/>
      <c r="AV24" s="80"/>
      <c r="AW24" s="80"/>
      <c r="AX24" s="80"/>
      <c r="AY24" s="80"/>
      <c r="AZ24" s="81"/>
      <c r="BA24" s="68"/>
      <c r="BB24" s="82" t="str">
        <f>IF([5]回答表!R50="●","●","")</f>
        <v/>
      </c>
      <c r="BC24" s="83"/>
      <c r="BD24" s="83"/>
      <c r="BE24" s="83"/>
      <c r="BF24" s="83"/>
      <c r="BG24" s="83"/>
      <c r="BH24" s="83"/>
      <c r="BI24" s="83"/>
      <c r="BJ24" s="52"/>
      <c r="BK24" s="53"/>
      <c r="BL24" s="39"/>
      <c r="BS24" s="54"/>
    </row>
    <row r="25" spans="3:84" ht="15.75"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75"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75"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75" customHeight="1" x14ac:dyDescent="0.4">
      <c r="BS28" s="92"/>
    </row>
    <row r="29" spans="3:84" ht="15.75" customHeight="1" x14ac:dyDescent="0.4">
      <c r="BS29" s="93"/>
    </row>
    <row r="30" spans="3:84" ht="15.75"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75"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75"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75"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75"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75" customHeight="1" x14ac:dyDescent="0.4">
      <c r="A36" s="92"/>
      <c r="B36" s="92"/>
      <c r="C36" s="101"/>
      <c r="D36" s="105" t="s">
        <v>18</v>
      </c>
      <c r="E36" s="106"/>
      <c r="F36" s="106"/>
      <c r="G36" s="106"/>
      <c r="H36" s="106"/>
      <c r="I36" s="106"/>
      <c r="J36" s="106"/>
      <c r="K36" s="106"/>
      <c r="L36" s="106"/>
      <c r="M36" s="107"/>
      <c r="N36" s="130" t="str">
        <f>IF([5]回答表!X43="●","●","")</f>
        <v/>
      </c>
      <c r="O36" s="131"/>
      <c r="P36" s="131"/>
      <c r="Q36" s="132"/>
      <c r="R36" s="119"/>
      <c r="S36" s="119"/>
      <c r="T36" s="119"/>
      <c r="U36" s="133" t="str">
        <f>IF([5]回答表!X43="●",[5]回答表!B59,IF([5]回答表!AA43="●",[5]回答表!B79,""))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IF([5]回答表!X43="●",[5]回答表!S65,IF([5]回答表!AA43="●",[5]回答表!S85,""))</f>
        <v/>
      </c>
      <c r="BG36" s="139"/>
      <c r="BH36" s="139"/>
      <c r="BI36" s="139"/>
      <c r="BJ36" s="138"/>
      <c r="BK36" s="139"/>
      <c r="BL36" s="139"/>
      <c r="BM36" s="139"/>
      <c r="BN36" s="138"/>
      <c r="BO36" s="139"/>
      <c r="BP36" s="139"/>
      <c r="BQ36" s="140"/>
      <c r="BR36" s="112"/>
      <c r="BS36" s="92"/>
    </row>
    <row r="37" spans="1:71" ht="15.75"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75"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IF([5]回答表!X43="●",[5]回答表!G65,IF([5]回答表!AA43="●",[5]回答表!G85,""))</f>
        <v/>
      </c>
      <c r="AN38" s="83"/>
      <c r="AO38" s="83"/>
      <c r="AP38" s="83"/>
      <c r="AQ38" s="83"/>
      <c r="AR38" s="83"/>
      <c r="AS38" s="83"/>
      <c r="AT38" s="153"/>
      <c r="AU38" s="82" t="str">
        <f>IF([5]回答表!X43="●",[5]回答表!G66,IF([5]回答表!AA43="●",[5]回答表!G86,""))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75"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IF([5]回答表!X43="●",[5]回答表!V65,IF([5]回答表!AA43="●",[5]回答表!V85,""))</f>
        <v/>
      </c>
      <c r="BG39" s="16"/>
      <c r="BH39" s="16"/>
      <c r="BI39" s="17"/>
      <c r="BJ39" s="150" t="str">
        <f>IF([5]回答表!X43="●",[5]回答表!V66,IF([5]回答表!AA43="●",[5]回答表!V86,""))</f>
        <v/>
      </c>
      <c r="BK39" s="16"/>
      <c r="BL39" s="16"/>
      <c r="BM39" s="17"/>
      <c r="BN39" s="150" t="str">
        <f>IF([5]回答表!X43="●",[5]回答表!V67,IF([5]回答表!AA43="●",[5]回答表!V87,""))</f>
        <v/>
      </c>
      <c r="BO39" s="16"/>
      <c r="BP39" s="16"/>
      <c r="BQ39" s="17"/>
      <c r="BR39" s="112"/>
      <c r="BS39" s="92"/>
    </row>
    <row r="40" spans="1:71" ht="15.75"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IF([5]回答表!X43="●",[5]回答表!O71,IF([5]回答表!AA43="●",[5]回答表!O91,""))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IF([5]回答表!X43="●",[5]回答表!O72,IF([5]回答表!AA43="●",[5]回答表!O92,""))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IF([5]回答表!AA43="●","●","")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IF([5]回答表!X43="●",[5]回答表!O73,IF([5]回答表!AA43="●",[5]回答表!O93,""))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75"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IF([5]回答表!X43="●",[5]回答表!O74,IF([5]回答表!AA43="●",[5]回答表!O94,""))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75"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IF([5]回答表!X43="●",[5]回答表!AG71,IF([5]回答表!AA43="●",[5]回答表!AG91,""))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75"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IF([5]回答表!X43="●",[5]回答表!AG72,IF([5]回答表!AA43="●",[5]回答表!AG92,""))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75"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75" customHeight="1" x14ac:dyDescent="0.4">
      <c r="A51" s="92"/>
      <c r="B51" s="92"/>
      <c r="C51" s="101"/>
      <c r="D51" s="105" t="s">
        <v>33</v>
      </c>
      <c r="E51" s="106"/>
      <c r="F51" s="106"/>
      <c r="G51" s="106"/>
      <c r="H51" s="106"/>
      <c r="I51" s="106"/>
      <c r="J51" s="106"/>
      <c r="K51" s="106"/>
      <c r="L51" s="106"/>
      <c r="M51" s="107"/>
      <c r="N51" s="130" t="str">
        <f>IF([5]回答表!AD43="●","●","")</f>
        <v/>
      </c>
      <c r="O51" s="131"/>
      <c r="P51" s="131"/>
      <c r="Q51" s="132"/>
      <c r="R51" s="119"/>
      <c r="S51" s="119"/>
      <c r="T51" s="119"/>
      <c r="U51" s="133" t="str">
        <f>IF([5]回答表!AD43="●",[5]回答表!B99,"")</f>
        <v/>
      </c>
      <c r="V51" s="134"/>
      <c r="W51" s="134"/>
      <c r="X51" s="134"/>
      <c r="Y51" s="134"/>
      <c r="Z51" s="134"/>
      <c r="AA51" s="134"/>
      <c r="AB51" s="134"/>
      <c r="AC51" s="134"/>
      <c r="AD51" s="134"/>
      <c r="AE51" s="134"/>
      <c r="AF51" s="134"/>
      <c r="AG51" s="134"/>
      <c r="AH51" s="134"/>
      <c r="AI51" s="134"/>
      <c r="AJ51" s="135"/>
      <c r="AK51" s="183"/>
      <c r="AL51" s="183"/>
      <c r="AM51" s="133" t="str">
        <f>IF([5]回答表!AD43="●",[5]回答表!B104,"")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75"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75"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75"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75"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75"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75"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75"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75"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75"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75" customHeight="1" x14ac:dyDescent="0.4">
      <c r="C62" s="101"/>
      <c r="D62" s="105" t="s">
        <v>18</v>
      </c>
      <c r="E62" s="106"/>
      <c r="F62" s="106"/>
      <c r="G62" s="106"/>
      <c r="H62" s="106"/>
      <c r="I62" s="106"/>
      <c r="J62" s="106"/>
      <c r="K62" s="106"/>
      <c r="L62" s="106"/>
      <c r="M62" s="107"/>
      <c r="N62" s="130" t="str">
        <f>IF([5]回答表!X44="●","●","")</f>
        <v/>
      </c>
      <c r="O62" s="131"/>
      <c r="P62" s="131"/>
      <c r="Q62" s="132"/>
      <c r="R62" s="119"/>
      <c r="S62" s="119"/>
      <c r="T62" s="119"/>
      <c r="U62" s="133" t="str">
        <f>IF([5]回答表!X44="●",[5]回答表!B115,IF([5]回答表!AA44="●",[5]回答表!B127,""))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IF([5]回答表!X44="●",[5]回答表!S121,IF([5]回答表!AA44="●",[5]回答表!S133,""))</f>
        <v/>
      </c>
      <c r="BG62" s="139"/>
      <c r="BH62" s="139"/>
      <c r="BI62" s="139"/>
      <c r="BJ62" s="138"/>
      <c r="BK62" s="139"/>
      <c r="BL62" s="139"/>
      <c r="BM62" s="139"/>
      <c r="BN62" s="138"/>
      <c r="BO62" s="139"/>
      <c r="BP62" s="139"/>
      <c r="BQ62" s="140"/>
      <c r="BR62" s="112"/>
      <c r="BS62" s="92"/>
    </row>
    <row r="63" spans="1:71" ht="15.75"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75"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75"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IF([5]回答表!X44="●",[5]回答表!J121,IF([5]回答表!AA44="●",[5]回答表!J133,""))</f>
        <v/>
      </c>
      <c r="AN65" s="83"/>
      <c r="AO65" s="83"/>
      <c r="AP65" s="83"/>
      <c r="AQ65" s="83"/>
      <c r="AR65" s="83"/>
      <c r="AS65" s="83"/>
      <c r="AT65" s="153"/>
      <c r="AU65" s="82" t="str">
        <f>IF([5]回答表!X44="●",[5]回答表!J122,IF([5]回答表!AA44="●",[5]回答表!J134,""))</f>
        <v/>
      </c>
      <c r="AV65" s="83"/>
      <c r="AW65" s="83"/>
      <c r="AX65" s="83"/>
      <c r="AY65" s="83"/>
      <c r="AZ65" s="83"/>
      <c r="BA65" s="83"/>
      <c r="BB65" s="153"/>
      <c r="BC65" s="120"/>
      <c r="BD65" s="109"/>
      <c r="BE65" s="109"/>
      <c r="BF65" s="150" t="str">
        <f>IF([5]回答表!X44="●",[5]回答表!V121,IF([5]回答表!AA44="●",[5]回答表!V133,""))</f>
        <v/>
      </c>
      <c r="BG65" s="151"/>
      <c r="BH65" s="151"/>
      <c r="BI65" s="151"/>
      <c r="BJ65" s="150" t="str">
        <f>IF([5]回答表!X44="●",[5]回答表!V122,IF([5]回答表!AA44="●",[5]回答表!V134,""))</f>
        <v/>
      </c>
      <c r="BK65" s="151"/>
      <c r="BL65" s="151"/>
      <c r="BM65" s="151"/>
      <c r="BN65" s="150" t="str">
        <f>IF([5]回答表!X44="●",[5]回答表!V123,IF([5]回答表!AA44="●",[5]回答表!V135,""))</f>
        <v/>
      </c>
      <c r="BO65" s="151"/>
      <c r="BP65" s="151"/>
      <c r="BQ65" s="152"/>
      <c r="BR65" s="112"/>
      <c r="BS65" s="92"/>
    </row>
    <row r="66" spans="1:71" ht="15.75"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75"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75" customHeight="1" x14ac:dyDescent="0.4">
      <c r="C68" s="101"/>
      <c r="D68" s="166" t="s">
        <v>26</v>
      </c>
      <c r="E68" s="167"/>
      <c r="F68" s="167"/>
      <c r="G68" s="167"/>
      <c r="H68" s="167"/>
      <c r="I68" s="167"/>
      <c r="J68" s="167"/>
      <c r="K68" s="167"/>
      <c r="L68" s="167"/>
      <c r="M68" s="168"/>
      <c r="N68" s="130" t="str">
        <f>IF([5]回答表!AA44="●","●","")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75"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75"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75"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75"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75" customHeight="1" x14ac:dyDescent="0.4">
      <c r="C74" s="101"/>
      <c r="D74" s="105" t="s">
        <v>33</v>
      </c>
      <c r="E74" s="106"/>
      <c r="F74" s="106"/>
      <c r="G74" s="106"/>
      <c r="H74" s="106"/>
      <c r="I74" s="106"/>
      <c r="J74" s="106"/>
      <c r="K74" s="106"/>
      <c r="L74" s="106"/>
      <c r="M74" s="107"/>
      <c r="N74" s="130" t="str">
        <f>IF([5]回答表!AD44="●","●","")</f>
        <v/>
      </c>
      <c r="O74" s="131"/>
      <c r="P74" s="131"/>
      <c r="Q74" s="132"/>
      <c r="R74" s="119"/>
      <c r="S74" s="119"/>
      <c r="T74" s="119"/>
      <c r="U74" s="133" t="str">
        <f>IF([5]回答表!AD44="●",[5]回答表!B140,"")</f>
        <v/>
      </c>
      <c r="V74" s="134"/>
      <c r="W74" s="134"/>
      <c r="X74" s="134"/>
      <c r="Y74" s="134"/>
      <c r="Z74" s="134"/>
      <c r="AA74" s="134"/>
      <c r="AB74" s="134"/>
      <c r="AC74" s="134"/>
      <c r="AD74" s="134"/>
      <c r="AE74" s="134"/>
      <c r="AF74" s="134"/>
      <c r="AG74" s="134"/>
      <c r="AH74" s="134"/>
      <c r="AI74" s="134"/>
      <c r="AJ74" s="135"/>
      <c r="AK74" s="183"/>
      <c r="AL74" s="183"/>
      <c r="AM74" s="133" t="str">
        <f>IF([5]回答表!AD44="●",[5]回答表!B146,"")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75"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75"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75"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75"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75"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75"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75"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75"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75"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75"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IF([5]回答表!F17="水道事業",IF([5]回答表!X45="●","●",""),"")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IF([5]回答表!F17="水道事業",IF([5]回答表!X45="●",[5]回答表!B158,IF([5]回答表!AA45="●",[5]回答表!B223,"")),"")</f>
        <v/>
      </c>
      <c r="AN86" s="201"/>
      <c r="AO86" s="201"/>
      <c r="AP86" s="201"/>
      <c r="AQ86" s="201"/>
      <c r="AR86" s="201"/>
      <c r="AS86" s="201"/>
      <c r="AT86" s="201"/>
      <c r="AU86" s="201"/>
      <c r="AV86" s="201"/>
      <c r="AW86" s="201"/>
      <c r="AX86" s="201"/>
      <c r="AY86" s="201"/>
      <c r="AZ86" s="201"/>
      <c r="BA86" s="201"/>
      <c r="BB86" s="201"/>
      <c r="BC86" s="202"/>
      <c r="BD86" s="109"/>
      <c r="BE86" s="109"/>
      <c r="BF86" s="138" t="str">
        <f>IF([5]回答表!F17="水道事業",IF([5]回答表!X45="●",[5]回答表!B212,IF([5]回答表!AA45="●",[5]回答表!B278,"")),"")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75" customHeight="1" x14ac:dyDescent="0.4">
      <c r="C88" s="101"/>
      <c r="D88" s="194"/>
      <c r="E88" s="194"/>
      <c r="F88" s="194"/>
      <c r="G88" s="194"/>
      <c r="H88" s="194"/>
      <c r="I88" s="194"/>
      <c r="J88" s="194"/>
      <c r="K88" s="194"/>
      <c r="L88" s="194"/>
      <c r="M88" s="194"/>
      <c r="N88" s="144"/>
      <c r="O88" s="145"/>
      <c r="P88" s="145"/>
      <c r="Q88" s="146"/>
      <c r="R88" s="119"/>
      <c r="S88" s="119"/>
      <c r="T88" s="119"/>
      <c r="U88" s="82" t="str">
        <f>IF([5]回答表!F17="水道事業",IF([5]回答表!X45="●",[5]回答表!J166,IF([5]回答表!AA45="●",[5]回答表!J231,"")),"")</f>
        <v/>
      </c>
      <c r="V88" s="83"/>
      <c r="W88" s="83"/>
      <c r="X88" s="83"/>
      <c r="Y88" s="83"/>
      <c r="Z88" s="83"/>
      <c r="AA88" s="83"/>
      <c r="AB88" s="153"/>
      <c r="AC88" s="82" t="str">
        <f>IF([5]回答表!F17="水道事業",IF([5]回答表!X45="●",[5]回答表!J173,IF([5]回答表!AA45="●",[5]回答表!J238,"")),"")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75"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IF([5]回答表!F17="水道事業",IF([5]回答表!X45="●",[5]回答表!E212,IF([5]回答表!AA45="●",[5]回答表!E278,"")),"")</f>
        <v/>
      </c>
      <c r="BG89" s="151"/>
      <c r="BH89" s="151"/>
      <c r="BI89" s="151"/>
      <c r="BJ89" s="150" t="str">
        <f>IF([5]回答表!F17="水道事業",IF([5]回答表!X45="●",[5]回答表!E213,IF([5]回答表!AA45="●",[5]回答表!E279,"")),"")</f>
        <v/>
      </c>
      <c r="BK89" s="151"/>
      <c r="BL89" s="151"/>
      <c r="BM89" s="151"/>
      <c r="BN89" s="150" t="str">
        <f>IF([5]回答表!F17="水道事業",IF([5]回答表!X45="●",[5]回答表!E214,IF([5]回答表!AA45="●",[5]回答表!E280,"")),"")</f>
        <v/>
      </c>
      <c r="BO89" s="151"/>
      <c r="BP89" s="151"/>
      <c r="BQ89" s="152"/>
      <c r="BR89" s="112"/>
    </row>
    <row r="90" spans="3:70" ht="15.75"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IF([5]回答表!F17="水道事業",IF([5]回答表!AA45="●","●",""),"")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75" customHeight="1" x14ac:dyDescent="0.4">
      <c r="C93" s="101"/>
      <c r="D93" s="194"/>
      <c r="E93" s="194"/>
      <c r="F93" s="194"/>
      <c r="G93" s="194"/>
      <c r="H93" s="194"/>
      <c r="I93" s="194"/>
      <c r="J93" s="194"/>
      <c r="K93" s="194"/>
      <c r="L93" s="194"/>
      <c r="M93" s="213"/>
      <c r="N93" s="144"/>
      <c r="O93" s="145"/>
      <c r="P93" s="145"/>
      <c r="Q93" s="146"/>
      <c r="R93" s="119"/>
      <c r="S93" s="119"/>
      <c r="T93" s="119"/>
      <c r="U93" s="82" t="str">
        <f>IF([5]回答表!F17="水道事業",IF([5]回答表!X45="●",[5]回答表!J176,IF([5]回答表!AA45="●",[5]回答表!J241,"")),"")</f>
        <v/>
      </c>
      <c r="V93" s="83"/>
      <c r="W93" s="83"/>
      <c r="X93" s="83"/>
      <c r="Y93" s="83"/>
      <c r="Z93" s="83"/>
      <c r="AA93" s="83"/>
      <c r="AB93" s="153"/>
      <c r="AC93" s="82" t="str">
        <f>IF([5]回答表!F17="水道事業",IF([5]回答表!X45="●",[5]回答表!J180,IF([5]回答表!AA45="●",[5]回答表!J245,"")),"")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75"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75"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75"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75" customHeight="1" x14ac:dyDescent="0.4">
      <c r="C98" s="101"/>
      <c r="D98" s="194" t="s">
        <v>33</v>
      </c>
      <c r="E98" s="194"/>
      <c r="F98" s="194"/>
      <c r="G98" s="194"/>
      <c r="H98" s="194"/>
      <c r="I98" s="194"/>
      <c r="J98" s="194"/>
      <c r="K98" s="194"/>
      <c r="L98" s="194"/>
      <c r="M98" s="213"/>
      <c r="N98" s="130" t="str">
        <f>IF([5]回答表!F17="水道事業",IF([5]回答表!AD45="●","●",""),"")</f>
        <v/>
      </c>
      <c r="O98" s="131"/>
      <c r="P98" s="131"/>
      <c r="Q98" s="132"/>
      <c r="R98" s="119"/>
      <c r="S98" s="119"/>
      <c r="T98" s="119"/>
      <c r="U98" s="133" t="str">
        <f>IF([5]回答表!F17="水道事業",IF([5]回答表!AD45="●",[5]回答表!B289,""),"")</f>
        <v/>
      </c>
      <c r="V98" s="134"/>
      <c r="W98" s="134"/>
      <c r="X98" s="134"/>
      <c r="Y98" s="134"/>
      <c r="Z98" s="134"/>
      <c r="AA98" s="134"/>
      <c r="AB98" s="134"/>
      <c r="AC98" s="134"/>
      <c r="AD98" s="134"/>
      <c r="AE98" s="134"/>
      <c r="AF98" s="134"/>
      <c r="AG98" s="134"/>
      <c r="AH98" s="134"/>
      <c r="AI98" s="134"/>
      <c r="AJ98" s="135"/>
      <c r="AK98" s="183"/>
      <c r="AL98" s="183"/>
      <c r="AM98" s="133" t="str">
        <f>IF([5]回答表!F17="水道事業",IF([5]回答表!AD45="●",[5]回答表!B295,""),"")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75"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75"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75"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75"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75"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75"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75"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75"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75"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75"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IF([5]回答表!F17="簡易水道事業",IF([5]回答表!X45="●",[5]回答表!B158,IF([5]回答表!AA45="●",[5]回答表!B223,"")),"")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IF([5]回答表!F17="簡易水道事業",IF([5]回答表!X45="●",[5]回答表!B212,IF([5]回答表!AA45="●",[5]回答表!B278,"")),"")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75" customHeight="1" x14ac:dyDescent="0.4">
      <c r="C112" s="101"/>
      <c r="D112" s="105" t="s">
        <v>18</v>
      </c>
      <c r="E112" s="106"/>
      <c r="F112" s="106"/>
      <c r="G112" s="106"/>
      <c r="H112" s="106"/>
      <c r="I112" s="106"/>
      <c r="J112" s="106"/>
      <c r="K112" s="106"/>
      <c r="L112" s="106"/>
      <c r="M112" s="107"/>
      <c r="N112" s="130" t="str">
        <f>IF([5]回答表!F17="簡易水道事業",IF([5]回答表!X45="●","●",""),"")</f>
        <v/>
      </c>
      <c r="O112" s="131"/>
      <c r="P112" s="131"/>
      <c r="Q112" s="132"/>
      <c r="R112" s="119"/>
      <c r="S112" s="119"/>
      <c r="T112" s="119"/>
      <c r="U112" s="82" t="str">
        <f>IF([5]回答表!F17="簡易水道事業",IF([5]回答表!X45="●",[5]回答表!Y185,IF([5]回答表!AA45="●",[5]回答表!Y251,"")),"")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75"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IF([5]回答表!F17="簡易水道事業",IF([5]回答表!X45="●",[5]回答表!E212,IF([5]回答表!AA45="●",[5]回答表!E278,"")),"")</f>
        <v/>
      </c>
      <c r="BG113" s="151"/>
      <c r="BH113" s="151"/>
      <c r="BI113" s="151"/>
      <c r="BJ113" s="150" t="str">
        <f>IF([5]回答表!F17="簡易水道事業",IF([5]回答表!X45="●",[5]回答表!E213,IF([5]回答表!AA45="●",[5]回答表!E279,"")),"")</f>
        <v/>
      </c>
      <c r="BK113" s="151"/>
      <c r="BL113" s="151"/>
      <c r="BM113" s="151"/>
      <c r="BN113" s="150" t="str">
        <f>IF([5]回答表!F17="簡易水道事業",IF([5]回答表!X45="●",[5]回答表!E214,IF([5]回答表!AA45="●",[5]回答表!E280,"")),"")</f>
        <v/>
      </c>
      <c r="BO113" s="151"/>
      <c r="BP113" s="151"/>
      <c r="BQ113" s="152"/>
      <c r="BR113" s="112"/>
    </row>
    <row r="114" spans="3:70" ht="15.75"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75" customHeight="1" x14ac:dyDescent="0.4">
      <c r="C117" s="101"/>
      <c r="D117" s="68"/>
      <c r="E117" s="68"/>
      <c r="F117" s="68"/>
      <c r="G117" s="68"/>
      <c r="H117" s="68"/>
      <c r="I117" s="68"/>
      <c r="J117" s="68"/>
      <c r="K117" s="68"/>
      <c r="L117" s="68"/>
      <c r="M117" s="68"/>
      <c r="N117" s="68"/>
      <c r="O117" s="68"/>
      <c r="P117" s="68"/>
      <c r="Q117" s="68"/>
      <c r="R117" s="119"/>
      <c r="S117" s="119"/>
      <c r="T117" s="119"/>
      <c r="U117" s="82" t="str">
        <f>IF([5]回答表!F17="簡易水道事業",IF([5]回答表!X45="●",[5]回答表!Y186,IF([5]回答表!AA45="●",[5]回答表!Y252,"")),"")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75"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75" customHeight="1" x14ac:dyDescent="0.4">
      <c r="C119" s="101"/>
      <c r="D119" s="166" t="s">
        <v>26</v>
      </c>
      <c r="E119" s="167"/>
      <c r="F119" s="167"/>
      <c r="G119" s="167"/>
      <c r="H119" s="167"/>
      <c r="I119" s="167"/>
      <c r="J119" s="167"/>
      <c r="K119" s="167"/>
      <c r="L119" s="167"/>
      <c r="M119" s="168"/>
      <c r="N119" s="130" t="str">
        <f>IF([5]回答表!F17="簡易水道事業",IF([5]回答表!AA45="●","●",""),"")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IF([5]回答表!F17="簡易水道事業",IF([5]回答表!X45="●",[5]回答表!Y187,IF([5]回答表!AA45="●",[5]回答表!Y253,"")),"")</f>
        <v/>
      </c>
      <c r="V122" s="83"/>
      <c r="W122" s="83"/>
      <c r="X122" s="83"/>
      <c r="Y122" s="83"/>
      <c r="Z122" s="83"/>
      <c r="AA122" s="83"/>
      <c r="AB122" s="83"/>
      <c r="AC122" s="83"/>
      <c r="AD122" s="83"/>
      <c r="AE122" s="83"/>
      <c r="AF122" s="83"/>
      <c r="AG122" s="83"/>
      <c r="AH122" s="83"/>
      <c r="AI122" s="83"/>
      <c r="AJ122" s="153"/>
      <c r="AK122" s="68"/>
      <c r="AL122" s="68"/>
      <c r="AM122" s="233" t="str">
        <f>IF([5]回答表!F17="簡易水道事業",IF([5]回答表!X45="●",[5]回答表!Y189,IF([5]回答表!AA45="●",[5]回答表!Y255,"")),"")</f>
        <v/>
      </c>
      <c r="AN122" s="233"/>
      <c r="AO122" s="233"/>
      <c r="AP122" s="233"/>
      <c r="AQ122" s="233"/>
      <c r="AR122" s="233"/>
      <c r="AS122" s="233" t="str">
        <f>IF([5]回答表!F17="簡易水道事業",IF([5]回答表!X45="●",[5]回答表!Y190,IF([5]回答表!AA45="●",[5]回答表!Y256,"")),"")</f>
        <v/>
      </c>
      <c r="AT122" s="233"/>
      <c r="AU122" s="233"/>
      <c r="AV122" s="233"/>
      <c r="AW122" s="233"/>
      <c r="AX122" s="233"/>
      <c r="AY122" s="233" t="str">
        <f>IF([5]回答表!F17="簡易水道事業",IF([5]回答表!X45="●",[5]回答表!Y191,IF([5]回答表!AA45="●",[5]回答表!Y257,"")),"")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75"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75"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75" customHeight="1" x14ac:dyDescent="0.4">
      <c r="C127" s="101"/>
      <c r="D127" s="194" t="s">
        <v>33</v>
      </c>
      <c r="E127" s="194"/>
      <c r="F127" s="194"/>
      <c r="G127" s="194"/>
      <c r="H127" s="194"/>
      <c r="I127" s="194"/>
      <c r="J127" s="194"/>
      <c r="K127" s="194"/>
      <c r="L127" s="194"/>
      <c r="M127" s="213"/>
      <c r="N127" s="130" t="str">
        <f>IF([5]回答表!F17="簡易水道事業",IF([5]回答表!AD45="●","●",""),"")</f>
        <v/>
      </c>
      <c r="O127" s="131"/>
      <c r="P127" s="131"/>
      <c r="Q127" s="132"/>
      <c r="R127" s="119"/>
      <c r="S127" s="119"/>
      <c r="T127" s="119"/>
      <c r="U127" s="133" t="str">
        <f>IF([5]回答表!F17="簡易水道事業",IF([5]回答表!AD45="●",[5]回答表!B289,""),"")</f>
        <v/>
      </c>
      <c r="V127" s="134"/>
      <c r="W127" s="134"/>
      <c r="X127" s="134"/>
      <c r="Y127" s="134"/>
      <c r="Z127" s="134"/>
      <c r="AA127" s="134"/>
      <c r="AB127" s="134"/>
      <c r="AC127" s="134"/>
      <c r="AD127" s="134"/>
      <c r="AE127" s="134"/>
      <c r="AF127" s="134"/>
      <c r="AG127" s="134"/>
      <c r="AH127" s="134"/>
      <c r="AI127" s="134"/>
      <c r="AJ127" s="135"/>
      <c r="AK127" s="183"/>
      <c r="AL127" s="183"/>
      <c r="AM127" s="133" t="str">
        <f>IF([5]回答表!F17="簡易水道事業",IF([5]回答表!AD45="●",[5]回答表!B295,""),"")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75"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75"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75"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75"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75"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75"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75"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75"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75"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75"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IF([5]回答表!F17="下水道事業",IF([5]回答表!X45="●","●",""),"")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IF([5]回答表!F17="下水道事業",IF([5]回答表!X45="●",[5]回答表!B158,IF([5]回答表!AA45="●",[5]回答表!B223,"")),"")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IF([5]回答表!F17="下水道事業",IF([5]回答表!X45="●",[5]回答表!B212,IF([5]回答表!AA45="●",[5]回答表!B278,"")),"")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75"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IF([5]回答表!F17="下水道事業",IF([5]回答表!X45="●",[5]回答表!Y193,IF([5]回答表!AA45="●",[5]回答表!Y259,"")),"")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IF([5]回答表!F17="下水道事業",IF([5]回答表!X45="●",[5]回答表!E212,IF([5]回答表!AA45="●",[5]回答表!E278,"")),"")</f>
        <v/>
      </c>
      <c r="BG142" s="151"/>
      <c r="BH142" s="151"/>
      <c r="BI142" s="151"/>
      <c r="BJ142" s="150" t="str">
        <f>IF([5]回答表!F17="下水道事業",IF([5]回答表!X45="●",[5]回答表!E213,IF([5]回答表!AA45="●",[5]回答表!E279,"")),"")</f>
        <v/>
      </c>
      <c r="BK142" s="151"/>
      <c r="BL142" s="151"/>
      <c r="BM142" s="151"/>
      <c r="BN142" s="150" t="str">
        <f>IF([5]回答表!F17="下水道事業",IF([5]回答表!X45="●",[5]回答表!E214,IF([5]回答表!AA45="●",[5]回答表!E280,"")),"")</f>
        <v/>
      </c>
      <c r="BO142" s="151"/>
      <c r="BP142" s="151"/>
      <c r="BQ142" s="152"/>
      <c r="BR142" s="112"/>
      <c r="BX142" s="200" t="str">
        <f>IF([5]回答表!AQ20="下水道事業",IF([5]回答表!BI48="○",[5]回答表!AM161,IF([5]回答表!BL48="○",[5]回答表!AM226,"")),"")</f>
        <v/>
      </c>
      <c r="BY142" s="201"/>
      <c r="BZ142" s="201"/>
      <c r="CA142" s="201"/>
      <c r="CB142" s="201"/>
      <c r="CC142" s="201"/>
      <c r="CD142" s="201"/>
      <c r="CE142" s="201"/>
      <c r="CF142" s="201"/>
      <c r="CG142" s="201"/>
      <c r="CH142" s="201"/>
      <c r="CI142" s="201"/>
      <c r="CJ142" s="201"/>
      <c r="CK142" s="201"/>
      <c r="CL142" s="201"/>
      <c r="CM142" s="201"/>
      <c r="CN142" s="202"/>
    </row>
    <row r="143" spans="3:92" ht="15.75"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75" customHeight="1" x14ac:dyDescent="0.4">
      <c r="C147" s="101"/>
      <c r="D147" s="68"/>
      <c r="E147" s="68"/>
      <c r="F147" s="68"/>
      <c r="G147" s="68"/>
      <c r="H147" s="68"/>
      <c r="I147" s="68"/>
      <c r="J147" s="68"/>
      <c r="K147" s="68"/>
      <c r="L147" s="68"/>
      <c r="M147" s="68"/>
      <c r="N147" s="68"/>
      <c r="O147" s="68"/>
      <c r="P147" s="109"/>
      <c r="Q147" s="109"/>
      <c r="R147" s="109"/>
      <c r="S147" s="119"/>
      <c r="T147" s="119"/>
      <c r="U147" s="82" t="str">
        <f>IF([5]回答表!F17="下水道事業",IF([5]回答表!X45="●",[5]回答表!Y195,IF([5]回答表!AA45="●",[5]回答表!Y261,"")),"")</f>
        <v/>
      </c>
      <c r="V147" s="83"/>
      <c r="W147" s="83"/>
      <c r="X147" s="83"/>
      <c r="Y147" s="83"/>
      <c r="Z147" s="83"/>
      <c r="AA147" s="83"/>
      <c r="AB147" s="153"/>
      <c r="AC147" s="82" t="str">
        <f>IF([5]回答表!F17="下水道事業",IF([5]回答表!X45="●",[5]回答表!Y196,IF([5]回答表!AA45="●",[5]回答表!Y262,"")),"")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75"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9.149999999999999"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75"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75" customHeight="1" x14ac:dyDescent="0.4">
      <c r="C153" s="101"/>
      <c r="D153" s="68"/>
      <c r="E153" s="68"/>
      <c r="F153" s="68"/>
      <c r="G153" s="68"/>
      <c r="H153" s="68"/>
      <c r="I153" s="68"/>
      <c r="J153" s="68"/>
      <c r="K153" s="68"/>
      <c r="L153" s="68"/>
      <c r="M153" s="68"/>
      <c r="N153" s="68"/>
      <c r="O153" s="68"/>
      <c r="P153" s="109"/>
      <c r="Q153" s="109"/>
      <c r="R153" s="119"/>
      <c r="S153" s="119"/>
      <c r="T153" s="119"/>
      <c r="U153" s="82" t="str">
        <f>IF([5]回答表!F17="下水道事業",IF([5]回答表!X45="●",[5]回答表!Y198,IF([5]回答表!AA45="●",[5]回答表!Y264,"")),"")</f>
        <v/>
      </c>
      <c r="V153" s="83"/>
      <c r="W153" s="83"/>
      <c r="X153" s="83"/>
      <c r="Y153" s="83"/>
      <c r="Z153" s="83"/>
      <c r="AA153" s="83"/>
      <c r="AB153" s="153"/>
      <c r="AC153" s="82" t="str">
        <f>IF([5]回答表!F17="下水道事業",IF([5]回答表!X45="●",[5]回答表!Y199,IF([5]回答表!AA45="●",[5]回答表!Y265,"")),"")</f>
        <v/>
      </c>
      <c r="AD153" s="83"/>
      <c r="AE153" s="83"/>
      <c r="AF153" s="83"/>
      <c r="AG153" s="83"/>
      <c r="AH153" s="83"/>
      <c r="AI153" s="83"/>
      <c r="AJ153" s="153"/>
      <c r="AK153" s="82" t="str">
        <f>IF([5]回答表!F17="下水道事業",IF([5]回答表!X45="●",[5]回答表!Y200,IF([5]回答表!AA45="●",[5]回答表!Y266,"")),"")</f>
        <v/>
      </c>
      <c r="AL153" s="83"/>
      <c r="AM153" s="83"/>
      <c r="AN153" s="83"/>
      <c r="AO153" s="83"/>
      <c r="AP153" s="83"/>
      <c r="AQ153" s="83"/>
      <c r="AR153" s="153"/>
      <c r="AS153" s="82" t="str">
        <f>IF([5]回答表!F17="下水道事業",IF([5]回答表!X45="●",[5]回答表!Y201,IF([5]回答表!AA45="●",[5]回答表!Y267,"")),"")</f>
        <v/>
      </c>
      <c r="AT153" s="83"/>
      <c r="AU153" s="83"/>
      <c r="AV153" s="83"/>
      <c r="AW153" s="83"/>
      <c r="AX153" s="83"/>
      <c r="AY153" s="83"/>
      <c r="AZ153" s="153"/>
      <c r="BA153" s="82" t="str">
        <f>IF([5]回答表!F17="下水道事業",IF([5]回答表!X45="●",[5]回答表!Y202,IF([5]回答表!AA45="●",[5]回答表!Y268,"")),"")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75"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75"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6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75" customHeight="1" x14ac:dyDescent="0.5">
      <c r="C158" s="101"/>
      <c r="D158" s="212" t="s">
        <v>26</v>
      </c>
      <c r="E158" s="194"/>
      <c r="F158" s="194"/>
      <c r="G158" s="194"/>
      <c r="H158" s="194"/>
      <c r="I158" s="194"/>
      <c r="J158" s="194"/>
      <c r="K158" s="194"/>
      <c r="L158" s="194"/>
      <c r="M158" s="213"/>
      <c r="N158" s="130" t="str">
        <f>IF([5]回答表!F17="下水道事業",IF([5]回答表!AA45="●","●",""),"")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IF([5]回答表!F17="下水道事業",IF([5]回答表!X45="●",[5]回答表!Y207,IF([5]回答表!AA45="●",[5]回答表!Y273,"")),"")</f>
        <v/>
      </c>
      <c r="V159" s="83"/>
      <c r="W159" s="83"/>
      <c r="X159" s="83"/>
      <c r="Y159" s="83"/>
      <c r="Z159" s="83"/>
      <c r="AA159" s="83"/>
      <c r="AB159" s="153"/>
      <c r="AC159" s="82" t="str">
        <f>IF([5]回答表!F17="下水道事業",IF([5]回答表!X45="●",[5]回答表!Y208,IF([5]回答表!AA45="●",[5]回答表!Y274,"")),"")</f>
        <v/>
      </c>
      <c r="AD159" s="83"/>
      <c r="AE159" s="83"/>
      <c r="AF159" s="83"/>
      <c r="AG159" s="83"/>
      <c r="AH159" s="83"/>
      <c r="AI159" s="83"/>
      <c r="AJ159" s="153"/>
      <c r="AK159" s="82" t="str">
        <f>IF([5]回答表!F17="下水道事業",IF([5]回答表!X45="●",[5]回答表!Y209,IF([5]回答表!AA45="●",[5]回答表!Y275,"")),"")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75"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75"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75"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75" customHeight="1" x14ac:dyDescent="0.4">
      <c r="C164" s="101"/>
      <c r="D164" s="194" t="s">
        <v>33</v>
      </c>
      <c r="E164" s="194"/>
      <c r="F164" s="194"/>
      <c r="G164" s="194"/>
      <c r="H164" s="194"/>
      <c r="I164" s="194"/>
      <c r="J164" s="194"/>
      <c r="K164" s="194"/>
      <c r="L164" s="194"/>
      <c r="M164" s="213"/>
      <c r="N164" s="130" t="str">
        <f>IF([5]回答表!F17="下水道事業",IF([5]回答表!AD45="●","●",""),"")</f>
        <v/>
      </c>
      <c r="O164" s="131"/>
      <c r="P164" s="131"/>
      <c r="Q164" s="132"/>
      <c r="R164" s="119"/>
      <c r="S164" s="119"/>
      <c r="T164" s="119"/>
      <c r="U164" s="133" t="str">
        <f>IF([5]回答表!F17="下水道事業",IF([5]回答表!AD45="●",[5]回答表!B289,""),"")</f>
        <v/>
      </c>
      <c r="V164" s="134"/>
      <c r="W164" s="134"/>
      <c r="X164" s="134"/>
      <c r="Y164" s="134"/>
      <c r="Z164" s="134"/>
      <c r="AA164" s="134"/>
      <c r="AB164" s="134"/>
      <c r="AC164" s="134"/>
      <c r="AD164" s="134"/>
      <c r="AE164" s="134"/>
      <c r="AF164" s="134"/>
      <c r="AG164" s="134"/>
      <c r="AH164" s="134"/>
      <c r="AI164" s="134"/>
      <c r="AJ164" s="135"/>
      <c r="AK164" s="183"/>
      <c r="AL164" s="183"/>
      <c r="AM164" s="133" t="str">
        <f>IF([5]回答表!F17="下水道事業",IF([5]回答表!AD45="●",[5]回答表!B295,""),"")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75"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75"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75"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75"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75"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75"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75"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75"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75"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75"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IF([5]回答表!BD17="●",IF([5]回答表!X45="●","●",""),"")</f>
        <v/>
      </c>
      <c r="O176" s="131"/>
      <c r="P176" s="131"/>
      <c r="Q176" s="132"/>
      <c r="R176" s="119"/>
      <c r="S176" s="119"/>
      <c r="T176" s="119"/>
      <c r="U176" s="133" t="str">
        <f>IF([5]回答表!BD17="●",IF([5]回答表!X45="●",[5]回答表!B158,IF([5]回答表!AA45="●",[5]回答表!B223,"")),"")</f>
        <v/>
      </c>
      <c r="V176" s="134"/>
      <c r="W176" s="134"/>
      <c r="X176" s="134"/>
      <c r="Y176" s="134"/>
      <c r="Z176" s="134"/>
      <c r="AA176" s="134"/>
      <c r="AB176" s="134"/>
      <c r="AC176" s="134"/>
      <c r="AD176" s="134"/>
      <c r="AE176" s="134"/>
      <c r="AF176" s="134"/>
      <c r="AG176" s="134"/>
      <c r="AH176" s="134"/>
      <c r="AI176" s="134"/>
      <c r="AJ176" s="135"/>
      <c r="AK176" s="136"/>
      <c r="AL176" s="136"/>
      <c r="AM176" s="138" t="str">
        <f>IF([5]回答表!BD17="●",IF([5]回答表!X45="●",[5]回答表!B212,IF([5]回答表!AA45="●",[5]回答表!B278,"")),"")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75"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75"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IF([5]回答表!BD17="●",IF([5]回答表!X45="●",[5]回答表!E212,IF([5]回答表!AA45="●",[5]回答表!E278,"")),"")</f>
        <v/>
      </c>
      <c r="AN179" s="151"/>
      <c r="AO179" s="151"/>
      <c r="AP179" s="151"/>
      <c r="AQ179" s="150" t="str">
        <f>IF([5]回答表!BD17="●",IF([5]回答表!X45="●",[5]回答表!E213,IF([5]回答表!AA45="●",[5]回答表!E279,"")),"")</f>
        <v/>
      </c>
      <c r="AR179" s="151"/>
      <c r="AS179" s="151"/>
      <c r="AT179" s="151"/>
      <c r="AU179" s="150" t="str">
        <f>IF([5]回答表!BD17="●",IF([5]回答表!X45="●",[5]回答表!E214,IF([5]回答表!AA45="●",[5]回答表!E280,"")),"")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75"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IF([5]回答表!BD17="●",IF([5]回答表!AA45="●","●",""),"")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75"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75"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75"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75"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75" customHeight="1" x14ac:dyDescent="0.4">
      <c r="C188" s="101"/>
      <c r="D188" s="194" t="s">
        <v>33</v>
      </c>
      <c r="E188" s="194"/>
      <c r="F188" s="194"/>
      <c r="G188" s="194"/>
      <c r="H188" s="194"/>
      <c r="I188" s="194"/>
      <c r="J188" s="194"/>
      <c r="K188" s="194"/>
      <c r="L188" s="194"/>
      <c r="M188" s="213"/>
      <c r="N188" s="130" t="str">
        <f>IF([5]回答表!BD17="●",IF([5]回答表!AD45="●","●",""),"")</f>
        <v/>
      </c>
      <c r="O188" s="131"/>
      <c r="P188" s="131"/>
      <c r="Q188" s="132"/>
      <c r="R188" s="119"/>
      <c r="S188" s="119"/>
      <c r="T188" s="119"/>
      <c r="U188" s="133" t="str">
        <f>IF([5]回答表!BD17="●",IF([5]回答表!AD45="●",[5]回答表!B289,""),"")</f>
        <v/>
      </c>
      <c r="V188" s="134"/>
      <c r="W188" s="134"/>
      <c r="X188" s="134"/>
      <c r="Y188" s="134"/>
      <c r="Z188" s="134"/>
      <c r="AA188" s="134"/>
      <c r="AB188" s="134"/>
      <c r="AC188" s="134"/>
      <c r="AD188" s="134"/>
      <c r="AE188" s="134"/>
      <c r="AF188" s="134"/>
      <c r="AG188" s="134"/>
      <c r="AH188" s="134"/>
      <c r="AI188" s="134"/>
      <c r="AJ188" s="135"/>
      <c r="AK188" s="183"/>
      <c r="AL188" s="183"/>
      <c r="AM188" s="133" t="str">
        <f>IF([5]回答表!BD17="●",IF([5]回答表!AD45="●",[5]回答表!B295,""),"")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75"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75"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75"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75"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75"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75"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75"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75"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75"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75"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21.75" customHeight="1" x14ac:dyDescent="0.4">
      <c r="C200" s="101"/>
      <c r="D200" s="194" t="s">
        <v>18</v>
      </c>
      <c r="E200" s="194"/>
      <c r="F200" s="194"/>
      <c r="G200" s="194"/>
      <c r="H200" s="194"/>
      <c r="I200" s="194"/>
      <c r="J200" s="194"/>
      <c r="K200" s="194"/>
      <c r="L200" s="194"/>
      <c r="M200" s="194"/>
      <c r="N200" s="130" t="str">
        <f>IF([5]回答表!X46="●","●","")</f>
        <v>●</v>
      </c>
      <c r="O200" s="131"/>
      <c r="P200" s="131"/>
      <c r="Q200" s="132"/>
      <c r="R200" s="119"/>
      <c r="S200" s="119"/>
      <c r="T200" s="119"/>
      <c r="U200" s="322" t="str">
        <f>IF([5]回答表!X46="●",[5]回答表!B307,IF([5]回答表!AA46="●",[5]回答表!B324,""))</f>
        <v xml:space="preserve">福祉サービスの質の向上及び施設の効率的管理・運営を推進するため、近隣で他の介護サービス事業所も運営している小坂町社会福祉協議会を指定管理者とする形で運営している。
近隣の施設と一体的な運営を行うことで、維持管理の負担軽減と効率化を図ることができている。																															
																																	</v>
      </c>
      <c r="V200" s="323"/>
      <c r="W200" s="323"/>
      <c r="X200" s="323"/>
      <c r="Y200" s="323"/>
      <c r="Z200" s="323"/>
      <c r="AA200" s="323"/>
      <c r="AB200" s="323"/>
      <c r="AC200" s="323"/>
      <c r="AD200" s="323"/>
      <c r="AE200" s="323"/>
      <c r="AF200" s="323"/>
      <c r="AG200" s="323"/>
      <c r="AH200" s="323"/>
      <c r="AI200" s="323"/>
      <c r="AJ200" s="324"/>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IF([5]回答表!X46="●",[5]回答表!U313,IF([5]回答表!AA46="●",[5]回答表!U330,""))</f>
        <v>平成</v>
      </c>
      <c r="BG200" s="139"/>
      <c r="BH200" s="139"/>
      <c r="BI200" s="139"/>
      <c r="BJ200" s="138"/>
      <c r="BK200" s="139"/>
      <c r="BL200" s="139"/>
      <c r="BM200" s="139"/>
      <c r="BN200" s="138"/>
      <c r="BO200" s="139"/>
      <c r="BP200" s="139"/>
      <c r="BQ200" s="140"/>
      <c r="BR200" s="112"/>
      <c r="BS200" s="92"/>
    </row>
    <row r="201" spans="1:71" ht="21.75" customHeight="1" x14ac:dyDescent="0.4">
      <c r="C201" s="101"/>
      <c r="D201" s="194"/>
      <c r="E201" s="194"/>
      <c r="F201" s="194"/>
      <c r="G201" s="194"/>
      <c r="H201" s="194"/>
      <c r="I201" s="194"/>
      <c r="J201" s="194"/>
      <c r="K201" s="194"/>
      <c r="L201" s="194"/>
      <c r="M201" s="194"/>
      <c r="N201" s="144"/>
      <c r="O201" s="145"/>
      <c r="P201" s="145"/>
      <c r="Q201" s="146"/>
      <c r="R201" s="119"/>
      <c r="S201" s="119"/>
      <c r="T201" s="119"/>
      <c r="U201" s="325"/>
      <c r="V201" s="326"/>
      <c r="W201" s="326"/>
      <c r="X201" s="326"/>
      <c r="Y201" s="326"/>
      <c r="Z201" s="326"/>
      <c r="AA201" s="326"/>
      <c r="AB201" s="326"/>
      <c r="AC201" s="326"/>
      <c r="AD201" s="326"/>
      <c r="AE201" s="326"/>
      <c r="AF201" s="326"/>
      <c r="AG201" s="326"/>
      <c r="AH201" s="326"/>
      <c r="AI201" s="326"/>
      <c r="AJ201" s="327"/>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21.75" customHeight="1" x14ac:dyDescent="0.4">
      <c r="C202" s="101"/>
      <c r="D202" s="194"/>
      <c r="E202" s="194"/>
      <c r="F202" s="194"/>
      <c r="G202" s="194"/>
      <c r="H202" s="194"/>
      <c r="I202" s="194"/>
      <c r="J202" s="194"/>
      <c r="K202" s="194"/>
      <c r="L202" s="194"/>
      <c r="M202" s="194"/>
      <c r="N202" s="144"/>
      <c r="O202" s="145"/>
      <c r="P202" s="145"/>
      <c r="Q202" s="146"/>
      <c r="R202" s="119"/>
      <c r="S202" s="119"/>
      <c r="T202" s="119"/>
      <c r="U202" s="325"/>
      <c r="V202" s="326"/>
      <c r="W202" s="326"/>
      <c r="X202" s="326"/>
      <c r="Y202" s="326"/>
      <c r="Z202" s="326"/>
      <c r="AA202" s="326"/>
      <c r="AB202" s="326"/>
      <c r="AC202" s="326"/>
      <c r="AD202" s="326"/>
      <c r="AE202" s="326"/>
      <c r="AF202" s="326"/>
      <c r="AG202" s="326"/>
      <c r="AH202" s="326"/>
      <c r="AI202" s="326"/>
      <c r="AJ202" s="327"/>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21.75" customHeight="1" x14ac:dyDescent="0.4">
      <c r="C203" s="101"/>
      <c r="D203" s="194"/>
      <c r="E203" s="194"/>
      <c r="F203" s="194"/>
      <c r="G203" s="194"/>
      <c r="H203" s="194"/>
      <c r="I203" s="194"/>
      <c r="J203" s="194"/>
      <c r="K203" s="194"/>
      <c r="L203" s="194"/>
      <c r="M203" s="194"/>
      <c r="N203" s="154"/>
      <c r="O203" s="155"/>
      <c r="P203" s="155"/>
      <c r="Q203" s="156"/>
      <c r="R203" s="119"/>
      <c r="S203" s="119"/>
      <c r="T203" s="119"/>
      <c r="U203" s="325"/>
      <c r="V203" s="326"/>
      <c r="W203" s="326"/>
      <c r="X203" s="326"/>
      <c r="Y203" s="326"/>
      <c r="Z203" s="326"/>
      <c r="AA203" s="326"/>
      <c r="AB203" s="326"/>
      <c r="AC203" s="326"/>
      <c r="AD203" s="326"/>
      <c r="AE203" s="326"/>
      <c r="AF203" s="326"/>
      <c r="AG203" s="326"/>
      <c r="AH203" s="326"/>
      <c r="AI203" s="326"/>
      <c r="AJ203" s="327"/>
      <c r="AK203" s="136"/>
      <c r="AL203" s="136"/>
      <c r="AM203" s="82" t="str">
        <f>IF([5]回答表!X46="●",[5]回答表!G313,IF([5]回答表!AA46="●",[5]回答表!G330,""))</f>
        <v xml:space="preserve"> </v>
      </c>
      <c r="AN203" s="83"/>
      <c r="AO203" s="83"/>
      <c r="AP203" s="83"/>
      <c r="AQ203" s="83"/>
      <c r="AR203" s="83"/>
      <c r="AS203" s="83"/>
      <c r="AT203" s="153"/>
      <c r="AU203" s="82" t="str">
        <f>IF([5]回答表!X46="●",[5]回答表!G314,IF([5]回答表!AA46="●",[5]回答表!G331,""))</f>
        <v>●</v>
      </c>
      <c r="AV203" s="83"/>
      <c r="AW203" s="83"/>
      <c r="AX203" s="83"/>
      <c r="AY203" s="83"/>
      <c r="AZ203" s="83"/>
      <c r="BA203" s="83"/>
      <c r="BB203" s="153"/>
      <c r="BC203" s="120"/>
      <c r="BD203" s="109"/>
      <c r="BE203" s="109"/>
      <c r="BF203" s="150">
        <f>IF([5]回答表!X46="●",[5]回答表!X313,IF([5]回答表!AA46="●",[5]回答表!X330,""))</f>
        <v>20</v>
      </c>
      <c r="BG203" s="151"/>
      <c r="BH203" s="151"/>
      <c r="BI203" s="151"/>
      <c r="BJ203" s="150">
        <f>IF([5]回答表!X46="●",[5]回答表!X314,IF([5]回答表!AA46="●",[5]回答表!X331,""))</f>
        <v>4</v>
      </c>
      <c r="BK203" s="151"/>
      <c r="BL203" s="151"/>
      <c r="BM203" s="152"/>
      <c r="BN203" s="150">
        <f>IF([5]回答表!X46="●",[5]回答表!X315,IF([5]回答表!AA46="●",[5]回答表!X332,""))</f>
        <v>1</v>
      </c>
      <c r="BO203" s="151"/>
      <c r="BP203" s="151"/>
      <c r="BQ203" s="152"/>
      <c r="BR203" s="112"/>
      <c r="BS203" s="92"/>
    </row>
    <row r="204" spans="1:71" ht="21.75" customHeight="1" x14ac:dyDescent="0.4">
      <c r="C204" s="101"/>
      <c r="D204" s="157"/>
      <c r="E204" s="157"/>
      <c r="F204" s="157"/>
      <c r="G204" s="157"/>
      <c r="H204" s="157"/>
      <c r="I204" s="157"/>
      <c r="J204" s="157"/>
      <c r="K204" s="157"/>
      <c r="L204" s="157"/>
      <c r="M204" s="157"/>
      <c r="N204" s="159"/>
      <c r="O204" s="159"/>
      <c r="P204" s="159"/>
      <c r="Q204" s="159"/>
      <c r="R204" s="159"/>
      <c r="S204" s="159"/>
      <c r="T204" s="159"/>
      <c r="U204" s="325"/>
      <c r="V204" s="326"/>
      <c r="W204" s="326"/>
      <c r="X204" s="326"/>
      <c r="Y204" s="326"/>
      <c r="Z204" s="326"/>
      <c r="AA204" s="326"/>
      <c r="AB204" s="326"/>
      <c r="AC204" s="326"/>
      <c r="AD204" s="326"/>
      <c r="AE204" s="326"/>
      <c r="AF204" s="326"/>
      <c r="AG204" s="326"/>
      <c r="AH204" s="326"/>
      <c r="AI204" s="326"/>
      <c r="AJ204" s="327"/>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21.75" customHeight="1" x14ac:dyDescent="0.4">
      <c r="C205" s="101"/>
      <c r="D205" s="157"/>
      <c r="E205" s="157"/>
      <c r="F205" s="157"/>
      <c r="G205" s="157"/>
      <c r="H205" s="157"/>
      <c r="I205" s="157"/>
      <c r="J205" s="157"/>
      <c r="K205" s="157"/>
      <c r="L205" s="157"/>
      <c r="M205" s="157"/>
      <c r="N205" s="159"/>
      <c r="O205" s="159"/>
      <c r="P205" s="159"/>
      <c r="Q205" s="159"/>
      <c r="R205" s="159"/>
      <c r="S205" s="159"/>
      <c r="T205" s="159"/>
      <c r="U205" s="325"/>
      <c r="V205" s="326"/>
      <c r="W205" s="326"/>
      <c r="X205" s="326"/>
      <c r="Y205" s="326"/>
      <c r="Z205" s="326"/>
      <c r="AA205" s="326"/>
      <c r="AB205" s="326"/>
      <c r="AC205" s="326"/>
      <c r="AD205" s="326"/>
      <c r="AE205" s="326"/>
      <c r="AF205" s="326"/>
      <c r="AG205" s="326"/>
      <c r="AH205" s="326"/>
      <c r="AI205" s="326"/>
      <c r="AJ205" s="327"/>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21.75" customHeight="1" x14ac:dyDescent="0.4">
      <c r="C206" s="101"/>
      <c r="D206" s="212" t="s">
        <v>26</v>
      </c>
      <c r="E206" s="194"/>
      <c r="F206" s="194"/>
      <c r="G206" s="194"/>
      <c r="H206" s="194"/>
      <c r="I206" s="194"/>
      <c r="J206" s="194"/>
      <c r="K206" s="194"/>
      <c r="L206" s="194"/>
      <c r="M206" s="213"/>
      <c r="N206" s="130" t="str">
        <f>IF([5]回答表!AA46="●","●","")</f>
        <v/>
      </c>
      <c r="O206" s="131"/>
      <c r="P206" s="131"/>
      <c r="Q206" s="132"/>
      <c r="R206" s="119"/>
      <c r="S206" s="119"/>
      <c r="T206" s="119"/>
      <c r="U206" s="325"/>
      <c r="V206" s="326"/>
      <c r="W206" s="326"/>
      <c r="X206" s="326"/>
      <c r="Y206" s="326"/>
      <c r="Z206" s="326"/>
      <c r="AA206" s="326"/>
      <c r="AB206" s="326"/>
      <c r="AC206" s="326"/>
      <c r="AD206" s="326"/>
      <c r="AE206" s="326"/>
      <c r="AF206" s="326"/>
      <c r="AG206" s="326"/>
      <c r="AH206" s="326"/>
      <c r="AI206" s="326"/>
      <c r="AJ206" s="327"/>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21.75" customHeight="1" x14ac:dyDescent="0.4">
      <c r="C207" s="101"/>
      <c r="D207" s="194"/>
      <c r="E207" s="194"/>
      <c r="F207" s="194"/>
      <c r="G207" s="194"/>
      <c r="H207" s="194"/>
      <c r="I207" s="194"/>
      <c r="J207" s="194"/>
      <c r="K207" s="194"/>
      <c r="L207" s="194"/>
      <c r="M207" s="213"/>
      <c r="N207" s="144"/>
      <c r="O207" s="145"/>
      <c r="P207" s="145"/>
      <c r="Q207" s="146"/>
      <c r="R207" s="119"/>
      <c r="S207" s="119"/>
      <c r="T207" s="119"/>
      <c r="U207" s="325"/>
      <c r="V207" s="326"/>
      <c r="W207" s="326"/>
      <c r="X207" s="326"/>
      <c r="Y207" s="326"/>
      <c r="Z207" s="326"/>
      <c r="AA207" s="326"/>
      <c r="AB207" s="326"/>
      <c r="AC207" s="326"/>
      <c r="AD207" s="326"/>
      <c r="AE207" s="326"/>
      <c r="AF207" s="326"/>
      <c r="AG207" s="326"/>
      <c r="AH207" s="326"/>
      <c r="AI207" s="326"/>
      <c r="AJ207" s="327"/>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21.75" customHeight="1" x14ac:dyDescent="0.4">
      <c r="C208" s="101"/>
      <c r="D208" s="194"/>
      <c r="E208" s="194"/>
      <c r="F208" s="194"/>
      <c r="G208" s="194"/>
      <c r="H208" s="194"/>
      <c r="I208" s="194"/>
      <c r="J208" s="194"/>
      <c r="K208" s="194"/>
      <c r="L208" s="194"/>
      <c r="M208" s="213"/>
      <c r="N208" s="144"/>
      <c r="O208" s="145"/>
      <c r="P208" s="145"/>
      <c r="Q208" s="146"/>
      <c r="R208" s="119"/>
      <c r="S208" s="119"/>
      <c r="T208" s="119"/>
      <c r="U208" s="325"/>
      <c r="V208" s="326"/>
      <c r="W208" s="326"/>
      <c r="X208" s="326"/>
      <c r="Y208" s="326"/>
      <c r="Z208" s="326"/>
      <c r="AA208" s="326"/>
      <c r="AB208" s="326"/>
      <c r="AC208" s="326"/>
      <c r="AD208" s="326"/>
      <c r="AE208" s="326"/>
      <c r="AF208" s="326"/>
      <c r="AG208" s="326"/>
      <c r="AH208" s="326"/>
      <c r="AI208" s="326"/>
      <c r="AJ208" s="327"/>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21.75" customHeight="1" x14ac:dyDescent="0.4">
      <c r="C209" s="101"/>
      <c r="D209" s="194"/>
      <c r="E209" s="194"/>
      <c r="F209" s="194"/>
      <c r="G209" s="194"/>
      <c r="H209" s="194"/>
      <c r="I209" s="194"/>
      <c r="J209" s="194"/>
      <c r="K209" s="194"/>
      <c r="L209" s="194"/>
      <c r="M209" s="213"/>
      <c r="N209" s="154"/>
      <c r="O209" s="155"/>
      <c r="P209" s="155"/>
      <c r="Q209" s="156"/>
      <c r="R209" s="119"/>
      <c r="S209" s="119"/>
      <c r="T209" s="119"/>
      <c r="U209" s="328"/>
      <c r="V209" s="329"/>
      <c r="W209" s="329"/>
      <c r="X209" s="329"/>
      <c r="Y209" s="329"/>
      <c r="Z209" s="329"/>
      <c r="AA209" s="329"/>
      <c r="AB209" s="329"/>
      <c r="AC209" s="329"/>
      <c r="AD209" s="329"/>
      <c r="AE209" s="329"/>
      <c r="AF209" s="329"/>
      <c r="AG209" s="329"/>
      <c r="AH209" s="329"/>
      <c r="AI209" s="329"/>
      <c r="AJ209" s="330"/>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75"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75" customHeight="1" x14ac:dyDescent="0.4">
      <c r="C212" s="101"/>
      <c r="D212" s="194" t="s">
        <v>33</v>
      </c>
      <c r="E212" s="194"/>
      <c r="F212" s="194"/>
      <c r="G212" s="194"/>
      <c r="H212" s="194"/>
      <c r="I212" s="194"/>
      <c r="J212" s="194"/>
      <c r="K212" s="194"/>
      <c r="L212" s="194"/>
      <c r="M212" s="213"/>
      <c r="N212" s="130" t="str">
        <f>IF([5]回答表!AD46="●","●","")</f>
        <v/>
      </c>
      <c r="O212" s="131"/>
      <c r="P212" s="131"/>
      <c r="Q212" s="132"/>
      <c r="R212" s="119"/>
      <c r="S212" s="119"/>
      <c r="T212" s="119"/>
      <c r="U212" s="133" t="str">
        <f>IF([5]回答表!AD46="●",[5]回答表!B337,"")</f>
        <v/>
      </c>
      <c r="V212" s="134"/>
      <c r="W212" s="134"/>
      <c r="X212" s="134"/>
      <c r="Y212" s="134"/>
      <c r="Z212" s="134"/>
      <c r="AA212" s="134"/>
      <c r="AB212" s="134"/>
      <c r="AC212" s="134"/>
      <c r="AD212" s="134"/>
      <c r="AE212" s="134"/>
      <c r="AF212" s="134"/>
      <c r="AG212" s="134"/>
      <c r="AH212" s="134"/>
      <c r="AI212" s="134"/>
      <c r="AJ212" s="135"/>
      <c r="AK212" s="259"/>
      <c r="AL212" s="259"/>
      <c r="AM212" s="133" t="str">
        <f>IF([5]回答表!AD46="●",[5]回答表!B343,"")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75"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75"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75"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75"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75"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75"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75"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75"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75"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75"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75" customHeight="1" x14ac:dyDescent="0.4">
      <c r="A224" s="92"/>
      <c r="B224" s="92"/>
      <c r="C224" s="101"/>
      <c r="D224" s="105" t="s">
        <v>18</v>
      </c>
      <c r="E224" s="106"/>
      <c r="F224" s="106"/>
      <c r="G224" s="106"/>
      <c r="H224" s="106"/>
      <c r="I224" s="106"/>
      <c r="J224" s="106"/>
      <c r="K224" s="106"/>
      <c r="L224" s="106"/>
      <c r="M224" s="107"/>
      <c r="N224" s="130" t="str">
        <f>IF([5]回答表!X47="●","●","")</f>
        <v/>
      </c>
      <c r="O224" s="131"/>
      <c r="P224" s="131"/>
      <c r="Q224" s="132"/>
      <c r="R224" s="119"/>
      <c r="S224" s="119"/>
      <c r="T224" s="119"/>
      <c r="U224" s="133" t="str">
        <f>IF([5]回答表!X47="●",[5]回答表!B356,IF([5]回答表!AA47="●",[5]回答表!B379,""))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IF([5]回答表!X47="●",[5]回答表!B362,"")</f>
        <v/>
      </c>
      <c r="AO224" s="263"/>
      <c r="AP224" s="263"/>
      <c r="AQ224" s="263"/>
      <c r="AR224" s="263"/>
      <c r="AS224" s="263"/>
      <c r="AT224" s="263"/>
      <c r="AU224" s="263"/>
      <c r="AV224" s="263"/>
      <c r="AW224" s="263"/>
      <c r="AX224" s="263"/>
      <c r="AY224" s="263"/>
      <c r="AZ224" s="263"/>
      <c r="BA224" s="263"/>
      <c r="BB224" s="264"/>
      <c r="BC224" s="120"/>
      <c r="BD224" s="109"/>
      <c r="BE224" s="109"/>
      <c r="BF224" s="138" t="str">
        <f>IF([5]回答表!X47="●",[5]回答表!B368,IF([5]回答表!AA47="●",[5]回答表!B385,""))</f>
        <v/>
      </c>
      <c r="BG224" s="139"/>
      <c r="BH224" s="139"/>
      <c r="BI224" s="139"/>
      <c r="BJ224" s="138"/>
      <c r="BK224" s="139"/>
      <c r="BL224" s="139"/>
      <c r="BM224" s="139"/>
      <c r="BN224" s="138"/>
      <c r="BO224" s="139"/>
      <c r="BP224" s="139"/>
      <c r="BQ224" s="140"/>
      <c r="BR224" s="112"/>
      <c r="BS224" s="92"/>
    </row>
    <row r="225" spans="1:71" ht="15.75"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75"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75"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IF([5]回答表!X47="●",[5]回答表!E368,IF([5]回答表!AA47="●",[5]回答表!E385,""))</f>
        <v/>
      </c>
      <c r="BG227" s="151"/>
      <c r="BH227" s="151"/>
      <c r="BI227" s="151"/>
      <c r="BJ227" s="150" t="str">
        <f>IF([5]回答表!X47="●",[5]回答表!E369,IF([5]回答表!AA47="●",[5]回答表!E386,""))</f>
        <v/>
      </c>
      <c r="BK227" s="151"/>
      <c r="BL227" s="151"/>
      <c r="BM227" s="152"/>
      <c r="BN227" s="150" t="str">
        <f>IF([5]回答表!X47="●",[5]回答表!E370,IF([5]回答表!AA47="●",[5]回答表!E387,""))</f>
        <v/>
      </c>
      <c r="BO227" s="151"/>
      <c r="BP227" s="151"/>
      <c r="BQ227" s="152"/>
      <c r="BR227" s="112"/>
      <c r="BS227" s="92"/>
    </row>
    <row r="228" spans="1:71" ht="15.75"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75"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75" customHeight="1" x14ac:dyDescent="0.4">
      <c r="A230" s="92"/>
      <c r="B230" s="92"/>
      <c r="C230" s="101"/>
      <c r="D230" s="166" t="s">
        <v>26</v>
      </c>
      <c r="E230" s="167"/>
      <c r="F230" s="167"/>
      <c r="G230" s="167"/>
      <c r="H230" s="167"/>
      <c r="I230" s="167"/>
      <c r="J230" s="167"/>
      <c r="K230" s="167"/>
      <c r="L230" s="167"/>
      <c r="M230" s="168"/>
      <c r="N230" s="130" t="str">
        <f>IF([5]回答表!AA47="●","●","")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75"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75"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75"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75"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75" customHeight="1" x14ac:dyDescent="0.4">
      <c r="C236" s="101"/>
      <c r="D236" s="105" t="s">
        <v>33</v>
      </c>
      <c r="E236" s="106"/>
      <c r="F236" s="106"/>
      <c r="G236" s="106"/>
      <c r="H236" s="106"/>
      <c r="I236" s="106"/>
      <c r="J236" s="106"/>
      <c r="K236" s="106"/>
      <c r="L236" s="106"/>
      <c r="M236" s="107"/>
      <c r="N236" s="130" t="str">
        <f>IF([5]回答表!AD47="●","●","")</f>
        <v/>
      </c>
      <c r="O236" s="131"/>
      <c r="P236" s="131"/>
      <c r="Q236" s="132"/>
      <c r="R236" s="119"/>
      <c r="S236" s="119"/>
      <c r="T236" s="119"/>
      <c r="U236" s="133" t="str">
        <f>IF([5]回答表!AD47="●",[5]回答表!B392,"")</f>
        <v/>
      </c>
      <c r="V236" s="134"/>
      <c r="W236" s="134"/>
      <c r="X236" s="134"/>
      <c r="Y236" s="134"/>
      <c r="Z236" s="134"/>
      <c r="AA236" s="134"/>
      <c r="AB236" s="134"/>
      <c r="AC236" s="134"/>
      <c r="AD236" s="134"/>
      <c r="AE236" s="134"/>
      <c r="AF236" s="134"/>
      <c r="AG236" s="134"/>
      <c r="AH236" s="134"/>
      <c r="AI236" s="134"/>
      <c r="AJ236" s="135"/>
      <c r="AK236" s="259"/>
      <c r="AL236" s="259"/>
      <c r="AM236" s="133" t="str">
        <f>IF([5]回答表!AD47="●",[5]回答表!B398,"")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75"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75"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75"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75"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75"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75"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75"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75"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75"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75"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75" customHeight="1" x14ac:dyDescent="0.4">
      <c r="A248" s="92"/>
      <c r="B248" s="92"/>
      <c r="C248" s="101"/>
      <c r="D248" s="105" t="s">
        <v>18</v>
      </c>
      <c r="E248" s="106"/>
      <c r="F248" s="106"/>
      <c r="G248" s="106"/>
      <c r="H248" s="106"/>
      <c r="I248" s="106"/>
      <c r="J248" s="106"/>
      <c r="K248" s="106"/>
      <c r="L248" s="106"/>
      <c r="M248" s="107"/>
      <c r="N248" s="130" t="str">
        <f>IF([5]回答表!X48="●","●","")</f>
        <v/>
      </c>
      <c r="O248" s="131"/>
      <c r="P248" s="131"/>
      <c r="Q248" s="132"/>
      <c r="R248" s="119"/>
      <c r="S248" s="119"/>
      <c r="T248" s="119"/>
      <c r="U248" s="133" t="str">
        <f>IF([5]回答表!X48="●",[5]回答表!B411,IF([5]回答表!AA48="●",[5]回答表!B425,""))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IF([5]回答表!X48="●",[5]回答表!BC418,IF([5]回答表!AA48="●",[5]回答表!BC432,""))</f>
        <v/>
      </c>
      <c r="AR248" s="272"/>
      <c r="AS248" s="272"/>
      <c r="AT248" s="272"/>
      <c r="AU248" s="273" t="s">
        <v>73</v>
      </c>
      <c r="AV248" s="274"/>
      <c r="AW248" s="274"/>
      <c r="AX248" s="275"/>
      <c r="AY248" s="272" t="str">
        <f>IF([5]回答表!X48="●",[5]回答表!BC423,IF([5]回答表!AA48="●",[5]回答表!BC437,""))</f>
        <v/>
      </c>
      <c r="AZ248" s="272"/>
      <c r="BA248" s="272"/>
      <c r="BB248" s="272"/>
      <c r="BC248" s="120"/>
      <c r="BD248" s="109"/>
      <c r="BE248" s="109"/>
      <c r="BF248" s="138" t="str">
        <f>IF([5]回答表!X48="●",[5]回答表!S417,IF([5]回答表!AA48="●",[5]回答表!S431,""))</f>
        <v/>
      </c>
      <c r="BG248" s="139"/>
      <c r="BH248" s="139"/>
      <c r="BI248" s="139"/>
      <c r="BJ248" s="138"/>
      <c r="BK248" s="139"/>
      <c r="BL248" s="139"/>
      <c r="BM248" s="139"/>
      <c r="BN248" s="138"/>
      <c r="BO248" s="139"/>
      <c r="BP248" s="139"/>
      <c r="BQ248" s="140"/>
      <c r="BR248" s="112"/>
      <c r="BS248" s="92"/>
    </row>
    <row r="249" spans="1:71" ht="15.75"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75"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IF([5]回答表!X48="●",[5]回答表!BC419,IF([5]回答表!AA48="●",[5]回答表!BC433,""))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75"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IF([5]回答表!X48="●",[5]回答表!V417,IF([5]回答表!AA48="●",[5]回答表!V431,""))</f>
        <v/>
      </c>
      <c r="BG251" s="151"/>
      <c r="BH251" s="151"/>
      <c r="BI251" s="151"/>
      <c r="BJ251" s="150" t="str">
        <f>IF([5]回答表!X48="●",[5]回答表!V418,IF([5]回答表!AA48="●",[5]回答表!V432,""))</f>
        <v/>
      </c>
      <c r="BK251" s="151"/>
      <c r="BL251" s="151"/>
      <c r="BM251" s="152"/>
      <c r="BN251" s="150" t="str">
        <f>IF([5]回答表!X48="●",[5]回答表!V419,IF([5]回答表!AA48="●",[5]回答表!V433,""))</f>
        <v/>
      </c>
      <c r="BO251" s="151"/>
      <c r="BP251" s="151"/>
      <c r="BQ251" s="152"/>
      <c r="BR251" s="112"/>
      <c r="BS251" s="92"/>
    </row>
    <row r="252" spans="1:71" ht="15.75"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IF([5]回答表!X48="●",[5]回答表!BC420,IF([5]回答表!AA48="●",[5]回答表!BC434,""))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75"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IF([5]回答表!X48="●",[5]回答表!BC424,IF([5]回答表!AA48="●",[5]回答表!BC438,""))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75" customHeight="1" x14ac:dyDescent="0.4">
      <c r="A254" s="92"/>
      <c r="B254" s="92"/>
      <c r="C254" s="101"/>
      <c r="D254" s="166" t="s">
        <v>26</v>
      </c>
      <c r="E254" s="167"/>
      <c r="F254" s="167"/>
      <c r="G254" s="167"/>
      <c r="H254" s="167"/>
      <c r="I254" s="167"/>
      <c r="J254" s="167"/>
      <c r="K254" s="167"/>
      <c r="L254" s="167"/>
      <c r="M254" s="168"/>
      <c r="N254" s="130" t="str">
        <f>IF([5]回答表!AA48="●","●","")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IF([5]回答表!X48="●",[5]回答表!BC421,IF([5]回答表!AA48="●",[5]回答表!BC435,""))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75"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75"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IF([5]回答表!X48="●",[5]回答表!BC422,IF([5]回答表!AA48="●",[5]回答表!BC436,""))</f>
        <v/>
      </c>
      <c r="AR256" s="272"/>
      <c r="AS256" s="272"/>
      <c r="AT256" s="272"/>
      <c r="AU256" s="224" t="s">
        <v>79</v>
      </c>
      <c r="AV256" s="225"/>
      <c r="AW256" s="225"/>
      <c r="AX256" s="226"/>
      <c r="AY256" s="282" t="str">
        <f>IF([5]回答表!X48="●",[5]回答表!BC425,IF([5]回答表!AA48="●",[5]回答表!BC439,""))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75"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75"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75" customHeight="1" x14ac:dyDescent="0.4">
      <c r="A260" s="92"/>
      <c r="B260" s="92"/>
      <c r="C260" s="101"/>
      <c r="D260" s="105" t="s">
        <v>33</v>
      </c>
      <c r="E260" s="106"/>
      <c r="F260" s="106"/>
      <c r="G260" s="106"/>
      <c r="H260" s="106"/>
      <c r="I260" s="106"/>
      <c r="J260" s="106"/>
      <c r="K260" s="106"/>
      <c r="L260" s="106"/>
      <c r="M260" s="107"/>
      <c r="N260" s="130" t="str">
        <f>IF([5]回答表!AD48="●","●","")</f>
        <v/>
      </c>
      <c r="O260" s="131"/>
      <c r="P260" s="131"/>
      <c r="Q260" s="132"/>
      <c r="R260" s="119"/>
      <c r="S260" s="119"/>
      <c r="T260" s="119"/>
      <c r="U260" s="133" t="str">
        <f>IF([5]回答表!AD48="●",[5]回答表!B439,"")</f>
        <v/>
      </c>
      <c r="V260" s="134"/>
      <c r="W260" s="134"/>
      <c r="X260" s="134"/>
      <c r="Y260" s="134"/>
      <c r="Z260" s="134"/>
      <c r="AA260" s="134"/>
      <c r="AB260" s="134"/>
      <c r="AC260" s="134"/>
      <c r="AD260" s="134"/>
      <c r="AE260" s="134"/>
      <c r="AF260" s="134"/>
      <c r="AG260" s="134"/>
      <c r="AH260" s="134"/>
      <c r="AI260" s="134"/>
      <c r="AJ260" s="135"/>
      <c r="AK260" s="183"/>
      <c r="AL260" s="183"/>
      <c r="AM260" s="133" t="str">
        <f>IF([5]回答表!AD48="●",[5]回答表!B445,"")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75"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75"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75"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75"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75"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75"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75"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75"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75"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75" customHeight="1" x14ac:dyDescent="0.4">
      <c r="A271" s="92"/>
      <c r="B271" s="92"/>
      <c r="C271" s="101"/>
      <c r="D271" s="105" t="s">
        <v>18</v>
      </c>
      <c r="E271" s="106"/>
      <c r="F271" s="106"/>
      <c r="G271" s="106"/>
      <c r="H271" s="106"/>
      <c r="I271" s="106"/>
      <c r="J271" s="106"/>
      <c r="K271" s="106"/>
      <c r="L271" s="106"/>
      <c r="M271" s="107"/>
      <c r="N271" s="130" t="str">
        <f>IF([5]回答表!X49="●","●","")</f>
        <v/>
      </c>
      <c r="O271" s="131"/>
      <c r="P271" s="131"/>
      <c r="Q271" s="132"/>
      <c r="R271" s="119"/>
      <c r="S271" s="119"/>
      <c r="T271" s="119"/>
      <c r="U271" s="133" t="str">
        <f>IF([5]回答表!X49="●",[5]回答表!B458,IF([5]回答表!AA49="●",[5]回答表!B475,""))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IF([5]回答表!X49="●",[5]回答表!B468,IF([5]回答表!AA49="●",[5]回答表!B485,""))</f>
        <v/>
      </c>
      <c r="BG271" s="139"/>
      <c r="BH271" s="139"/>
      <c r="BI271" s="139"/>
      <c r="BJ271" s="138"/>
      <c r="BK271" s="139"/>
      <c r="BL271" s="139"/>
      <c r="BM271" s="139"/>
      <c r="BN271" s="138"/>
      <c r="BO271" s="139"/>
      <c r="BP271" s="139"/>
      <c r="BQ271" s="140"/>
      <c r="BR271" s="112"/>
      <c r="BS271" s="92"/>
    </row>
    <row r="272" spans="1:71" ht="15.75"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75"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IF([5]回答表!X49="●",[5]回答表!G464,IF([5]回答表!AA49="●",[5]回答表!G481,""))</f>
        <v/>
      </c>
      <c r="AN273" s="83"/>
      <c r="AO273" s="83"/>
      <c r="AP273" s="83"/>
      <c r="AQ273" s="83"/>
      <c r="AR273" s="83"/>
      <c r="AS273" s="83"/>
      <c r="AT273" s="153"/>
      <c r="AU273" s="82" t="str">
        <f>IF([5]回答表!X49="●",[5]回答表!G465,IF([5]回答表!AA49="●",[5]回答表!G482,""))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75"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IF([5]回答表!X49="●",[5]回答表!E468,IF([5]回答表!AA49="●",[5]回答表!E485,""))</f>
        <v/>
      </c>
      <c r="BG274" s="151"/>
      <c r="BH274" s="151"/>
      <c r="BI274" s="151"/>
      <c r="BJ274" s="150" t="str">
        <f>IF([5]回答表!X49="●",[5]回答表!E469,IF([5]回答表!AA49="●",[5]回答表!E486,""))</f>
        <v/>
      </c>
      <c r="BK274" s="151"/>
      <c r="BL274" s="151"/>
      <c r="BM274" s="152"/>
      <c r="BN274" s="150" t="str">
        <f>IF([5]回答表!X49="●",[5]回答表!E470,IF([5]回答表!AA49="●",[5]回答表!E487,""))</f>
        <v/>
      </c>
      <c r="BO274" s="151"/>
      <c r="BP274" s="151"/>
      <c r="BQ274" s="152"/>
      <c r="BR274" s="112"/>
      <c r="BS274" s="92"/>
    </row>
    <row r="275" spans="1:71" ht="15.75"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75"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75" customHeight="1" x14ac:dyDescent="0.4">
      <c r="A277" s="92"/>
      <c r="B277" s="92"/>
      <c r="C277" s="101"/>
      <c r="D277" s="166" t="s">
        <v>26</v>
      </c>
      <c r="E277" s="167"/>
      <c r="F277" s="167"/>
      <c r="G277" s="167"/>
      <c r="H277" s="167"/>
      <c r="I277" s="167"/>
      <c r="J277" s="167"/>
      <c r="K277" s="167"/>
      <c r="L277" s="167"/>
      <c r="M277" s="168"/>
      <c r="N277" s="130" t="str">
        <f>IF([5]回答表!AA49="●","●","")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75"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75"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75"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75"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75" customHeight="1" x14ac:dyDescent="0.4">
      <c r="A283" s="92"/>
      <c r="B283" s="92"/>
      <c r="C283" s="101"/>
      <c r="D283" s="105" t="s">
        <v>33</v>
      </c>
      <c r="E283" s="106"/>
      <c r="F283" s="106"/>
      <c r="G283" s="106"/>
      <c r="H283" s="106"/>
      <c r="I283" s="106"/>
      <c r="J283" s="106"/>
      <c r="K283" s="106"/>
      <c r="L283" s="106"/>
      <c r="M283" s="107"/>
      <c r="N283" s="130" t="str">
        <f>IF([5]回答表!AD49="●","●","")</f>
        <v/>
      </c>
      <c r="O283" s="131"/>
      <c r="P283" s="131"/>
      <c r="Q283" s="132"/>
      <c r="R283" s="119"/>
      <c r="S283" s="119"/>
      <c r="T283" s="119"/>
      <c r="U283" s="133" t="str">
        <f>IF([5]回答表!AD49="●",[5]回答表!B492,"")</f>
        <v/>
      </c>
      <c r="V283" s="134"/>
      <c r="W283" s="134"/>
      <c r="X283" s="134"/>
      <c r="Y283" s="134"/>
      <c r="Z283" s="134"/>
      <c r="AA283" s="134"/>
      <c r="AB283" s="134"/>
      <c r="AC283" s="134"/>
      <c r="AD283" s="134"/>
      <c r="AE283" s="134"/>
      <c r="AF283" s="134"/>
      <c r="AG283" s="134"/>
      <c r="AH283" s="134"/>
      <c r="AI283" s="134"/>
      <c r="AJ283" s="135"/>
      <c r="AK283" s="136"/>
      <c r="AL283" s="136"/>
      <c r="AM283" s="133" t="str">
        <f>IF([5]回答表!AD49="●",[5]回答表!B498,"")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75"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75"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75"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75"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75"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75" customHeight="1" x14ac:dyDescent="0.4"/>
    <row r="290" spans="3:70" ht="15.75" customHeight="1" x14ac:dyDescent="0.4"/>
    <row r="291" spans="3:70" ht="15.75" customHeight="1" x14ac:dyDescent="0.4"/>
    <row r="292" spans="3:70" ht="22.1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2.1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2.1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75"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9.149999999999999" customHeight="1" x14ac:dyDescent="0.4">
      <c r="C296" s="299"/>
      <c r="D296" s="300" t="str">
        <f>IF([5]回答表!R50="●",[5]回答表!B511,"")</f>
        <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75"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vt:lpstr>
      <vt:lpstr>簡易水道</vt:lpstr>
      <vt:lpstr>下水道（公共下水道）</vt:lpstr>
      <vt:lpstr>下水道（特定環境保全公共下水道）</vt:lpstr>
      <vt:lpstr>介護サービス</vt:lpstr>
      <vt:lpstr>'下水道（公共下水道）'!Print_Area</vt:lpstr>
      <vt:lpstr>'下水道（特定環境保全公共下水道）'!Print_Area</vt:lpstr>
      <vt:lpstr>介護サービス!Print_Area</vt:lpstr>
      <vt:lpstr>簡易水道!Print_Area</vt:lpstr>
      <vt:lpstr>水道!Print_Area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横井　綾夏</dc:creator>
  <cp:lastModifiedBy>横井　綾夏</cp:lastModifiedBy>
  <dcterms:created xsi:type="dcterms:W3CDTF">2021-10-29T10:09:07Z</dcterms:created>
  <dcterms:modified xsi:type="dcterms:W3CDTF">2021-10-29T10:14:13Z</dcterms:modified>
</cp:coreProperties>
</file>