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10.18.11.9\homes\admin\02koueikigyo\02 業務\01 共通業務\03 各種調査・照会\07 経営総点検調査・抜本的改革取組状況調査\R03年度作業\01 抜本的な改革の取組状況調査\07 公開用ファイル\"/>
    </mc:Choice>
  </mc:AlternateContent>
  <xr:revisionPtr revIDLastSave="0" documentId="8_{F34293FC-6E05-4394-AA74-D6EF4B1935CB}" xr6:coauthVersionLast="46" xr6:coauthVersionMax="46" xr10:uidLastSave="{00000000-0000-0000-0000-000000000000}"/>
  <bookViews>
    <workbookView xWindow="4890" yWindow="1155" windowWidth="14895" windowHeight="13875" xr2:uid="{2FAE885B-1F0D-4759-8BA6-07E1A4AAAE56}"/>
  </bookViews>
  <sheets>
    <sheet name="水道" sheetId="1" r:id="rId1"/>
    <sheet name="簡易水道" sheetId="2" r:id="rId2"/>
    <sheet name="ガス" sheetId="3" r:id="rId3"/>
    <sheet name="下水道（公共下水道）" sheetId="4" r:id="rId4"/>
    <sheet name="下水道（農業集落排水施設）" sheetId="5" r:id="rId5"/>
    <sheet name="下水道（小規模集合排水施設）" sheetId="6" r:id="rId6"/>
  </sheets>
  <externalReferences>
    <externalReference r:id="rId7"/>
    <externalReference r:id="rId8"/>
    <externalReference r:id="rId9"/>
    <externalReference r:id="rId10"/>
    <externalReference r:id="rId11"/>
    <externalReference r:id="rId12"/>
  </externalReferences>
  <definedNames>
    <definedName name="_xlnm.Print_Area" localSheetId="2">ガス!$A$1:$BS$315</definedName>
    <definedName name="_xlnm.Print_Area" localSheetId="3">'下水道（公共下水道）'!$A$1:$BS$315</definedName>
    <definedName name="_xlnm.Print_Area" localSheetId="5">'下水道（小規模集合排水施設）'!$A$1:$BS$315</definedName>
    <definedName name="_xlnm.Print_Area" localSheetId="4">'下水道（農業集落排水施設）'!$A$1:$BS$315</definedName>
    <definedName name="_xlnm.Print_Area" localSheetId="1">簡易水道!$A$1:$BS$315</definedName>
    <definedName name="_xlnm.Print_Area" localSheetId="0">水道!$A$1:$BS$315</definedName>
    <definedName name="業種名" localSheetId="2">[3]選択肢!$K$2:$K$19</definedName>
    <definedName name="業種名" localSheetId="3">[4]選択肢!$K$2:$K$19</definedName>
    <definedName name="業種名" localSheetId="5">[6]選択肢!$K$2:$K$19</definedName>
    <definedName name="業種名" localSheetId="4">[5]選択肢!$K$2:$K$19</definedName>
    <definedName name="業種名" localSheetId="1">[2]選択肢!$K$2:$K$19</definedName>
    <definedName name="業種名">[1]選択肢!$K$2:$K$19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6" i="6" l="1"/>
  <c r="AM283" i="6"/>
  <c r="U283" i="6"/>
  <c r="N283" i="6"/>
  <c r="N277" i="6"/>
  <c r="BN274" i="6"/>
  <c r="BJ274" i="6"/>
  <c r="BF274" i="6"/>
  <c r="AU273" i="6"/>
  <c r="AM273" i="6"/>
  <c r="BF271" i="6"/>
  <c r="U271" i="6"/>
  <c r="N271" i="6"/>
  <c r="AM260" i="6"/>
  <c r="U260" i="6"/>
  <c r="N260" i="6"/>
  <c r="AY256" i="6"/>
  <c r="AQ256" i="6"/>
  <c r="AQ254" i="6"/>
  <c r="N254" i="6"/>
  <c r="AY253" i="6"/>
  <c r="AQ252" i="6"/>
  <c r="BN251" i="6"/>
  <c r="BJ251" i="6"/>
  <c r="BF251" i="6"/>
  <c r="AQ250" i="6"/>
  <c r="BF248" i="6"/>
  <c r="AY248" i="6"/>
  <c r="AQ248" i="6"/>
  <c r="U248" i="6"/>
  <c r="N248" i="6"/>
  <c r="AM236" i="6"/>
  <c r="U236" i="6"/>
  <c r="N236" i="6"/>
  <c r="N230" i="6"/>
  <c r="BN227" i="6"/>
  <c r="BJ227" i="6"/>
  <c r="BF227" i="6"/>
  <c r="BF224" i="6"/>
  <c r="AN224" i="6"/>
  <c r="U224" i="6"/>
  <c r="N224" i="6"/>
  <c r="AM212" i="6"/>
  <c r="U212" i="6"/>
  <c r="N212" i="6"/>
  <c r="N206" i="6"/>
  <c r="BN203" i="6"/>
  <c r="BJ203" i="6"/>
  <c r="BF203" i="6"/>
  <c r="AU203" i="6"/>
  <c r="AM203" i="6"/>
  <c r="BF200" i="6"/>
  <c r="U200" i="6"/>
  <c r="N200" i="6"/>
  <c r="AM188" i="6"/>
  <c r="U188" i="6"/>
  <c r="N188" i="6"/>
  <c r="N182" i="6"/>
  <c r="AU179" i="6"/>
  <c r="AQ179" i="6"/>
  <c r="AM179" i="6"/>
  <c r="AM176" i="6"/>
  <c r="U176" i="6"/>
  <c r="N176" i="6"/>
  <c r="AM164" i="6"/>
  <c r="U164" i="6"/>
  <c r="N164" i="6"/>
  <c r="AK159" i="6"/>
  <c r="AC159" i="6"/>
  <c r="U159" i="6"/>
  <c r="N158" i="6"/>
  <c r="BA153" i="6"/>
  <c r="AS153" i="6"/>
  <c r="AK153" i="6"/>
  <c r="AC153" i="6"/>
  <c r="U153" i="6"/>
  <c r="AC147" i="6"/>
  <c r="U147" i="6"/>
  <c r="BX142" i="6"/>
  <c r="BN142" i="6"/>
  <c r="BJ142" i="6"/>
  <c r="BF142" i="6"/>
  <c r="U141" i="6"/>
  <c r="BF139" i="6"/>
  <c r="AM139" i="6"/>
  <c r="N139" i="6"/>
  <c r="AM127" i="6"/>
  <c r="U127" i="6"/>
  <c r="N127" i="6"/>
  <c r="AY122" i="6"/>
  <c r="AS122" i="6"/>
  <c r="AM122" i="6"/>
  <c r="U122" i="6"/>
  <c r="N119" i="6"/>
  <c r="U117" i="6"/>
  <c r="BN113" i="6"/>
  <c r="BJ113" i="6"/>
  <c r="BF113" i="6"/>
  <c r="U112" i="6"/>
  <c r="N112" i="6"/>
  <c r="BF110" i="6"/>
  <c r="AM110" i="6"/>
  <c r="AM98" i="6"/>
  <c r="U98" i="6"/>
  <c r="N98" i="6"/>
  <c r="AC93" i="6"/>
  <c r="U93" i="6"/>
  <c r="N92" i="6"/>
  <c r="BN89" i="6"/>
  <c r="BJ89" i="6"/>
  <c r="BF89" i="6"/>
  <c r="AC88" i="6"/>
  <c r="U88" i="6"/>
  <c r="BF86" i="6"/>
  <c r="AM86" i="6"/>
  <c r="N86" i="6"/>
  <c r="AM74" i="6"/>
  <c r="U74" i="6"/>
  <c r="N74" i="6"/>
  <c r="N68" i="6"/>
  <c r="BN65" i="6"/>
  <c r="BJ65" i="6"/>
  <c r="BF65" i="6"/>
  <c r="AU65" i="6"/>
  <c r="AM65" i="6"/>
  <c r="BF62" i="6"/>
  <c r="U62" i="6"/>
  <c r="N62" i="6"/>
  <c r="AM51" i="6"/>
  <c r="U51" i="6"/>
  <c r="N51" i="6"/>
  <c r="AM47" i="6"/>
  <c r="AM46" i="6"/>
  <c r="AM45" i="6"/>
  <c r="AM44" i="6"/>
  <c r="N44" i="6"/>
  <c r="AM43" i="6"/>
  <c r="AM42" i="6"/>
  <c r="BN39" i="6"/>
  <c r="BJ39" i="6"/>
  <c r="BF39" i="6"/>
  <c r="AU38" i="6"/>
  <c r="AM38" i="6"/>
  <c r="BF36" i="6"/>
  <c r="U36" i="6"/>
  <c r="N36" i="6"/>
  <c r="BB24" i="6"/>
  <c r="AT24" i="6"/>
  <c r="AM24" i="6"/>
  <c r="AF24" i="6"/>
  <c r="Y24" i="6"/>
  <c r="R24" i="6"/>
  <c r="K24" i="6"/>
  <c r="D24" i="6"/>
  <c r="BG11" i="6"/>
  <c r="AO11" i="6"/>
  <c r="U11" i="6"/>
  <c r="C11" i="6"/>
  <c r="D296" i="5" l="1"/>
  <c r="AM283" i="5"/>
  <c r="U283" i="5"/>
  <c r="N283" i="5"/>
  <c r="N277" i="5"/>
  <c r="BN274" i="5"/>
  <c r="BJ274" i="5"/>
  <c r="BF274" i="5"/>
  <c r="AU273" i="5"/>
  <c r="AM273" i="5"/>
  <c r="BF271" i="5"/>
  <c r="U271" i="5"/>
  <c r="N271" i="5"/>
  <c r="AM260" i="5"/>
  <c r="U260" i="5"/>
  <c r="N260" i="5"/>
  <c r="AY256" i="5"/>
  <c r="AQ256" i="5"/>
  <c r="AQ254" i="5"/>
  <c r="N254" i="5"/>
  <c r="AY253" i="5"/>
  <c r="AQ252" i="5"/>
  <c r="BN251" i="5"/>
  <c r="BJ251" i="5"/>
  <c r="BF251" i="5"/>
  <c r="AQ250" i="5"/>
  <c r="BF248" i="5"/>
  <c r="AY248" i="5"/>
  <c r="AQ248" i="5"/>
  <c r="U248" i="5"/>
  <c r="N248" i="5"/>
  <c r="AM236" i="5"/>
  <c r="U236" i="5"/>
  <c r="N236" i="5"/>
  <c r="N230" i="5"/>
  <c r="BN227" i="5"/>
  <c r="BJ227" i="5"/>
  <c r="BF227" i="5"/>
  <c r="BF224" i="5"/>
  <c r="AN224" i="5"/>
  <c r="U224" i="5"/>
  <c r="N224" i="5"/>
  <c r="AM212" i="5"/>
  <c r="U212" i="5"/>
  <c r="N212" i="5"/>
  <c r="N206" i="5"/>
  <c r="BN203" i="5"/>
  <c r="BJ203" i="5"/>
  <c r="BF203" i="5"/>
  <c r="AU203" i="5"/>
  <c r="AM203" i="5"/>
  <c r="BF200" i="5"/>
  <c r="U200" i="5"/>
  <c r="N200" i="5"/>
  <c r="AM188" i="5"/>
  <c r="U188" i="5"/>
  <c r="N188" i="5"/>
  <c r="N182" i="5"/>
  <c r="AU179" i="5"/>
  <c r="AQ179" i="5"/>
  <c r="AM179" i="5"/>
  <c r="AM176" i="5"/>
  <c r="U176" i="5"/>
  <c r="N176" i="5"/>
  <c r="AM164" i="5"/>
  <c r="U164" i="5"/>
  <c r="N164" i="5"/>
  <c r="AK159" i="5"/>
  <c r="AC159" i="5"/>
  <c r="U159" i="5"/>
  <c r="N158" i="5"/>
  <c r="BA153" i="5"/>
  <c r="AS153" i="5"/>
  <c r="AK153" i="5"/>
  <c r="AC153" i="5"/>
  <c r="U153" i="5"/>
  <c r="AC147" i="5"/>
  <c r="U147" i="5"/>
  <c r="BX142" i="5"/>
  <c r="BN142" i="5"/>
  <c r="BJ142" i="5"/>
  <c r="BF142" i="5"/>
  <c r="U141" i="5"/>
  <c r="BF139" i="5"/>
  <c r="AM139" i="5"/>
  <c r="N139" i="5"/>
  <c r="AM127" i="5"/>
  <c r="U127" i="5"/>
  <c r="N127" i="5"/>
  <c r="AY122" i="5"/>
  <c r="AS122" i="5"/>
  <c r="AM122" i="5"/>
  <c r="U122" i="5"/>
  <c r="N119" i="5"/>
  <c r="U117" i="5"/>
  <c r="BN113" i="5"/>
  <c r="BJ113" i="5"/>
  <c r="BF113" i="5"/>
  <c r="U112" i="5"/>
  <c r="N112" i="5"/>
  <c r="BF110" i="5"/>
  <c r="AM110" i="5"/>
  <c r="AM98" i="5"/>
  <c r="U98" i="5"/>
  <c r="N98" i="5"/>
  <c r="AC93" i="5"/>
  <c r="U93" i="5"/>
  <c r="N92" i="5"/>
  <c r="BN89" i="5"/>
  <c r="BJ89" i="5"/>
  <c r="BF89" i="5"/>
  <c r="AC88" i="5"/>
  <c r="U88" i="5"/>
  <c r="BF86" i="5"/>
  <c r="AM86" i="5"/>
  <c r="N86" i="5"/>
  <c r="AM74" i="5"/>
  <c r="U74" i="5"/>
  <c r="N74" i="5"/>
  <c r="N68" i="5"/>
  <c r="BN65" i="5"/>
  <c r="BJ65" i="5"/>
  <c r="BF65" i="5"/>
  <c r="AU65" i="5"/>
  <c r="AM65" i="5"/>
  <c r="BF62" i="5"/>
  <c r="U62" i="5"/>
  <c r="N62" i="5"/>
  <c r="AM51" i="5"/>
  <c r="U51" i="5"/>
  <c r="N51" i="5"/>
  <c r="AM47" i="5"/>
  <c r="AM46" i="5"/>
  <c r="AM45" i="5"/>
  <c r="AM44" i="5"/>
  <c r="N44" i="5"/>
  <c r="AM43" i="5"/>
  <c r="AM42" i="5"/>
  <c r="BN39" i="5"/>
  <c r="BJ39" i="5"/>
  <c r="BF39" i="5"/>
  <c r="AU38" i="5"/>
  <c r="AM38" i="5"/>
  <c r="BF36" i="5"/>
  <c r="U36" i="5"/>
  <c r="N36" i="5"/>
  <c r="BB24" i="5"/>
  <c r="AT24" i="5"/>
  <c r="AM24" i="5"/>
  <c r="AF24" i="5"/>
  <c r="Y24" i="5"/>
  <c r="R24" i="5"/>
  <c r="K24" i="5"/>
  <c r="D24" i="5"/>
  <c r="BG11" i="5"/>
  <c r="AO11" i="5"/>
  <c r="U11" i="5"/>
  <c r="C11" i="5"/>
  <c r="D296" i="4" l="1"/>
  <c r="AM283" i="4"/>
  <c r="U283" i="4"/>
  <c r="N283" i="4"/>
  <c r="N277" i="4"/>
  <c r="BN274" i="4"/>
  <c r="BJ274" i="4"/>
  <c r="BF274" i="4"/>
  <c r="AU273" i="4"/>
  <c r="AM273" i="4"/>
  <c r="BF271" i="4"/>
  <c r="U271" i="4"/>
  <c r="N271" i="4"/>
  <c r="AM260" i="4"/>
  <c r="U260" i="4"/>
  <c r="N260" i="4"/>
  <c r="AY256" i="4"/>
  <c r="AQ256" i="4"/>
  <c r="AQ254" i="4"/>
  <c r="N254" i="4"/>
  <c r="AY253" i="4"/>
  <c r="AQ252" i="4"/>
  <c r="BN251" i="4"/>
  <c r="BJ251" i="4"/>
  <c r="BF251" i="4"/>
  <c r="AQ250" i="4"/>
  <c r="BF248" i="4"/>
  <c r="AY248" i="4"/>
  <c r="AQ248" i="4"/>
  <c r="U248" i="4"/>
  <c r="N248" i="4"/>
  <c r="AM236" i="4"/>
  <c r="U236" i="4"/>
  <c r="N236" i="4"/>
  <c r="N230" i="4"/>
  <c r="BN227" i="4"/>
  <c r="BJ227" i="4"/>
  <c r="BF227" i="4"/>
  <c r="BF224" i="4"/>
  <c r="AN224" i="4"/>
  <c r="U224" i="4"/>
  <c r="N224" i="4"/>
  <c r="AM212" i="4"/>
  <c r="U212" i="4"/>
  <c r="N212" i="4"/>
  <c r="N206" i="4"/>
  <c r="BN203" i="4"/>
  <c r="BJ203" i="4"/>
  <c r="BF203" i="4"/>
  <c r="AU203" i="4"/>
  <c r="AM203" i="4"/>
  <c r="BF200" i="4"/>
  <c r="U200" i="4"/>
  <c r="N200" i="4"/>
  <c r="AM188" i="4"/>
  <c r="U188" i="4"/>
  <c r="N188" i="4"/>
  <c r="N182" i="4"/>
  <c r="AU179" i="4"/>
  <c r="AQ179" i="4"/>
  <c r="AM179" i="4"/>
  <c r="AM176" i="4"/>
  <c r="U176" i="4"/>
  <c r="N176" i="4"/>
  <c r="AM164" i="4"/>
  <c r="U164" i="4"/>
  <c r="N164" i="4"/>
  <c r="AK159" i="4"/>
  <c r="AC159" i="4"/>
  <c r="U159" i="4"/>
  <c r="N158" i="4"/>
  <c r="BA153" i="4"/>
  <c r="AS153" i="4"/>
  <c r="AK153" i="4"/>
  <c r="AC153" i="4"/>
  <c r="U153" i="4"/>
  <c r="AC147" i="4"/>
  <c r="U147" i="4"/>
  <c r="BX142" i="4"/>
  <c r="BN142" i="4"/>
  <c r="BJ142" i="4"/>
  <c r="BF142" i="4"/>
  <c r="U141" i="4"/>
  <c r="BF139" i="4"/>
  <c r="AM139" i="4"/>
  <c r="N139" i="4"/>
  <c r="AM127" i="4"/>
  <c r="U127" i="4"/>
  <c r="N127" i="4"/>
  <c r="AY122" i="4"/>
  <c r="AS122" i="4"/>
  <c r="AM122" i="4"/>
  <c r="U122" i="4"/>
  <c r="N119" i="4"/>
  <c r="U117" i="4"/>
  <c r="BN113" i="4"/>
  <c r="BJ113" i="4"/>
  <c r="BF113" i="4"/>
  <c r="U112" i="4"/>
  <c r="N112" i="4"/>
  <c r="BF110" i="4"/>
  <c r="AM110" i="4"/>
  <c r="AM98" i="4"/>
  <c r="U98" i="4"/>
  <c r="N98" i="4"/>
  <c r="AC93" i="4"/>
  <c r="U93" i="4"/>
  <c r="N92" i="4"/>
  <c r="BN89" i="4"/>
  <c r="BJ89" i="4"/>
  <c r="BF89" i="4"/>
  <c r="AC88" i="4"/>
  <c r="U88" i="4"/>
  <c r="BF86" i="4"/>
  <c r="AM86" i="4"/>
  <c r="N86" i="4"/>
  <c r="AM74" i="4"/>
  <c r="U74" i="4"/>
  <c r="N74" i="4"/>
  <c r="N68" i="4"/>
  <c r="BN65" i="4"/>
  <c r="BJ65" i="4"/>
  <c r="BF65" i="4"/>
  <c r="AU65" i="4"/>
  <c r="AM65" i="4"/>
  <c r="BF62" i="4"/>
  <c r="U62" i="4"/>
  <c r="N62" i="4"/>
  <c r="AM51" i="4"/>
  <c r="U51" i="4"/>
  <c r="N51" i="4"/>
  <c r="AM47" i="4"/>
  <c r="AM46" i="4"/>
  <c r="AM45" i="4"/>
  <c r="AM44" i="4"/>
  <c r="N44" i="4"/>
  <c r="AM43" i="4"/>
  <c r="AM42" i="4"/>
  <c r="BN39" i="4"/>
  <c r="BJ39" i="4"/>
  <c r="BF39" i="4"/>
  <c r="AU38" i="4"/>
  <c r="AM38" i="4"/>
  <c r="BF36" i="4"/>
  <c r="U36" i="4"/>
  <c r="N36" i="4"/>
  <c r="BB24" i="4"/>
  <c r="AT24" i="4"/>
  <c r="AM24" i="4"/>
  <c r="AF24" i="4"/>
  <c r="Y24" i="4"/>
  <c r="R24" i="4"/>
  <c r="K24" i="4"/>
  <c r="D24" i="4"/>
  <c r="BG11" i="4"/>
  <c r="AO11" i="4"/>
  <c r="U11" i="4"/>
  <c r="C11" i="4"/>
  <c r="D296" i="3" l="1"/>
  <c r="AM283" i="3"/>
  <c r="U283" i="3"/>
  <c r="N283" i="3"/>
  <c r="N277" i="3"/>
  <c r="BN274" i="3"/>
  <c r="BJ274" i="3"/>
  <c r="BF274" i="3"/>
  <c r="AU273" i="3"/>
  <c r="AM273" i="3"/>
  <c r="BF271" i="3"/>
  <c r="U271" i="3"/>
  <c r="N271" i="3"/>
  <c r="AM260" i="3"/>
  <c r="U260" i="3"/>
  <c r="N260" i="3"/>
  <c r="AY256" i="3"/>
  <c r="AQ256" i="3"/>
  <c r="AQ254" i="3"/>
  <c r="N254" i="3"/>
  <c r="AY253" i="3"/>
  <c r="AQ252" i="3"/>
  <c r="BN251" i="3"/>
  <c r="BJ251" i="3"/>
  <c r="BF251" i="3"/>
  <c r="AQ250" i="3"/>
  <c r="BF248" i="3"/>
  <c r="AY248" i="3"/>
  <c r="AQ248" i="3"/>
  <c r="U248" i="3"/>
  <c r="N248" i="3"/>
  <c r="AM236" i="3"/>
  <c r="U236" i="3"/>
  <c r="N236" i="3"/>
  <c r="N230" i="3"/>
  <c r="BN227" i="3"/>
  <c r="BJ227" i="3"/>
  <c r="BF227" i="3"/>
  <c r="BF224" i="3"/>
  <c r="AN224" i="3"/>
  <c r="U224" i="3"/>
  <c r="N224" i="3"/>
  <c r="AM212" i="3"/>
  <c r="U212" i="3"/>
  <c r="N212" i="3"/>
  <c r="N206" i="3"/>
  <c r="BN203" i="3"/>
  <c r="BJ203" i="3"/>
  <c r="BF203" i="3"/>
  <c r="AU203" i="3"/>
  <c r="AM203" i="3"/>
  <c r="BF200" i="3"/>
  <c r="U200" i="3"/>
  <c r="N200" i="3"/>
  <c r="AM188" i="3"/>
  <c r="U188" i="3"/>
  <c r="N188" i="3"/>
  <c r="N182" i="3"/>
  <c r="AU179" i="3"/>
  <c r="AQ179" i="3"/>
  <c r="AM179" i="3"/>
  <c r="AM176" i="3"/>
  <c r="U176" i="3"/>
  <c r="N176" i="3"/>
  <c r="AM164" i="3"/>
  <c r="U164" i="3"/>
  <c r="N164" i="3"/>
  <c r="AK159" i="3"/>
  <c r="AC159" i="3"/>
  <c r="U159" i="3"/>
  <c r="N158" i="3"/>
  <c r="BA153" i="3"/>
  <c r="AS153" i="3"/>
  <c r="AK153" i="3"/>
  <c r="AC153" i="3"/>
  <c r="U153" i="3"/>
  <c r="AC147" i="3"/>
  <c r="U147" i="3"/>
  <c r="BX142" i="3"/>
  <c r="BN142" i="3"/>
  <c r="BJ142" i="3"/>
  <c r="BF142" i="3"/>
  <c r="U141" i="3"/>
  <c r="BF139" i="3"/>
  <c r="AM139" i="3"/>
  <c r="N139" i="3"/>
  <c r="AM127" i="3"/>
  <c r="U127" i="3"/>
  <c r="N127" i="3"/>
  <c r="AY122" i="3"/>
  <c r="AS122" i="3"/>
  <c r="AM122" i="3"/>
  <c r="U122" i="3"/>
  <c r="N119" i="3"/>
  <c r="U117" i="3"/>
  <c r="BN113" i="3"/>
  <c r="BJ113" i="3"/>
  <c r="BF113" i="3"/>
  <c r="U112" i="3"/>
  <c r="N112" i="3"/>
  <c r="BF110" i="3"/>
  <c r="AM110" i="3"/>
  <c r="AM98" i="3"/>
  <c r="U98" i="3"/>
  <c r="N98" i="3"/>
  <c r="AC93" i="3"/>
  <c r="U93" i="3"/>
  <c r="N92" i="3"/>
  <c r="BN89" i="3"/>
  <c r="BJ89" i="3"/>
  <c r="BF89" i="3"/>
  <c r="AC88" i="3"/>
  <c r="U88" i="3"/>
  <c r="BF86" i="3"/>
  <c r="AM86" i="3"/>
  <c r="N86" i="3"/>
  <c r="AM74" i="3"/>
  <c r="U74" i="3"/>
  <c r="N74" i="3"/>
  <c r="N68" i="3"/>
  <c r="BN65" i="3"/>
  <c r="BJ65" i="3"/>
  <c r="BF65" i="3"/>
  <c r="AU65" i="3"/>
  <c r="AM65" i="3"/>
  <c r="BF62" i="3"/>
  <c r="U62" i="3"/>
  <c r="N62" i="3"/>
  <c r="AM51" i="3"/>
  <c r="U51" i="3"/>
  <c r="N51" i="3"/>
  <c r="AM47" i="3"/>
  <c r="AM46" i="3"/>
  <c r="AM45" i="3"/>
  <c r="AM44" i="3"/>
  <c r="N44" i="3"/>
  <c r="AM43" i="3"/>
  <c r="AM42" i="3"/>
  <c r="BN39" i="3"/>
  <c r="BJ39" i="3"/>
  <c r="BF39" i="3"/>
  <c r="AU38" i="3"/>
  <c r="AM38" i="3"/>
  <c r="BF36" i="3"/>
  <c r="U36" i="3"/>
  <c r="N36" i="3"/>
  <c r="BB24" i="3"/>
  <c r="AT24" i="3"/>
  <c r="AM24" i="3"/>
  <c r="AF24" i="3"/>
  <c r="Y24" i="3"/>
  <c r="R24" i="3"/>
  <c r="K24" i="3"/>
  <c r="D24" i="3"/>
  <c r="BG11" i="3"/>
  <c r="AO11" i="3"/>
  <c r="U11" i="3"/>
  <c r="C11" i="3"/>
  <c r="D296" i="2" l="1"/>
  <c r="AM283" i="2"/>
  <c r="U283" i="2"/>
  <c r="N283" i="2"/>
  <c r="N277" i="2"/>
  <c r="BN274" i="2"/>
  <c r="BJ274" i="2"/>
  <c r="BF274" i="2"/>
  <c r="AU273" i="2"/>
  <c r="AM273" i="2"/>
  <c r="BF271" i="2"/>
  <c r="U271" i="2"/>
  <c r="N271" i="2"/>
  <c r="AM260" i="2"/>
  <c r="U260" i="2"/>
  <c r="N260" i="2"/>
  <c r="AY256" i="2"/>
  <c r="AQ256" i="2"/>
  <c r="AQ254" i="2"/>
  <c r="N254" i="2"/>
  <c r="AY253" i="2"/>
  <c r="AQ252" i="2"/>
  <c r="BN251" i="2"/>
  <c r="BJ251" i="2"/>
  <c r="BF251" i="2"/>
  <c r="AQ250" i="2"/>
  <c r="BF248" i="2"/>
  <c r="AY248" i="2"/>
  <c r="AQ248" i="2"/>
  <c r="U248" i="2"/>
  <c r="N248" i="2"/>
  <c r="AM236" i="2"/>
  <c r="U236" i="2"/>
  <c r="N236" i="2"/>
  <c r="N230" i="2"/>
  <c r="BN227" i="2"/>
  <c r="BJ227" i="2"/>
  <c r="BF227" i="2"/>
  <c r="BF224" i="2"/>
  <c r="AN224" i="2"/>
  <c r="U224" i="2"/>
  <c r="N224" i="2"/>
  <c r="AM212" i="2"/>
  <c r="U212" i="2"/>
  <c r="N212" i="2"/>
  <c r="N206" i="2"/>
  <c r="BN203" i="2"/>
  <c r="BJ203" i="2"/>
  <c r="BF203" i="2"/>
  <c r="AU203" i="2"/>
  <c r="AM203" i="2"/>
  <c r="BF200" i="2"/>
  <c r="U200" i="2"/>
  <c r="N200" i="2"/>
  <c r="AM188" i="2"/>
  <c r="U188" i="2"/>
  <c r="N188" i="2"/>
  <c r="N182" i="2"/>
  <c r="AU179" i="2"/>
  <c r="AQ179" i="2"/>
  <c r="AM179" i="2"/>
  <c r="AM176" i="2"/>
  <c r="U176" i="2"/>
  <c r="N176" i="2"/>
  <c r="AM164" i="2"/>
  <c r="U164" i="2"/>
  <c r="N164" i="2"/>
  <c r="AK159" i="2"/>
  <c r="AC159" i="2"/>
  <c r="U159" i="2"/>
  <c r="N158" i="2"/>
  <c r="BA153" i="2"/>
  <c r="AS153" i="2"/>
  <c r="AK153" i="2"/>
  <c r="AC153" i="2"/>
  <c r="U153" i="2"/>
  <c r="AC147" i="2"/>
  <c r="U147" i="2"/>
  <c r="BX142" i="2"/>
  <c r="BN142" i="2"/>
  <c r="BJ142" i="2"/>
  <c r="BF142" i="2"/>
  <c r="U141" i="2"/>
  <c r="BF139" i="2"/>
  <c r="AM139" i="2"/>
  <c r="N139" i="2"/>
  <c r="AM127" i="2"/>
  <c r="U127" i="2"/>
  <c r="N127" i="2"/>
  <c r="AY122" i="2"/>
  <c r="AS122" i="2"/>
  <c r="AM122" i="2"/>
  <c r="U122" i="2"/>
  <c r="N119" i="2"/>
  <c r="U117" i="2"/>
  <c r="BN113" i="2"/>
  <c r="BJ113" i="2"/>
  <c r="BF113" i="2"/>
  <c r="U112" i="2"/>
  <c r="N112" i="2"/>
  <c r="BF110" i="2"/>
  <c r="AM110" i="2"/>
  <c r="AM98" i="2"/>
  <c r="U98" i="2"/>
  <c r="N98" i="2"/>
  <c r="AC93" i="2"/>
  <c r="U93" i="2"/>
  <c r="N92" i="2"/>
  <c r="BN89" i="2"/>
  <c r="BJ89" i="2"/>
  <c r="BF89" i="2"/>
  <c r="AC88" i="2"/>
  <c r="U88" i="2"/>
  <c r="BF86" i="2"/>
  <c r="AM86" i="2"/>
  <c r="N86" i="2"/>
  <c r="AM74" i="2"/>
  <c r="U74" i="2"/>
  <c r="N74" i="2"/>
  <c r="N68" i="2"/>
  <c r="BN65" i="2"/>
  <c r="BJ65" i="2"/>
  <c r="BF65" i="2"/>
  <c r="AU65" i="2"/>
  <c r="AM65" i="2"/>
  <c r="BF62" i="2"/>
  <c r="U62" i="2"/>
  <c r="N62" i="2"/>
  <c r="AM51" i="2"/>
  <c r="U51" i="2"/>
  <c r="N51" i="2"/>
  <c r="AM47" i="2"/>
  <c r="AM46" i="2"/>
  <c r="AM45" i="2"/>
  <c r="AM44" i="2"/>
  <c r="N44" i="2"/>
  <c r="AM43" i="2"/>
  <c r="AM42" i="2"/>
  <c r="BN39" i="2"/>
  <c r="BJ39" i="2"/>
  <c r="BF39" i="2"/>
  <c r="AU38" i="2"/>
  <c r="AM38" i="2"/>
  <c r="BF36" i="2"/>
  <c r="U36" i="2"/>
  <c r="N36" i="2"/>
  <c r="BB24" i="2"/>
  <c r="AT24" i="2"/>
  <c r="AM24" i="2"/>
  <c r="AF24" i="2"/>
  <c r="Y24" i="2"/>
  <c r="R24" i="2"/>
  <c r="K24" i="2"/>
  <c r="D24" i="2"/>
  <c r="BG11" i="2"/>
  <c r="AO11" i="2"/>
  <c r="U11" i="2"/>
  <c r="C11" i="2"/>
  <c r="D296" i="1" l="1"/>
  <c r="AM283" i="1"/>
  <c r="U283" i="1"/>
  <c r="N283" i="1"/>
  <c r="N277" i="1"/>
  <c r="BN274" i="1"/>
  <c r="BJ274" i="1"/>
  <c r="BF274" i="1"/>
  <c r="AU273" i="1"/>
  <c r="AM273" i="1"/>
  <c r="BF271" i="1"/>
  <c r="U271" i="1"/>
  <c r="N271" i="1"/>
  <c r="AM260" i="1"/>
  <c r="U260" i="1"/>
  <c r="N260" i="1"/>
  <c r="AY256" i="1"/>
  <c r="AQ256" i="1"/>
  <c r="AQ254" i="1"/>
  <c r="N254" i="1"/>
  <c r="AY253" i="1"/>
  <c r="AQ252" i="1"/>
  <c r="BN251" i="1"/>
  <c r="BJ251" i="1"/>
  <c r="BF251" i="1"/>
  <c r="AQ250" i="1"/>
  <c r="BF248" i="1"/>
  <c r="AY248" i="1"/>
  <c r="AQ248" i="1"/>
  <c r="U248" i="1"/>
  <c r="N248" i="1"/>
  <c r="AM236" i="1"/>
  <c r="U236" i="1"/>
  <c r="N236" i="1"/>
  <c r="N230" i="1"/>
  <c r="BN227" i="1"/>
  <c r="BJ227" i="1"/>
  <c r="BF227" i="1"/>
  <c r="BF224" i="1"/>
  <c r="AN224" i="1"/>
  <c r="U224" i="1"/>
  <c r="N224" i="1"/>
  <c r="AM212" i="1"/>
  <c r="U212" i="1"/>
  <c r="N212" i="1"/>
  <c r="N206" i="1"/>
  <c r="BN203" i="1"/>
  <c r="BJ203" i="1"/>
  <c r="BF203" i="1"/>
  <c r="AU203" i="1"/>
  <c r="AM203" i="1"/>
  <c r="BF200" i="1"/>
  <c r="U200" i="1"/>
  <c r="N200" i="1"/>
  <c r="AM188" i="1"/>
  <c r="U188" i="1"/>
  <c r="N188" i="1"/>
  <c r="N182" i="1"/>
  <c r="AU179" i="1"/>
  <c r="AQ179" i="1"/>
  <c r="AM179" i="1"/>
  <c r="AM176" i="1"/>
  <c r="U176" i="1"/>
  <c r="N176" i="1"/>
  <c r="AM164" i="1"/>
  <c r="U164" i="1"/>
  <c r="N164" i="1"/>
  <c r="AK159" i="1"/>
  <c r="AC159" i="1"/>
  <c r="U159" i="1"/>
  <c r="N158" i="1"/>
  <c r="BA153" i="1"/>
  <c r="AS153" i="1"/>
  <c r="AK153" i="1"/>
  <c r="AC153" i="1"/>
  <c r="U153" i="1"/>
  <c r="AC147" i="1"/>
  <c r="U147" i="1"/>
  <c r="BX142" i="1"/>
  <c r="BN142" i="1"/>
  <c r="BJ142" i="1"/>
  <c r="BF142" i="1"/>
  <c r="U141" i="1"/>
  <c r="BF139" i="1"/>
  <c r="AM139" i="1"/>
  <c r="N139" i="1"/>
  <c r="AM127" i="1"/>
  <c r="U127" i="1"/>
  <c r="N127" i="1"/>
  <c r="AY122" i="1"/>
  <c r="AS122" i="1"/>
  <c r="AM122" i="1"/>
  <c r="U122" i="1"/>
  <c r="N119" i="1"/>
  <c r="U117" i="1"/>
  <c r="BN113" i="1"/>
  <c r="BJ113" i="1"/>
  <c r="BF113" i="1"/>
  <c r="U112" i="1"/>
  <c r="N112" i="1"/>
  <c r="BF110" i="1"/>
  <c r="AM110" i="1"/>
  <c r="AM98" i="1"/>
  <c r="U98" i="1"/>
  <c r="N98" i="1"/>
  <c r="AC93" i="1"/>
  <c r="U93" i="1"/>
  <c r="N92" i="1"/>
  <c r="BN89" i="1"/>
  <c r="BJ89" i="1"/>
  <c r="BF89" i="1"/>
  <c r="AC88" i="1"/>
  <c r="U88" i="1"/>
  <c r="BF86" i="1"/>
  <c r="AM86" i="1"/>
  <c r="N86" i="1"/>
  <c r="AM74" i="1"/>
  <c r="U74" i="1"/>
  <c r="N74" i="1"/>
  <c r="N68" i="1"/>
  <c r="BN65" i="1"/>
  <c r="BJ65" i="1"/>
  <c r="BF65" i="1"/>
  <c r="AU65" i="1"/>
  <c r="AM65" i="1"/>
  <c r="BF62" i="1"/>
  <c r="U62" i="1"/>
  <c r="N62" i="1"/>
  <c r="AM51" i="1"/>
  <c r="U51" i="1"/>
  <c r="N51" i="1"/>
  <c r="AM47" i="1"/>
  <c r="AM46" i="1"/>
  <c r="AM45" i="1"/>
  <c r="AM44" i="1"/>
  <c r="N44" i="1"/>
  <c r="AM43" i="1"/>
  <c r="AM42" i="1"/>
  <c r="BN39" i="1"/>
  <c r="BJ39" i="1"/>
  <c r="BF39" i="1"/>
  <c r="AU38" i="1"/>
  <c r="AM38" i="1"/>
  <c r="BF36" i="1"/>
  <c r="U36" i="1"/>
  <c r="N36" i="1"/>
  <c r="BB24" i="1"/>
  <c r="AT24" i="1"/>
  <c r="AM24" i="1"/>
  <c r="AF24" i="1"/>
  <c r="Y24" i="1"/>
  <c r="R24" i="1"/>
  <c r="K24" i="1"/>
  <c r="D24" i="1"/>
  <c r="BG11" i="1"/>
  <c r="AO11" i="1"/>
  <c r="U11" i="1"/>
  <c r="C11" i="1"/>
</calcChain>
</file>

<file path=xl/sharedStrings.xml><?xml version="1.0" encoding="utf-8"?>
<sst xmlns="http://schemas.openxmlformats.org/spreadsheetml/2006/main" count="1122" uniqueCount="85">
  <si>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</si>
  <si>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</si>
  <si>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</si>
  <si>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</si>
  <si>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</si>
  <si>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</si>
  <si>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</si>
  <si>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</si>
  <si>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</si>
  <si>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</si>
  <si>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</si>
  <si>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</si>
  <si>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PPP/PFI方式
の活用</t>
    <rPh sb="7" eb="9">
      <t>ホウシキ</t>
    </rPh>
    <rPh sb="11" eb="13">
      <t>カツヨウ</t>
    </rPh>
    <phoneticPr fontId="1"/>
  </si>
  <si>
    <t>地方独立行政法人への移行</t>
    <rPh sb="0" eb="2">
      <t>チホウ</t>
    </rPh>
    <rPh sb="2" eb="4">
      <t>ドクリツ</t>
    </rPh>
    <rPh sb="4" eb="6">
      <t>ギョウセイ</t>
    </rPh>
    <rPh sb="6" eb="8">
      <t>ホウジン</t>
    </rPh>
    <rPh sb="10" eb="12">
      <t>イコウ</t>
    </rPh>
    <phoneticPr fontId="1"/>
  </si>
  <si>
    <t>取組事項</t>
    <rPh sb="0" eb="2">
      <t>トリクミ</t>
    </rPh>
    <rPh sb="2" eb="4">
      <t>ジコウ</t>
    </rPh>
    <phoneticPr fontId="1"/>
  </si>
  <si>
    <t>（取組の概要及び効果）</t>
    <rPh sb="1" eb="2">
      <t>ト</t>
    </rPh>
    <rPh sb="2" eb="3">
      <t>ク</t>
    </rPh>
    <rPh sb="4" eb="6">
      <t>ガイヨウ</t>
    </rPh>
    <rPh sb="6" eb="7">
      <t>オヨ</t>
    </rPh>
    <rPh sb="8" eb="10">
      <t>コウカ</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</si>
  <si>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</si>
  <si>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</si>
  <si>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</si>
  <si>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</si>
  <si>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</si>
  <si>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①診療所化・介護施設化</t>
    <rPh sb="1" eb="4">
      <t>シンリョウジョ</t>
    </rPh>
    <rPh sb="4" eb="5">
      <t>カ</t>
    </rPh>
    <rPh sb="6" eb="8">
      <t>カイゴ</t>
    </rPh>
    <rPh sb="8" eb="10">
      <t>シセツ</t>
    </rPh>
    <rPh sb="10" eb="11">
      <t>カ</t>
    </rPh>
    <phoneticPr fontId="1"/>
  </si>
  <si>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</si>
  <si>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</si>
  <si>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</si>
  <si>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</si>
  <si>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</si>
  <si>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r>
      <rPr>
        <b/>
        <sz val="12"/>
        <color theme="1"/>
        <rFont val="游ゴシック"/>
        <family val="3"/>
        <charset val="128"/>
        <scheme val="minor"/>
      </rPr>
      <t>③</t>
    </r>
    <r>
      <rPr>
        <b/>
        <sz val="10"/>
        <color theme="1"/>
        <rFont val="游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1"/>
  </si>
  <si>
    <t>④民営化・民間譲渡による廃止</t>
    <rPh sb="1" eb="4">
      <t>ミンエイカ</t>
    </rPh>
    <rPh sb="5" eb="7">
      <t>ミンカン</t>
    </rPh>
    <rPh sb="7" eb="9">
      <t>ジョウト</t>
    </rPh>
    <rPh sb="12" eb="14">
      <t>ハイシ</t>
    </rPh>
    <phoneticPr fontId="1"/>
  </si>
  <si>
    <t>⑤広域化による廃止</t>
    <rPh sb="1" eb="4">
      <t>コウイキカ</t>
    </rPh>
    <rPh sb="7" eb="9">
      <t>ハイシ</t>
    </rPh>
    <phoneticPr fontId="1"/>
  </si>
  <si>
    <t>⑥その他</t>
    <rPh sb="3" eb="4">
      <t>タ</t>
    </rPh>
    <phoneticPr fontId="1"/>
  </si>
  <si>
    <t>（取組の概要）</t>
    <rPh sb="1" eb="2">
      <t>ト</t>
    </rPh>
    <rPh sb="2" eb="3">
      <t>ク</t>
    </rPh>
    <rPh sb="4" eb="6">
      <t>ガイヨウ</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</si>
  <si>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</si>
  <si>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</si>
  <si>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</si>
  <si>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（取組の概要及び効果）</t>
    <rPh sb="1" eb="2">
      <t>ト</t>
    </rPh>
    <rPh sb="2" eb="3">
      <t>ク</t>
    </rPh>
    <rPh sb="4" eb="6">
      <t>ガイヨウ</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</si>
  <si>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</si>
  <si>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</si>
  <si>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</si>
  <si>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</si>
  <si>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</si>
  <si>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</si>
  <si>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</si>
  <si>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</si>
  <si>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（簡易水道事業）広域化等</t>
    <rPh sb="1" eb="3">
      <t>カンイ</t>
    </rPh>
    <rPh sb="3" eb="5">
      <t>スイドウ</t>
    </rPh>
    <rPh sb="5" eb="7">
      <t>ジギョウ</t>
    </rPh>
    <phoneticPr fontId="1"/>
  </si>
  <si>
    <t>簡易水道事業統合(市町村内)</t>
    <rPh sb="0" eb="2">
      <t>カンイ</t>
    </rPh>
    <rPh sb="2" eb="4">
      <t>スイドウ</t>
    </rPh>
    <rPh sb="4" eb="6">
      <t>ジギョウ</t>
    </rPh>
    <rPh sb="6" eb="8">
      <t>トウゴウ</t>
    </rPh>
    <rPh sb="9" eb="12">
      <t>シチョウソン</t>
    </rPh>
    <rPh sb="12" eb="13">
      <t>ナイ</t>
    </rPh>
    <phoneticPr fontId="1"/>
  </si>
  <si>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1"/>
  </si>
  <si>
    <t>簡易水道事業統合以外</t>
    <rPh sb="0" eb="2">
      <t>カンイ</t>
    </rPh>
    <rPh sb="2" eb="4">
      <t>スイドウ</t>
    </rPh>
    <rPh sb="4" eb="6">
      <t>ジギョウ</t>
    </rPh>
    <rPh sb="6" eb="8">
      <t>トウゴウ</t>
    </rPh>
    <rPh sb="8" eb="10">
      <t>イガイ</t>
    </rPh>
    <phoneticPr fontId="1"/>
  </si>
  <si>
    <t>施設の共同
設置・利用</t>
    <rPh sb="0" eb="2">
      <t>シセツ</t>
    </rPh>
    <rPh sb="3" eb="5">
      <t>キョウドウ</t>
    </rPh>
    <rPh sb="6" eb="8">
      <t>セッチ</t>
    </rPh>
    <rPh sb="9" eb="11">
      <t>リヨウ</t>
    </rPh>
    <phoneticPr fontId="1"/>
  </si>
  <si>
    <t>施設管理の
共同化</t>
    <rPh sb="0" eb="2">
      <t>シセツ</t>
    </rPh>
    <rPh sb="2" eb="4">
      <t>カンリ</t>
    </rPh>
    <rPh sb="6" eb="8">
      <t>キョウドウ</t>
    </rPh>
    <rPh sb="8" eb="9">
      <t>カ</t>
    </rPh>
    <phoneticPr fontId="1"/>
  </si>
  <si>
    <t>管理の一体化</t>
    <rPh sb="0" eb="2">
      <t>カンリ</t>
    </rPh>
    <rPh sb="3" eb="5">
      <t>イッタイ</t>
    </rPh>
    <rPh sb="5" eb="6">
      <t>カ</t>
    </rPh>
    <phoneticPr fontId="1"/>
  </si>
  <si>
    <t>（下水道事業）広域化等</t>
    <rPh sb="1" eb="2">
      <t>シタ</t>
    </rPh>
    <rPh sb="2" eb="4">
      <t>スイドウ</t>
    </rPh>
    <rPh sb="4" eb="6">
      <t>ジギョウ</t>
    </rPh>
    <phoneticPr fontId="1"/>
  </si>
  <si>
    <t>汚水処理施設の統廃合</t>
    <rPh sb="0" eb="2">
      <t>オスイ</t>
    </rPh>
    <rPh sb="2" eb="4">
      <t>ショリ</t>
    </rPh>
    <rPh sb="4" eb="6">
      <t>シセツ</t>
    </rPh>
    <rPh sb="7" eb="10">
      <t>トウハイゴウ</t>
    </rPh>
    <phoneticPr fontId="1"/>
  </si>
  <si>
    <t>処理場廃止あり</t>
    <rPh sb="0" eb="3">
      <t>ショリジョウ</t>
    </rPh>
    <rPh sb="3" eb="5">
      <t>ハイシ</t>
    </rPh>
    <phoneticPr fontId="1"/>
  </si>
  <si>
    <t>処理場廃止なし</t>
    <rPh sb="0" eb="3">
      <t>ショリジョウ</t>
    </rPh>
    <rPh sb="3" eb="5">
      <t>ハイシ</t>
    </rPh>
    <phoneticPr fontId="1"/>
  </si>
  <si>
    <t>公共下水･流域下水の統合</t>
    <rPh sb="0" eb="2">
      <t>コウキョウ</t>
    </rPh>
    <rPh sb="2" eb="4">
      <t>ゲスイ</t>
    </rPh>
    <rPh sb="5" eb="7">
      <t>リュウイキ</t>
    </rPh>
    <rPh sb="7" eb="9">
      <t>ゲスイ</t>
    </rPh>
    <rPh sb="10" eb="12">
      <t>トウゴウ</t>
    </rPh>
    <phoneticPr fontId="1"/>
  </si>
  <si>
    <t>公共下水同士
の統合</t>
    <rPh sb="0" eb="2">
      <t>コウキョウ</t>
    </rPh>
    <rPh sb="2" eb="4">
      <t>ゲスイ</t>
    </rPh>
    <rPh sb="4" eb="6">
      <t>ドウシ</t>
    </rPh>
    <rPh sb="8" eb="10">
      <t>トウゴウ</t>
    </rPh>
    <phoneticPr fontId="1"/>
  </si>
  <si>
    <t>農集排水･公共下水との統合</t>
    <rPh sb="0" eb="2">
      <t>ノウシュウ</t>
    </rPh>
    <rPh sb="1" eb="2">
      <t>シュウ</t>
    </rPh>
    <rPh sb="2" eb="4">
      <t>ハイスイ</t>
    </rPh>
    <rPh sb="5" eb="7">
      <t>コウキョウ</t>
    </rPh>
    <rPh sb="7" eb="9">
      <t>ゲスイ</t>
    </rPh>
    <rPh sb="11" eb="13">
      <t>トウゴウ</t>
    </rPh>
    <phoneticPr fontId="1"/>
  </si>
  <si>
    <t>特環施設と公共下水との結合</t>
    <rPh sb="0" eb="1">
      <t>トク</t>
    </rPh>
    <rPh sb="2" eb="4">
      <t>シセツ</t>
    </rPh>
    <rPh sb="5" eb="7">
      <t>コウキョウ</t>
    </rPh>
    <rPh sb="7" eb="9">
      <t>ゲスイ</t>
    </rPh>
    <rPh sb="11" eb="13">
      <t>ケツゴウ</t>
    </rPh>
    <phoneticPr fontId="1"/>
  </si>
  <si>
    <t>その他</t>
    <rPh sb="2" eb="3">
      <t>ホカ</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</si>
  <si>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</si>
  <si>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</si>
  <si>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</si>
  <si>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</si>
  <si>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</si>
  <si>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</si>
  <si>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</si>
  <si>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</si>
  <si>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</si>
  <si>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</si>
  <si>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</si>
  <si>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</si>
  <si>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</si>
  <si>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</si>
  <si>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</si>
  <si>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</si>
  <si>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港湾運営会社制度</t>
    <rPh sb="0" eb="2">
      <t>コウワン</t>
    </rPh>
    <rPh sb="2" eb="4">
      <t>ウンエイ</t>
    </rPh>
    <rPh sb="4" eb="6">
      <t>ガイシャ</t>
    </rPh>
    <rPh sb="6" eb="8">
      <t>セイド</t>
    </rPh>
    <phoneticPr fontId="1"/>
  </si>
  <si>
    <t>DB方式</t>
    <rPh sb="2" eb="4">
      <t>ホウシキ</t>
    </rPh>
    <phoneticPr fontId="1"/>
  </si>
  <si>
    <t>DBO方式</t>
    <rPh sb="3" eb="5">
      <t>ホウシキ</t>
    </rPh>
    <phoneticPr fontId="1"/>
  </si>
  <si>
    <t>その他</t>
    <rPh sb="2" eb="3">
      <t>タ</t>
    </rPh>
    <phoneticPr fontId="1"/>
  </si>
  <si>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</si>
  <si>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</si>
  <si>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</si>
  <si>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</si>
  <si>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抜本的な改革に取り組まず、現行の経営体制・手法を継続する理由及び現在の経営状況・経営戦略等における中長期的な将来見通しを踏まえた、今後の経営改革の方向性</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</si>
</sst>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
      <sz val="14"/>
      <color theme="1"/>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31">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7" fillId="0" borderId="0" xfId="0" applyFont="1" applyAlignment="1">
      <alignment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1" fillId="0" borderId="0" xfId="0" applyFont="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Alignment="1"/>
    <xf numFmtId="0" fontId="12" fillId="2" borderId="5" xfId="0" applyFont="1" applyFill="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2" fillId="2" borderId="0" xfId="0" applyFont="1" applyFill="1" applyAlignment="1"/>
    <xf numFmtId="0" fontId="12" fillId="2" borderId="6" xfId="0" applyFont="1" applyFill="1" applyBorder="1" applyAlignment="1"/>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3" fillId="2" borderId="0" xfId="0" applyFont="1" applyFill="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5" fillId="0" borderId="0" xfId="0" applyFont="1" applyAlignment="1"/>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6" fillId="2" borderId="0" xfId="0" applyFont="1" applyFill="1">
      <alignment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2" borderId="0" xfId="0" applyFont="1" applyFill="1">
      <alignment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lignment vertical="center"/>
    </xf>
    <xf numFmtId="0" fontId="15" fillId="0" borderId="0" xfId="0" applyFont="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10" xfId="0" applyFont="1" applyFill="1" applyBorder="1" applyAlignment="1">
      <alignment horizontal="left" wrapText="1"/>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8" fillId="0" borderId="0" xfId="0" applyFont="1">
      <alignment vertical="center"/>
    </xf>
    <xf numFmtId="0" fontId="16" fillId="2" borderId="5" xfId="0" applyFont="1" applyFill="1" applyBorder="1">
      <alignment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5" fillId="2" borderId="0" xfId="0" applyFont="1" applyFill="1" applyAlignment="1">
      <alignment wrapText="1"/>
    </xf>
    <xf numFmtId="0" fontId="15" fillId="2" borderId="0" xfId="0" applyFont="1" applyFill="1" applyAlignment="1"/>
    <xf numFmtId="0" fontId="19" fillId="2" borderId="0" xfId="0" applyFont="1" applyFill="1" applyAlignment="1"/>
    <xf numFmtId="0" fontId="3" fillId="2" borderId="0" xfId="0" applyFont="1" applyFill="1" applyAlignment="1">
      <alignment horizontal="left" vertical="center" wrapText="1"/>
    </xf>
    <xf numFmtId="0" fontId="16" fillId="2" borderId="6" xfId="0" applyFont="1" applyFill="1" applyBorder="1">
      <alignment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9" fillId="2" borderId="0" xfId="0" applyFont="1" applyFill="1">
      <alignment vertical="center"/>
    </xf>
    <xf numFmtId="0" fontId="15" fillId="2" borderId="0" xfId="0" applyFont="1" applyFill="1" applyAlignment="1">
      <alignment shrinkToFit="1"/>
    </xf>
    <xf numFmtId="0" fontId="3" fillId="2" borderId="0" xfId="0" applyFont="1" applyFill="1" applyAlignment="1">
      <alignment vertical="center" wrapText="1"/>
    </xf>
    <xf numFmtId="0" fontId="15" fillId="2" borderId="0" xfId="0" applyFont="1" applyFill="1" applyAlignment="1">
      <alignment horizontal="left" wrapText="1"/>
    </xf>
    <xf numFmtId="0" fontId="20" fillId="2" borderId="0" xfId="0" applyFont="1" applyFill="1">
      <alignment vertical="center"/>
    </xf>
    <xf numFmtId="0" fontId="19" fillId="2" borderId="0" xfId="0" applyFont="1" applyFill="1" applyAlignment="1">
      <alignment shrinkToFit="1"/>
    </xf>
    <xf numFmtId="0" fontId="19" fillId="2" borderId="0" xfId="0" applyFont="1" applyFill="1" applyAlignment="1">
      <alignment horizontal="left" vertical="center" wrapText="1"/>
    </xf>
    <xf numFmtId="0" fontId="19" fillId="2" borderId="0" xfId="0" applyFont="1" applyFill="1" applyAlignment="1">
      <alignment vertical="center" wrapText="1"/>
    </xf>
    <xf numFmtId="0" fontId="19" fillId="2" borderId="8" xfId="0" applyFont="1" applyFill="1" applyBorder="1" applyAlignment="1">
      <alignment wrapText="1"/>
    </xf>
    <xf numFmtId="0" fontId="19" fillId="2" borderId="0" xfId="0" applyFont="1" applyFill="1" applyAlignment="1">
      <alignment wrapText="1"/>
    </xf>
    <xf numFmtId="0" fontId="20" fillId="2" borderId="0" xfId="0" applyFont="1" applyFill="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2" fillId="2" borderId="0" xfId="0" applyFont="1" applyFill="1" applyAlignment="1">
      <alignment vertical="center" wrapText="1"/>
    </xf>
    <xf numFmtId="0" fontId="23"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4" xfId="0" applyFont="1" applyBorder="1" applyAlignment="1">
      <alignment horizontal="center"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2" borderId="0" xfId="0" applyFont="1" applyFill="1" applyAlignment="1">
      <alignment horizontal="center" vertical="center"/>
    </xf>
    <xf numFmtId="0" fontId="17" fillId="2" borderId="0" xfId="0" applyFont="1" applyFill="1" applyAlignment="1">
      <alignment horizontal="center" vertical="center"/>
    </xf>
    <xf numFmtId="0" fontId="19" fillId="2" borderId="0" xfId="0" applyFont="1" applyFill="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4" fillId="0" borderId="10" xfId="0" applyFont="1" applyBorder="1">
      <alignment vertical="center"/>
    </xf>
    <xf numFmtId="0" fontId="24" fillId="0" borderId="12" xfId="0" applyFont="1" applyBorder="1">
      <alignment vertical="center"/>
    </xf>
    <xf numFmtId="0" fontId="25" fillId="0" borderId="10" xfId="0" applyFont="1" applyBorder="1">
      <alignment vertical="center"/>
    </xf>
    <xf numFmtId="0" fontId="25" fillId="0" borderId="12" xfId="0" applyFont="1" applyBorder="1">
      <alignmen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25" fillId="0" borderId="10" xfId="0" applyFont="1" applyBorder="1" applyAlignment="1">
      <alignment vertical="top" wrapText="1"/>
    </xf>
    <xf numFmtId="0" fontId="25" fillId="0" borderId="10" xfId="0" applyFont="1" applyBorder="1" applyAlignment="1">
      <alignment vertical="top"/>
    </xf>
    <xf numFmtId="0" fontId="25" fillId="0" borderId="12" xfId="0" applyFont="1" applyBorder="1" applyAlignment="1">
      <alignment vertical="top"/>
    </xf>
    <xf numFmtId="0" fontId="26" fillId="2" borderId="0" xfId="0" applyFont="1" applyFill="1">
      <alignment vertical="center"/>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0" fillId="2" borderId="3" xfId="0" applyFill="1" applyBorder="1">
      <alignment vertical="center"/>
    </xf>
    <xf numFmtId="0" fontId="22" fillId="2" borderId="0" xfId="0" applyFont="1" applyFill="1">
      <alignment vertical="center"/>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9" fillId="2" borderId="8" xfId="0" applyFont="1" applyFill="1" applyBorder="1" applyAlignment="1"/>
    <xf numFmtId="0" fontId="23" fillId="0" borderId="1" xfId="0" applyFont="1" applyBorder="1" applyAlignment="1">
      <alignment horizontal="center" vertical="center" wrapText="1"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9" xfId="0" applyFont="1" applyBorder="1" applyAlignment="1">
      <alignment horizontal="center" vertical="center" shrinkToFit="1"/>
    </xf>
    <xf numFmtId="0" fontId="15" fillId="2" borderId="3" xfId="0" applyFont="1" applyFill="1" applyBorder="1" applyAlignment="1">
      <alignment horizontal="left" wrapText="1"/>
    </xf>
    <xf numFmtId="0" fontId="15" fillId="2" borderId="0" xfId="0" applyFont="1" applyFill="1" applyAlignment="1">
      <alignment horizontal="left" wrapText="1"/>
    </xf>
    <xf numFmtId="0" fontId="13" fillId="0" borderId="1"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6"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6" xfId="0" applyFont="1" applyBorder="1" applyAlignment="1">
      <alignment horizontal="center" vertical="center" wrapText="1"/>
    </xf>
    <xf numFmtId="0" fontId="23"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xf>
    <xf numFmtId="0" fontId="23"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19" fillId="2" borderId="6" xfId="0" applyFont="1" applyFill="1" applyBorder="1">
      <alignment vertical="center"/>
    </xf>
    <xf numFmtId="0" fontId="13" fillId="2" borderId="8" xfId="0" applyFont="1" applyFill="1" applyBorder="1" applyAlignment="1">
      <alignment horizontal="center" vertical="center"/>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6"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15" fillId="2" borderId="0" xfId="0" applyFont="1" applyFill="1" applyAlignment="1">
      <alignment horizontal="left" vertical="center" wrapText="1"/>
    </xf>
    <xf numFmtId="0" fontId="15" fillId="2" borderId="8" xfId="0" applyFont="1" applyFill="1" applyBorder="1" applyAlignment="1">
      <alignment horizontal="left" wrapText="1"/>
    </xf>
    <xf numFmtId="0" fontId="23" fillId="2" borderId="0" xfId="0" applyFont="1" applyFill="1" applyAlignment="1">
      <alignment horizontal="left" vertical="center"/>
    </xf>
    <xf numFmtId="0" fontId="11" fillId="2" borderId="0" xfId="0" applyFont="1" applyFill="1">
      <alignmen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0" xfId="0" applyFont="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2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16" fillId="0" borderId="1" xfId="0" quotePrefix="1"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1" fillId="0" borderId="0" xfId="0" applyFont="1" applyAlignment="1">
      <alignment horizontal="left" vertical="center" wrapText="1"/>
    </xf>
    <xf numFmtId="0" fontId="0" fillId="2" borderId="2" xfId="0" applyFill="1" applyBorder="1">
      <alignment vertical="center"/>
    </xf>
    <xf numFmtId="0" fontId="11"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0" fillId="2" borderId="6" xfId="0" applyFill="1" applyBorder="1">
      <alignment vertical="center"/>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cellXfs>
  <cellStyles count="1">
    <cellStyle name="標準" xfId="0" builtinId="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7DFBE04-D700-4BB9-81C4-4FFFDA7D444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3C7C0D8-7586-475E-A98B-3A829BA2EA6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1B483A0-6F03-4ECC-B55A-F8B0F639D4A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CAC204B4-900B-4F8D-85D0-3C6AF19FC6FE}"/>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E1060D1-9706-402E-BA03-BA4213E40F9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110574AB-67D4-4879-B913-1AD4216741A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1BA3EE95-BD69-4B3F-BA44-56C521FE3B6C}"/>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C96144B8-C859-4671-A0E0-A65E034462CD}"/>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ECF1E6D7-13AF-47CC-B80D-72A07D8F08E8}"/>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927168C8-E40B-46EF-8AD0-77857191864D}"/>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B064C5F3-64E8-4CBC-B77A-4DE14EB7E7F9}"/>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6C1059F3-A6BA-4204-AC88-20BC44428E0C}"/>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A3B86B6A-3981-4571-92A3-949E2B82EA0F}"/>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AF57E274-1495-4542-B428-973C2E1DEC52}"/>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91C76928-B1CD-40A8-BB5B-A05934B36656}"/>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88B365B3-8E9C-4EA0-B5E4-923843979711}"/>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9AB8CE24-B96A-4D96-AA6D-95A81CB7130F}"/>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953E2FE6-0E2E-4B9E-AA90-12E4C2BD35E9}"/>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95B69B48-DE44-4286-A9E6-D7843A9B182B}"/>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C6F58170-C22A-4985-ADD2-B6683C824FC7}"/>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6D73B12E-F9E3-4EBF-9A4E-997449C0B55D}"/>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CA02B8E3-749C-45D1-A844-8DDCD152D5AB}"/>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12127597-DD56-4B6A-8F84-6FB6E4E2A201}"/>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F0EF1750-1D4B-4A55-9162-D482944DBDE2}"/>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3E066B77-D315-4F7A-AC41-15E94EAF62B8}"/>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23C8995-9C34-40A2-BB91-D0CABC105C7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5B487D6-4E1C-48E6-84FF-B8CEA4E5FAF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6C68676-76CF-48B2-9E21-8D77706F31A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4D277B64-9165-4B07-88A2-B8F352439156}"/>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4AFFCA8-E2CC-4CBB-A5F9-D0F344FB9A5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8245D18B-8A99-467C-B26A-65B25A4D186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E1155D2F-BB94-470B-B96D-C348CB68AAB6}"/>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DED1E066-6010-45E4-A433-B9EFFA2C6E5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5FADA70-3C28-4F1C-B79A-422982C0695F}"/>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B2BEC483-90D5-402D-8B85-566736A49DFC}"/>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ECFA766D-3A1B-4CBF-80D2-78970A8C1278}"/>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D4543D29-BE48-49A6-8547-F2925E25EA17}"/>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8AEF5166-C4FB-4644-BAF2-D41D2CC45085}"/>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25BC85A0-66E8-46E4-8E76-F168BA1C7E85}"/>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957B2E33-2025-48CE-82EB-24DAF3207659}"/>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4E0C9A3D-D35F-4F13-AFBE-8C679A5ACEAC}"/>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2EECD5E2-91BB-4341-8AD2-DE52F588EA23}"/>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D795812E-2338-4858-BEC2-07FEBC6D17A6}"/>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672462CD-E358-4127-BE6B-724046E1E664}"/>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AB790AEC-8DD9-4E7A-B37B-DC20BD740515}"/>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BBCE3CC7-F83F-4276-AF0D-01DFE9B0EAD5}"/>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96525C00-1567-4C28-97F1-18907B628534}"/>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F5384C05-D5DB-41A4-8D39-D4B499202766}"/>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7E774AFC-E668-403B-A139-6A7031BE90AF}"/>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AB014297-6270-4BA5-A302-B01DA6890C7B}"/>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3214E2A-DC80-4F4C-81E4-4E59506E481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646A1E1-BFBF-4F11-9D18-7EB6CB6EC3F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7F4328D-E3A6-4328-8B24-CFDEE90CD76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348AE5DA-245A-41F9-9E27-B9BFA4A8B729}"/>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91FAA16E-130A-4799-8809-5ABAC0F09D5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574C3A61-259D-43C2-9C76-055884C5B57E}"/>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3B00C294-E82D-4089-83F5-B1B2A50036CC}"/>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990D361E-9209-4796-87EC-FCB4F7E996BC}"/>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25028D1C-40CA-4F13-A3A6-0038FD114589}"/>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95304E89-B57F-491D-AE6C-EBC562FF32EE}"/>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D9AB78AB-8A5E-4A8B-97EC-30780213F20A}"/>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31205123-ED9A-497F-9F5D-84DE12B440D6}"/>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D9F2BD1A-4459-41E0-BCA1-B0B88B381042}"/>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FF18105B-1A26-44C9-9675-3CA95601736D}"/>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6EB3A241-7E90-485D-B391-74A5D457BDDF}"/>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A305CD79-9378-416D-9214-6E1D4B989F67}"/>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DBD88AD0-F635-4CD6-A114-897035FDA868}"/>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9537E311-0FC3-410F-B165-6003A7A0D2F3}"/>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C6AD41BA-D6CF-4AA8-B057-A99A54E26899}"/>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16A9AEEA-70FA-4488-9851-21A7B840D7E1}"/>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8118E73A-CD98-427E-AADB-D8857C7B0148}"/>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3421D83F-4265-4711-9056-C0B8065FCF02}"/>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94608B5B-479C-4BD3-ACE1-E0345D4FFCDE}"/>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41B6F080-DCAB-462B-ABB8-8E620681A56B}"/>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F4C6C25E-0B47-4171-A8CE-8F2BCF06E2C2}"/>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292EBB5-839E-41C2-9C8C-BDE7F675CEC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F670B3F-DD07-46E2-AA2D-C87DCFCDDD0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1DB2457-5FBB-4606-AF3A-CB25370AD98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D9D68CB8-BBCA-456C-8EA2-59F196670A01}"/>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6D831A4-AEDF-401A-AB72-5A0AB333E83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14B4D2D5-0DD5-434F-83D1-0149D51F13BF}"/>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2FADCB1F-F41C-478D-B7A6-CBC5FE5894E7}"/>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3871677B-B303-4A01-B7D5-16998A02E99A}"/>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9DD815D0-3B9B-4EF9-B447-C992AB38696E}"/>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736CFFEF-2ACD-42C8-953D-B6D7BCC149DF}"/>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CEC7485D-53E5-473C-AFF3-255633184392}"/>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DE14D7F0-243B-40C2-A7DD-FB077400B2F7}"/>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663BD254-803A-4C79-9226-C410BF248ED4}"/>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412B4C17-E522-4A87-B1A9-16E246A1765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2D76381E-F039-44A1-9AAD-A84CB3B08F2E}"/>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9FF4CE07-3A42-4198-850E-10C5E1A3B6AC}"/>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4D61CF06-9A13-47FD-BE8E-98C2CB790925}"/>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F62D00CA-762B-4CEB-B224-57C7CE0BA87D}"/>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89BB1DD8-F3A7-466C-BD6C-A0C910CE97E7}"/>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F87F2DE3-0506-4DC5-A89C-A92A14244C44}"/>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F4ADD530-07CF-4FDC-9FEB-CA83CA9786FA}"/>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E8BFB638-8A2C-4AB0-8D4D-F9C1631D4AB1}"/>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DA6A21CA-6BDB-49E5-9C7D-1CD1FD50307D}"/>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A89A5316-8FF1-4C5C-A28E-E11F45643308}"/>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3636336C-A9C5-4E65-B9A0-783F00244046}"/>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F969CA3-4CBE-4372-9845-6EFFC071344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4B4D906-CE12-4C71-B4D6-DBDF11C6F98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CB9082D-9841-41C1-BD87-C659BC5CB61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357FB357-CC0D-41CD-BF16-EE69E85F35B4}"/>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5117704-B29D-4D58-A39E-60704029F9F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AF979508-02C4-479C-BE3B-C1E18CAD2537}"/>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7161AB16-2C41-4B6D-B8AB-17CF7A516E5E}"/>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F3D744B4-9975-4D1F-9D7A-6C05F6AA01ED}"/>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1EDBFD6C-480E-4B97-ABB3-CA4F78DDE7E4}"/>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A29CEC2-0931-480E-9164-8DBE4D7ECEEB}"/>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318C355-B7CC-4490-83CE-CC182E36362C}"/>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957216AC-43D7-4229-95F3-8DFE6AF98463}"/>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60DB95C4-ECF1-4C69-A8C3-77ACC25CF72B}"/>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1E0E6FF0-79F1-467C-B7A7-295E4EB6A8CA}"/>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4731AC4F-95EC-4E5A-A876-E448FDCFE65B}"/>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A338AEEF-FAEE-4EF4-9395-8837D647C2B6}"/>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97E0779F-EDE7-4812-A4D1-383995331B59}"/>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53EBAC56-A3BE-4A22-B57D-F941B273F3EF}"/>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E4968F07-619D-47DF-89B7-A32506BB27A4}"/>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57FFD57C-42B0-44D1-A812-1BA2286A18D3}"/>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5BCFDCB0-005A-435B-9951-ADFADD1DC2E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476BE7B4-6790-4E7B-B5B9-76C0B48EF8AA}"/>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2CE0696C-C97A-4F1B-860D-98C93ABB052D}"/>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CF2ACC66-6EC7-4B58-9EC7-A1C0BE539F65}"/>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091F867B-490F-43BC-8735-21409A8FBA5F}"/>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685BC91-4711-4D4F-B5C8-B6C50F113E1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46C16FB-DFFE-48C0-AE05-A22502B6B5A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05BF980-4F19-4106-AC76-BDA8AE9CAE3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9D3A3819-D777-4373-8BD9-4C7ACF641C9A}"/>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08BF0AC-5244-4772-ABF0-19EAE41C604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68F06D99-F5C2-41E2-A1D3-08B3210B7B39}"/>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26490154-2968-42C4-B6A2-CAC48661893A}"/>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60022985-28F8-4E31-9B16-58D87FAFE8D1}"/>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832B5747-42F9-4F9B-B114-2177F8C19333}"/>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1D9759B5-1460-4BC2-BAEC-004AD6D5E2FE}"/>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56ECEA64-FE3A-45E6-B19A-0EA14D2CB81D}"/>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C056BD63-C85D-4B92-A183-B4DC166D6A9F}"/>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8526B47D-33F8-4042-B26A-A91594A2C15B}"/>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2F89A2FF-05D4-4283-A977-3B33B518B49C}"/>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38AFF1AA-8F06-450D-B12F-470950E8487B}"/>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2C76BB89-32A5-46B0-AE08-A10F572FABCC}"/>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076B76E3-8A1B-467C-8187-E97310FC257F}"/>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E7FFDCAB-C86B-4CF7-8641-7CA7A5879257}"/>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DB5667C0-8BE1-4070-8869-C553FFD4FC39}"/>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61067C0E-97D7-445A-8488-7F14EACBEFB9}"/>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1A12675D-6113-45F7-9691-E00724F8EC04}"/>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413E7A72-254E-4DA6-BA78-CEC8A8966D80}"/>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73FBD27E-1909-49FB-95F5-340BAD3FC625}"/>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16EB771D-3511-4812-8700-B88F067B76A2}"/>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1A5557E4-6BAF-4B3E-86BA-958459B973A6}"/>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4179\Desktop\03%20&#22243;&#20307;&#8594;&#30476;\12%20&#12395;&#12363;&#12411;&#24066;&#9675;\&#35519;&#26619;&#31080;%20&#65288;&#12395;&#12363;&#12411;&#24066;&#12539;&#27700;&#36947;&#20107;&#269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4179\Desktop\03%20&#22243;&#20307;&#8594;&#30476;\12%20&#12395;&#12363;&#12411;&#24066;&#9675;\&#20462;&#35519;&#26619;&#31080;%20&#65288;&#12395;&#12363;&#12411;&#24066;&#12539;&#31777;&#26131;&#27700;&#36947;&#20107;&#2698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14179\Desktop\03%20&#22243;&#20307;&#8594;&#30476;\12%20&#12395;&#12363;&#12411;&#24066;&#9675;\20210804&#20462;&#27491;_&#35519;&#26619;&#31080;%20&#65288;&#12395;&#12363;&#12411;&#24066;&#12539;&#12460;&#12473;&#20107;&#2698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14179\Desktop\03%20&#22243;&#20307;&#8594;&#30476;\12%20&#12395;&#12363;&#12411;&#24066;&#9675;\&#20462;&#35519;&#26619;&#31080;%20&#65288;&#12395;&#12363;&#12411;&#24066;&#12539;&#19979;&#27700;&#20107;&#26989;&#12539;&#20844;&#20849;&#19979;&#27700;&#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14179\Desktop\03%20&#22243;&#20307;&#8594;&#30476;\12%20&#12395;&#12363;&#12411;&#24066;&#9675;\&#20462;&#35519;&#26619;&#31080;%20&#65288;&#12395;&#12363;&#12411;&#24066;&#12539;&#19979;&#27700;&#20107;&#26989;&#12539;&#36786;&#38598;&#25490;&#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14179\Desktop\03%20&#22243;&#20307;&#8594;&#30476;\12%20&#12395;&#12363;&#12411;&#24066;&#9675;\&#35519;&#26619;&#31080;%20&#65288;&#12395;&#12363;&#12411;&#24066;&#12539;&#19979;&#27700;&#20107;&#26989;&#12539;&#23567;&#35215;&#2716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にかほ市</v>
          </cell>
        </row>
        <row r="17">
          <cell r="F17" t="str">
            <v>水道事業</v>
          </cell>
          <cell r="W17" t="str">
            <v>―</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row r="511">
          <cell r="B511" t="str">
            <v xml:space="preserve"> 現行の経営体制及び経営手法で健全な事業運営が実施できている。対応可能な業務に関しては、民間へ委託している。今後は、委託内容の精査と検証を行い、より効果的な内容となるよう、適宜業務委託の充実を図る。</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にかほ市</v>
          </cell>
        </row>
        <row r="17">
          <cell r="F17" t="str">
            <v>簡易水道事業</v>
          </cell>
          <cell r="W17" t="str">
            <v>―</v>
          </cell>
          <cell r="BD17" t="str">
            <v>×</v>
          </cell>
        </row>
        <row r="19">
          <cell r="F19" t="str">
            <v>ー</v>
          </cell>
        </row>
        <row r="43">
          <cell r="R43" t="str">
            <v>●</v>
          </cell>
          <cell r="X43" t="str">
            <v>●</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59">
          <cell r="B59" t="str">
            <v>平成29年3月31日、にかほ市簡易水道事業を廃止。平成29年4月1日より、水道事業へ移行し公営企業となった。</v>
          </cell>
        </row>
        <row r="65">
          <cell r="G65" t="str">
            <v>●</v>
          </cell>
          <cell r="S65" t="str">
            <v>平成</v>
          </cell>
          <cell r="V65">
            <v>29</v>
          </cell>
        </row>
        <row r="66">
          <cell r="G66" t="str">
            <v xml:space="preserve"> </v>
          </cell>
          <cell r="V66">
            <v>3</v>
          </cell>
        </row>
        <row r="67">
          <cell r="V67">
            <v>31</v>
          </cell>
        </row>
        <row r="71">
          <cell r="O71" t="str">
            <v xml:space="preserve"> </v>
          </cell>
          <cell r="AG71" t="str">
            <v>●</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にかほ市</v>
          </cell>
        </row>
        <row r="17">
          <cell r="F17" t="str">
            <v>ガス事業</v>
          </cell>
          <cell r="W17" t="str">
            <v>―</v>
          </cell>
          <cell r="BD17" t="str">
            <v>●</v>
          </cell>
        </row>
        <row r="19">
          <cell r="F19" t="str">
            <v>ー</v>
          </cell>
        </row>
        <row r="43">
          <cell r="R43" t="str">
            <v>●</v>
          </cell>
          <cell r="X43" t="str">
            <v>●</v>
          </cell>
          <cell r="AA43" t="str">
            <v xml:space="preserve"> </v>
          </cell>
          <cell r="AD43" t="str">
            <v xml:space="preserve"> </v>
          </cell>
        </row>
        <row r="44">
          <cell r="R44" t="str">
            <v>●</v>
          </cell>
          <cell r="X44" t="str">
            <v>●</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59">
          <cell r="B59" t="str">
            <v>　平成22年度に民営化すべきとの答申を受けており、平成29年度に公募を行い、平成30年度において優先交渉権者と仮契約を結び、令和元年度で本契約を締結し、令和2年度4月1日から民間へ事業譲渡する運びとなった。
　また、民営化により、これまで公営企業としては難しかった営業活動やお客様へのサービスが手厚くなりスピード感を持った料金サービスの提供ができるようになった。</v>
          </cell>
        </row>
        <row r="65">
          <cell r="G65" t="str">
            <v>●</v>
          </cell>
          <cell r="S65" t="str">
            <v>令和</v>
          </cell>
          <cell r="V65">
            <v>2</v>
          </cell>
        </row>
        <row r="66">
          <cell r="G66" t="str">
            <v xml:space="preserve"> </v>
          </cell>
          <cell r="V66">
            <v>3</v>
          </cell>
        </row>
        <row r="67">
          <cell r="V67">
            <v>31</v>
          </cell>
        </row>
        <row r="71">
          <cell r="O71" t="str">
            <v xml:space="preserve"> </v>
          </cell>
          <cell r="AG71" t="str">
            <v xml:space="preserve"> </v>
          </cell>
        </row>
        <row r="72">
          <cell r="O72" t="str">
            <v xml:space="preserve"> </v>
          </cell>
          <cell r="AG72" t="str">
            <v xml:space="preserve"> </v>
          </cell>
        </row>
        <row r="73">
          <cell r="O73" t="str">
            <v xml:space="preserve"> </v>
          </cell>
        </row>
        <row r="74">
          <cell r="O74" t="str">
            <v>●</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15">
          <cell r="B115" t="str">
            <v>　平成22年度に民営化すべきとの答申を受けており、平成29年度に公募を行い、平成30年度において優先交渉権者と仮契約を結び、令和元年度で本契約を締結し、令和2年度4月1日から民間へ事業譲渡する運びとなった。
　また、民営化により、これまで公営企業としては難しかった営業活動やお客様へのサービスが手厚くなりスピード感を持った料金サービスの提供ができるようになり、令和7年度までの投資・財政計画ベースでは、令和2年度時点の累積欠損金942,372千円が解消され、公営企業債1,126,450千円も全て繰上償還した。</v>
          </cell>
        </row>
        <row r="121">
          <cell r="J121" t="str">
            <v>●</v>
          </cell>
          <cell r="S121" t="str">
            <v>令和</v>
          </cell>
          <cell r="V121">
            <v>2</v>
          </cell>
        </row>
        <row r="122">
          <cell r="J122" t="str">
            <v xml:space="preserve"> </v>
          </cell>
          <cell r="V122">
            <v>4</v>
          </cell>
        </row>
        <row r="123">
          <cell r="V123">
            <v>1</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にかほ市</v>
          </cell>
        </row>
        <row r="17">
          <cell r="F17" t="str">
            <v>下水道事業</v>
          </cell>
          <cell r="W17" t="str">
            <v>公共下水道</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v>
          </cell>
          <cell r="X45" t="str">
            <v xml:space="preserve"> </v>
          </cell>
          <cell r="AA45" t="str">
            <v>●</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23">
          <cell r="B223" t="str">
            <v>　人口減少により今後使用料の収入減が見込まれることから、公共下水道処理区域と農業集落排水処理区域を統合し、農業集落排水処理区域の汚水を公共下水道処理施設で併せて一括処理することにより、汚水処理施設の統廃合を推進し、維持管理経費の縮減を図る。</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v>
          </cell>
        </row>
        <row r="261">
          <cell r="Y261" t="str">
            <v xml:space="preserve"> </v>
          </cell>
        </row>
        <row r="262">
          <cell r="Y262" t="str">
            <v>●</v>
          </cell>
        </row>
        <row r="264">
          <cell r="Y264" t="str">
            <v xml:space="preserve"> </v>
          </cell>
        </row>
        <row r="265">
          <cell r="Y265" t="str">
            <v xml:space="preserve"> </v>
          </cell>
        </row>
        <row r="266">
          <cell r="Y266" t="str">
            <v>●</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8">
          <cell r="B278" t="str">
            <v>令和</v>
          </cell>
          <cell r="E278">
            <v>18</v>
          </cell>
        </row>
        <row r="279">
          <cell r="E279">
            <v>4</v>
          </cell>
        </row>
        <row r="280">
          <cell r="E280">
            <v>1</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にかほ市</v>
          </cell>
        </row>
        <row r="17">
          <cell r="F17" t="str">
            <v>下水道事業</v>
          </cell>
          <cell r="W17" t="str">
            <v>農業集落排水施設</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v>
          </cell>
          <cell r="X45" t="str">
            <v xml:space="preserve"> </v>
          </cell>
          <cell r="AA45" t="str">
            <v>●</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 xml:space="preserve"> </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23">
          <cell r="B223" t="str">
            <v>　人口減少により今後使用料の収入減が見込まれることから、公共下水道処理区域と農業集落排水処理区域を統合し、農業集落排水処理区域の汚水を公共下水道処理施設で併せて一括処理することにより、汚水処理施設の統廃合を推進し、維持管理経費の縮減を図る。</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v>
          </cell>
        </row>
        <row r="261">
          <cell r="Y261" t="str">
            <v>●</v>
          </cell>
        </row>
        <row r="262">
          <cell r="Y262" t="str">
            <v xml:space="preserve"> </v>
          </cell>
        </row>
        <row r="264">
          <cell r="Y264" t="str">
            <v xml:space="preserve"> </v>
          </cell>
        </row>
        <row r="265">
          <cell r="Y265" t="str">
            <v xml:space="preserve"> </v>
          </cell>
        </row>
        <row r="266">
          <cell r="Y266" t="str">
            <v>●</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8">
          <cell r="B278" t="str">
            <v>令和</v>
          </cell>
          <cell r="E278">
            <v>18</v>
          </cell>
        </row>
        <row r="279">
          <cell r="E279">
            <v>4</v>
          </cell>
        </row>
        <row r="280">
          <cell r="E280">
            <v>1</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にかほ市</v>
          </cell>
        </row>
        <row r="17">
          <cell r="F17" t="str">
            <v>下水道事業</v>
          </cell>
          <cell r="W17" t="str">
            <v>小規模集合排水施設</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row r="511">
          <cell r="B511" t="str">
            <v>　本来は経営努力による独立採算での運営を行うべきであるが、人口減少等地域の事情により現状の料金収入のみで採算をとることは極めて困難であることから、使用料改定について検討を行うとともに、維持管理経費についてコスト削減を図り、適正かつ必要最低限の管理に努める。</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DA648-34C1-4935-A31C-A0ABECA89B16}">
  <sheetPr>
    <pageSetUpPr fitToPage="1"/>
  </sheetPr>
  <dimension ref="A1:CN315"/>
  <sheetViews>
    <sheetView showZeros="0" tabSelected="1" view="pageBreakPreview" zoomScale="60" zoomScaleNormal="55" workbookViewId="0">
      <selection activeCell="D18" sqref="D18:AZ19"/>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IF(COUNTIF([1]回答表!K15,"*")&gt;0,[1]回答表!K15,"")</f>
        <v>にかほ市</v>
      </c>
      <c r="D11" s="8"/>
      <c r="E11" s="8"/>
      <c r="F11" s="8"/>
      <c r="G11" s="8"/>
      <c r="H11" s="8"/>
      <c r="I11" s="8"/>
      <c r="J11" s="8"/>
      <c r="K11" s="8"/>
      <c r="L11" s="8"/>
      <c r="M11" s="8"/>
      <c r="N11" s="8"/>
      <c r="O11" s="8"/>
      <c r="P11" s="8"/>
      <c r="Q11" s="8"/>
      <c r="R11" s="8"/>
      <c r="S11" s="8"/>
      <c r="T11" s="8"/>
      <c r="U11" s="22" t="str">
        <f>IF(COUNTIF([1]回答表!F17,"*")&gt;0,[1]回答表!F17,"")</f>
        <v>水道事業</v>
      </c>
      <c r="V11" s="23"/>
      <c r="W11" s="23"/>
      <c r="X11" s="23"/>
      <c r="Y11" s="23"/>
      <c r="Z11" s="23"/>
      <c r="AA11" s="23"/>
      <c r="AB11" s="23"/>
      <c r="AC11" s="23"/>
      <c r="AD11" s="23"/>
      <c r="AE11" s="23"/>
      <c r="AF11" s="10"/>
      <c r="AG11" s="10"/>
      <c r="AH11" s="10"/>
      <c r="AI11" s="10"/>
      <c r="AJ11" s="10"/>
      <c r="AK11" s="10"/>
      <c r="AL11" s="10"/>
      <c r="AM11" s="10"/>
      <c r="AN11" s="11"/>
      <c r="AO11" s="24" t="str">
        <f>IF(COUNTIF([1]回答表!W17,"*")&gt;0,[1]回答表!W17,"")</f>
        <v>―</v>
      </c>
      <c r="AP11" s="10"/>
      <c r="AQ11" s="10"/>
      <c r="AR11" s="10"/>
      <c r="AS11" s="10"/>
      <c r="AT11" s="10"/>
      <c r="AU11" s="10"/>
      <c r="AV11" s="10"/>
      <c r="AW11" s="10"/>
      <c r="AX11" s="10"/>
      <c r="AY11" s="10"/>
      <c r="AZ11" s="10"/>
      <c r="BA11" s="10"/>
      <c r="BB11" s="10"/>
      <c r="BC11" s="10"/>
      <c r="BD11" s="10"/>
      <c r="BE11" s="10"/>
      <c r="BF11" s="11"/>
      <c r="BG11" s="21" t="str">
        <f>IF(COUNTIF([1]回答表!F19,"*")&gt;0,[1]回答表!F19,"")</f>
        <v>ー</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IF([1]回答表!R43="●","●","")</f>
        <v/>
      </c>
      <c r="E24" s="80"/>
      <c r="F24" s="80"/>
      <c r="G24" s="80"/>
      <c r="H24" s="80"/>
      <c r="I24" s="80"/>
      <c r="J24" s="81"/>
      <c r="K24" s="79" t="str">
        <f>IF([1]回答表!R44="●","●","")</f>
        <v/>
      </c>
      <c r="L24" s="80"/>
      <c r="M24" s="80"/>
      <c r="N24" s="80"/>
      <c r="O24" s="80"/>
      <c r="P24" s="80"/>
      <c r="Q24" s="81"/>
      <c r="R24" s="79" t="str">
        <f>IF([1]回答表!R45="●","●","")</f>
        <v/>
      </c>
      <c r="S24" s="80"/>
      <c r="T24" s="80"/>
      <c r="U24" s="80"/>
      <c r="V24" s="80"/>
      <c r="W24" s="80"/>
      <c r="X24" s="81"/>
      <c r="Y24" s="79" t="str">
        <f>IF([1]回答表!R46="●","●","")</f>
        <v/>
      </c>
      <c r="Z24" s="80"/>
      <c r="AA24" s="80"/>
      <c r="AB24" s="80"/>
      <c r="AC24" s="80"/>
      <c r="AD24" s="80"/>
      <c r="AE24" s="81"/>
      <c r="AF24" s="79" t="str">
        <f>IF([1]回答表!R47="●","●","")</f>
        <v/>
      </c>
      <c r="AG24" s="80"/>
      <c r="AH24" s="80"/>
      <c r="AI24" s="80"/>
      <c r="AJ24" s="80"/>
      <c r="AK24" s="80"/>
      <c r="AL24" s="81"/>
      <c r="AM24" s="79" t="str">
        <f>IF([1]回答表!R48="●","●","")</f>
        <v/>
      </c>
      <c r="AN24" s="80"/>
      <c r="AO24" s="80"/>
      <c r="AP24" s="80"/>
      <c r="AQ24" s="80"/>
      <c r="AR24" s="80"/>
      <c r="AS24" s="81"/>
      <c r="AT24" s="79" t="str">
        <f>IF([1]回答表!R49="●","●","")</f>
        <v/>
      </c>
      <c r="AU24" s="80"/>
      <c r="AV24" s="80"/>
      <c r="AW24" s="80"/>
      <c r="AX24" s="80"/>
      <c r="AY24" s="80"/>
      <c r="AZ24" s="81"/>
      <c r="BA24" s="68"/>
      <c r="BB24" s="82" t="str">
        <f>IF([1]回答表!R50="●","●","")</f>
        <v>●</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IF([1]回答表!X43="●","●","")</f>
        <v/>
      </c>
      <c r="O36" s="131"/>
      <c r="P36" s="131"/>
      <c r="Q36" s="132"/>
      <c r="R36" s="119"/>
      <c r="S36" s="119"/>
      <c r="T36" s="119"/>
      <c r="U36" s="133" t="str">
        <f>IF([1]回答表!X43="●",[1]回答表!B59,IF([1]回答表!AA43="●",[1]回答表!B79,""))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IF([1]回答表!X43="●",[1]回答表!S65,IF([1]回答表!AA43="●",[1]回答表!S85,""))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IF([1]回答表!X43="●",[1]回答表!G65,IF([1]回答表!AA43="●",[1]回答表!G85,""))</f>
        <v/>
      </c>
      <c r="AN38" s="83"/>
      <c r="AO38" s="83"/>
      <c r="AP38" s="83"/>
      <c r="AQ38" s="83"/>
      <c r="AR38" s="83"/>
      <c r="AS38" s="83"/>
      <c r="AT38" s="153"/>
      <c r="AU38" s="82" t="str">
        <f>IF([1]回答表!X43="●",[1]回答表!G66,IF([1]回答表!AA43="●",[1]回答表!G86,""))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IF([1]回答表!X43="●",[1]回答表!V65,IF([1]回答表!AA43="●",[1]回答表!V85,""))</f>
        <v/>
      </c>
      <c r="BG39" s="16"/>
      <c r="BH39" s="16"/>
      <c r="BI39" s="17"/>
      <c r="BJ39" s="150" t="str">
        <f>IF([1]回答表!X43="●",[1]回答表!V66,IF([1]回答表!AA43="●",[1]回答表!V86,""))</f>
        <v/>
      </c>
      <c r="BK39" s="16"/>
      <c r="BL39" s="16"/>
      <c r="BM39" s="17"/>
      <c r="BN39" s="150" t="str">
        <f>IF([1]回答表!X43="●",[1]回答表!V67,IF([1]回答表!AA43="●",[1]回答表!V87,""))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IF([1]回答表!X43="●",[1]回答表!O71,IF([1]回答表!AA43="●",[1]回答表!O91,""))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IF([1]回答表!X43="●",[1]回答表!O72,IF([1]回答表!AA43="●",[1]回答表!O92,""))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IF([1]回答表!AA43="●","●","")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IF([1]回答表!X43="●",[1]回答表!O73,IF([1]回答表!AA43="●",[1]回答表!O93,""))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IF([1]回答表!X43="●",[1]回答表!O74,IF([1]回答表!AA43="●",[1]回答表!O94,""))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IF([1]回答表!X43="●",[1]回答表!AG71,IF([1]回答表!AA43="●",[1]回答表!AG91,""))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IF([1]回答表!X43="●",[1]回答表!AG72,IF([1]回答表!AA43="●",[1]回答表!AG92,""))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IF([1]回答表!AD43="●","●","")</f>
        <v/>
      </c>
      <c r="O51" s="131"/>
      <c r="P51" s="131"/>
      <c r="Q51" s="132"/>
      <c r="R51" s="119"/>
      <c r="S51" s="119"/>
      <c r="T51" s="119"/>
      <c r="U51" s="133" t="str">
        <f>IF([1]回答表!AD43="●",[1]回答表!B99,"")</f>
        <v/>
      </c>
      <c r="V51" s="134"/>
      <c r="W51" s="134"/>
      <c r="X51" s="134"/>
      <c r="Y51" s="134"/>
      <c r="Z51" s="134"/>
      <c r="AA51" s="134"/>
      <c r="AB51" s="134"/>
      <c r="AC51" s="134"/>
      <c r="AD51" s="134"/>
      <c r="AE51" s="134"/>
      <c r="AF51" s="134"/>
      <c r="AG51" s="134"/>
      <c r="AH51" s="134"/>
      <c r="AI51" s="134"/>
      <c r="AJ51" s="135"/>
      <c r="AK51" s="183"/>
      <c r="AL51" s="183"/>
      <c r="AM51" s="133" t="str">
        <f>IF([1]回答表!AD43="●",[1]回答表!B104,"")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IF([1]回答表!X44="●","●","")</f>
        <v/>
      </c>
      <c r="O62" s="131"/>
      <c r="P62" s="131"/>
      <c r="Q62" s="132"/>
      <c r="R62" s="119"/>
      <c r="S62" s="119"/>
      <c r="T62" s="119"/>
      <c r="U62" s="133" t="str">
        <f>IF([1]回答表!X44="●",[1]回答表!B115,IF([1]回答表!AA44="●",[1]回答表!B127,""))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IF([1]回答表!X44="●",[1]回答表!S121,IF([1]回答表!AA44="●",[1]回答表!S133,""))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IF([1]回答表!X44="●",[1]回答表!J121,IF([1]回答表!AA44="●",[1]回答表!J133,""))</f>
        <v/>
      </c>
      <c r="AN65" s="83"/>
      <c r="AO65" s="83"/>
      <c r="AP65" s="83"/>
      <c r="AQ65" s="83"/>
      <c r="AR65" s="83"/>
      <c r="AS65" s="83"/>
      <c r="AT65" s="153"/>
      <c r="AU65" s="82" t="str">
        <f>IF([1]回答表!X44="●",[1]回答表!J122,IF([1]回答表!AA44="●",[1]回答表!J134,""))</f>
        <v/>
      </c>
      <c r="AV65" s="83"/>
      <c r="AW65" s="83"/>
      <c r="AX65" s="83"/>
      <c r="AY65" s="83"/>
      <c r="AZ65" s="83"/>
      <c r="BA65" s="83"/>
      <c r="BB65" s="153"/>
      <c r="BC65" s="120"/>
      <c r="BD65" s="109"/>
      <c r="BE65" s="109"/>
      <c r="BF65" s="150" t="str">
        <f>IF([1]回答表!X44="●",[1]回答表!V121,IF([1]回答表!AA44="●",[1]回答表!V133,""))</f>
        <v/>
      </c>
      <c r="BG65" s="151"/>
      <c r="BH65" s="151"/>
      <c r="BI65" s="151"/>
      <c r="BJ65" s="150" t="str">
        <f>IF([1]回答表!X44="●",[1]回答表!V122,IF([1]回答表!AA44="●",[1]回答表!V134,""))</f>
        <v/>
      </c>
      <c r="BK65" s="151"/>
      <c r="BL65" s="151"/>
      <c r="BM65" s="151"/>
      <c r="BN65" s="150" t="str">
        <f>IF([1]回答表!X44="●",[1]回答表!V123,IF([1]回答表!AA44="●",[1]回答表!V135,""))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IF([1]回答表!AA44="●","●","")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IF([1]回答表!AD44="●","●","")</f>
        <v/>
      </c>
      <c r="O74" s="131"/>
      <c r="P74" s="131"/>
      <c r="Q74" s="132"/>
      <c r="R74" s="119"/>
      <c r="S74" s="119"/>
      <c r="T74" s="119"/>
      <c r="U74" s="133" t="str">
        <f>IF([1]回答表!AD44="●",[1]回答表!B140,"")</f>
        <v/>
      </c>
      <c r="V74" s="134"/>
      <c r="W74" s="134"/>
      <c r="X74" s="134"/>
      <c r="Y74" s="134"/>
      <c r="Z74" s="134"/>
      <c r="AA74" s="134"/>
      <c r="AB74" s="134"/>
      <c r="AC74" s="134"/>
      <c r="AD74" s="134"/>
      <c r="AE74" s="134"/>
      <c r="AF74" s="134"/>
      <c r="AG74" s="134"/>
      <c r="AH74" s="134"/>
      <c r="AI74" s="134"/>
      <c r="AJ74" s="135"/>
      <c r="AK74" s="183"/>
      <c r="AL74" s="183"/>
      <c r="AM74" s="133" t="str">
        <f>IF([1]回答表!AD44="●",[1]回答表!B146,"")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IF([1]回答表!F17="水道事業",IF([1]回答表!X45="●","●",""),"")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IF([1]回答表!F17="水道事業",IF([1]回答表!X45="●",[1]回答表!B158,IF([1]回答表!AA45="●",[1]回答表!B223,"")),"")</f>
        <v/>
      </c>
      <c r="AN86" s="201"/>
      <c r="AO86" s="201"/>
      <c r="AP86" s="201"/>
      <c r="AQ86" s="201"/>
      <c r="AR86" s="201"/>
      <c r="AS86" s="201"/>
      <c r="AT86" s="201"/>
      <c r="AU86" s="201"/>
      <c r="AV86" s="201"/>
      <c r="AW86" s="201"/>
      <c r="AX86" s="201"/>
      <c r="AY86" s="201"/>
      <c r="AZ86" s="201"/>
      <c r="BA86" s="201"/>
      <c r="BB86" s="201"/>
      <c r="BC86" s="202"/>
      <c r="BD86" s="109"/>
      <c r="BE86" s="109"/>
      <c r="BF86" s="138" t="str">
        <f>IF([1]回答表!F17="水道事業",IF([1]回答表!X45="●",[1]回答表!B212,IF([1]回答表!AA45="●",[1]回答表!B278,"")),"")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IF([1]回答表!F17="水道事業",IF([1]回答表!X45="●",[1]回答表!J166,IF([1]回答表!AA45="●",[1]回答表!J231,"")),"")</f>
        <v/>
      </c>
      <c r="V88" s="83"/>
      <c r="W88" s="83"/>
      <c r="X88" s="83"/>
      <c r="Y88" s="83"/>
      <c r="Z88" s="83"/>
      <c r="AA88" s="83"/>
      <c r="AB88" s="153"/>
      <c r="AC88" s="82" t="str">
        <f>IF([1]回答表!F17="水道事業",IF([1]回答表!X45="●",[1]回答表!J173,IF([1]回答表!AA45="●",[1]回答表!J238,"")),"")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IF([1]回答表!F17="水道事業",IF([1]回答表!X45="●",[1]回答表!E212,IF([1]回答表!AA45="●",[1]回答表!E278,"")),"")</f>
        <v/>
      </c>
      <c r="BG89" s="151"/>
      <c r="BH89" s="151"/>
      <c r="BI89" s="151"/>
      <c r="BJ89" s="150" t="str">
        <f>IF([1]回答表!F17="水道事業",IF([1]回答表!X45="●",[1]回答表!E213,IF([1]回答表!AA45="●",[1]回答表!E279,"")),"")</f>
        <v/>
      </c>
      <c r="BK89" s="151"/>
      <c r="BL89" s="151"/>
      <c r="BM89" s="151"/>
      <c r="BN89" s="150" t="str">
        <f>IF([1]回答表!F17="水道事業",IF([1]回答表!X45="●",[1]回答表!E214,IF([1]回答表!AA45="●",[1]回答表!E280,"")),"")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IF([1]回答表!F17="水道事業",IF([1]回答表!AA45="●","●",""),"")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IF([1]回答表!F17="水道事業",IF([1]回答表!X45="●",[1]回答表!J176,IF([1]回答表!AA45="●",[1]回答表!J241,"")),"")</f>
        <v/>
      </c>
      <c r="V93" s="83"/>
      <c r="W93" s="83"/>
      <c r="X93" s="83"/>
      <c r="Y93" s="83"/>
      <c r="Z93" s="83"/>
      <c r="AA93" s="83"/>
      <c r="AB93" s="153"/>
      <c r="AC93" s="82" t="str">
        <f>IF([1]回答表!F17="水道事業",IF([1]回答表!X45="●",[1]回答表!J180,IF([1]回答表!AA45="●",[1]回答表!J245,"")),"")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IF([1]回答表!F17="水道事業",IF([1]回答表!AD45="●","●",""),"")</f>
        <v/>
      </c>
      <c r="O98" s="131"/>
      <c r="P98" s="131"/>
      <c r="Q98" s="132"/>
      <c r="R98" s="119"/>
      <c r="S98" s="119"/>
      <c r="T98" s="119"/>
      <c r="U98" s="133" t="str">
        <f>IF([1]回答表!F17="水道事業",IF([1]回答表!AD45="●",[1]回答表!B289,""),"")</f>
        <v/>
      </c>
      <c r="V98" s="134"/>
      <c r="W98" s="134"/>
      <c r="X98" s="134"/>
      <c r="Y98" s="134"/>
      <c r="Z98" s="134"/>
      <c r="AA98" s="134"/>
      <c r="AB98" s="134"/>
      <c r="AC98" s="134"/>
      <c r="AD98" s="134"/>
      <c r="AE98" s="134"/>
      <c r="AF98" s="134"/>
      <c r="AG98" s="134"/>
      <c r="AH98" s="134"/>
      <c r="AI98" s="134"/>
      <c r="AJ98" s="135"/>
      <c r="AK98" s="183"/>
      <c r="AL98" s="183"/>
      <c r="AM98" s="133" t="str">
        <f>IF([1]回答表!F17="水道事業",IF([1]回答表!AD45="●",[1]回答表!B295,""),"")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IF([1]回答表!F17="簡易水道事業",IF([1]回答表!X45="●",[1]回答表!B158,IF([1]回答表!AA45="●",[1]回答表!B223,"")),"")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IF([1]回答表!F17="簡易水道事業",IF([1]回答表!X45="●",[1]回答表!B212,IF([1]回答表!AA45="●",[1]回答表!B278,"")),"")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IF([1]回答表!F17="簡易水道事業",IF([1]回答表!X45="●","●",""),"")</f>
        <v/>
      </c>
      <c r="O112" s="131"/>
      <c r="P112" s="131"/>
      <c r="Q112" s="132"/>
      <c r="R112" s="119"/>
      <c r="S112" s="119"/>
      <c r="T112" s="119"/>
      <c r="U112" s="82" t="str">
        <f>IF([1]回答表!F17="簡易水道事業",IF([1]回答表!X45="●",[1]回答表!Y185,IF([1]回答表!AA45="●",[1]回答表!Y251,"")),"")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IF([1]回答表!F17="簡易水道事業",IF([1]回答表!X45="●",[1]回答表!E212,IF([1]回答表!AA45="●",[1]回答表!E278,"")),"")</f>
        <v/>
      </c>
      <c r="BG113" s="151"/>
      <c r="BH113" s="151"/>
      <c r="BI113" s="151"/>
      <c r="BJ113" s="150" t="str">
        <f>IF([1]回答表!F17="簡易水道事業",IF([1]回答表!X45="●",[1]回答表!E213,IF([1]回答表!AA45="●",[1]回答表!E279,"")),"")</f>
        <v/>
      </c>
      <c r="BK113" s="151"/>
      <c r="BL113" s="151"/>
      <c r="BM113" s="151"/>
      <c r="BN113" s="150" t="str">
        <f>IF([1]回答表!F17="簡易水道事業",IF([1]回答表!X45="●",[1]回答表!E214,IF([1]回答表!AA45="●",[1]回答表!E280,"")),"")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IF([1]回答表!F17="簡易水道事業",IF([1]回答表!X45="●",[1]回答表!Y186,IF([1]回答表!AA45="●",[1]回答表!Y252,"")),"")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IF([1]回答表!F17="簡易水道事業",IF([1]回答表!AA45="●","●",""),"")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IF([1]回答表!F17="簡易水道事業",IF([1]回答表!X45="●",[1]回答表!Y187,IF([1]回答表!AA45="●",[1]回答表!Y253,"")),"")</f>
        <v/>
      </c>
      <c r="V122" s="83"/>
      <c r="W122" s="83"/>
      <c r="X122" s="83"/>
      <c r="Y122" s="83"/>
      <c r="Z122" s="83"/>
      <c r="AA122" s="83"/>
      <c r="AB122" s="83"/>
      <c r="AC122" s="83"/>
      <c r="AD122" s="83"/>
      <c r="AE122" s="83"/>
      <c r="AF122" s="83"/>
      <c r="AG122" s="83"/>
      <c r="AH122" s="83"/>
      <c r="AI122" s="83"/>
      <c r="AJ122" s="153"/>
      <c r="AK122" s="68"/>
      <c r="AL122" s="68"/>
      <c r="AM122" s="233" t="str">
        <f>IF([1]回答表!F17="簡易水道事業",IF([1]回答表!X45="●",[1]回答表!Y189,IF([1]回答表!AA45="●",[1]回答表!Y255,"")),"")</f>
        <v/>
      </c>
      <c r="AN122" s="233"/>
      <c r="AO122" s="233"/>
      <c r="AP122" s="233"/>
      <c r="AQ122" s="233"/>
      <c r="AR122" s="233"/>
      <c r="AS122" s="233" t="str">
        <f>IF([1]回答表!F17="簡易水道事業",IF([1]回答表!X45="●",[1]回答表!Y190,IF([1]回答表!AA45="●",[1]回答表!Y256,"")),"")</f>
        <v/>
      </c>
      <c r="AT122" s="233"/>
      <c r="AU122" s="233"/>
      <c r="AV122" s="233"/>
      <c r="AW122" s="233"/>
      <c r="AX122" s="233"/>
      <c r="AY122" s="233" t="str">
        <f>IF([1]回答表!F17="簡易水道事業",IF([1]回答表!X45="●",[1]回答表!Y191,IF([1]回答表!AA45="●",[1]回答表!Y257,"")),"")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IF([1]回答表!F17="簡易水道事業",IF([1]回答表!AD45="●","●",""),"")</f>
        <v/>
      </c>
      <c r="O127" s="131"/>
      <c r="P127" s="131"/>
      <c r="Q127" s="132"/>
      <c r="R127" s="119"/>
      <c r="S127" s="119"/>
      <c r="T127" s="119"/>
      <c r="U127" s="133" t="str">
        <f>IF([1]回答表!F17="簡易水道事業",IF([1]回答表!AD45="●",[1]回答表!B289,""),"")</f>
        <v/>
      </c>
      <c r="V127" s="134"/>
      <c r="W127" s="134"/>
      <c r="X127" s="134"/>
      <c r="Y127" s="134"/>
      <c r="Z127" s="134"/>
      <c r="AA127" s="134"/>
      <c r="AB127" s="134"/>
      <c r="AC127" s="134"/>
      <c r="AD127" s="134"/>
      <c r="AE127" s="134"/>
      <c r="AF127" s="134"/>
      <c r="AG127" s="134"/>
      <c r="AH127" s="134"/>
      <c r="AI127" s="134"/>
      <c r="AJ127" s="135"/>
      <c r="AK127" s="183"/>
      <c r="AL127" s="183"/>
      <c r="AM127" s="133" t="str">
        <f>IF([1]回答表!F17="簡易水道事業",IF([1]回答表!AD45="●",[1]回答表!B295,""),"")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IF([1]回答表!F17="下水道事業",IF([1]回答表!X45="●","●",""),"")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IF([1]回答表!F17="下水道事業",IF([1]回答表!X45="●",[1]回答表!B158,IF([1]回答表!AA45="●",[1]回答表!B223,"")),"")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IF([1]回答表!F17="下水道事業",IF([1]回答表!X45="●",[1]回答表!B212,IF([1]回答表!AA45="●",[1]回答表!B278,"")),"")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IF([1]回答表!F17="下水道事業",IF([1]回答表!X45="●",[1]回答表!Y193,IF([1]回答表!AA45="●",[1]回答表!Y259,"")),"")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IF([1]回答表!F17="下水道事業",IF([1]回答表!X45="●",[1]回答表!E212,IF([1]回答表!AA45="●",[1]回答表!E278,"")),"")</f>
        <v/>
      </c>
      <c r="BG142" s="151"/>
      <c r="BH142" s="151"/>
      <c r="BI142" s="151"/>
      <c r="BJ142" s="150" t="str">
        <f>IF([1]回答表!F17="下水道事業",IF([1]回答表!X45="●",[1]回答表!E213,IF([1]回答表!AA45="●",[1]回答表!E279,"")),"")</f>
        <v/>
      </c>
      <c r="BK142" s="151"/>
      <c r="BL142" s="151"/>
      <c r="BM142" s="151"/>
      <c r="BN142" s="150" t="str">
        <f>IF([1]回答表!F17="下水道事業",IF([1]回答表!X45="●",[1]回答表!E214,IF([1]回答表!AA45="●",[1]回答表!E280,"")),"")</f>
        <v/>
      </c>
      <c r="BO142" s="151"/>
      <c r="BP142" s="151"/>
      <c r="BQ142" s="152"/>
      <c r="BR142" s="112"/>
      <c r="BX142" s="200" t="str">
        <f>IF([1]回答表!AQ20="下水道事業",IF([1]回答表!BI48="○",[1]回答表!AM161,IF([1]回答表!BL48="○",[1]回答表!AM226,"")),"")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IF([1]回答表!F17="下水道事業",IF([1]回答表!X45="●",[1]回答表!Y195,IF([1]回答表!AA45="●",[1]回答表!Y261,"")),"")</f>
        <v/>
      </c>
      <c r="V147" s="83"/>
      <c r="W147" s="83"/>
      <c r="X147" s="83"/>
      <c r="Y147" s="83"/>
      <c r="Z147" s="83"/>
      <c r="AA147" s="83"/>
      <c r="AB147" s="153"/>
      <c r="AC147" s="82" t="str">
        <f>IF([1]回答表!F17="下水道事業",IF([1]回答表!X45="●",[1]回答表!Y196,IF([1]回答表!AA45="●",[1]回答表!Y262,"")),"")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IF([1]回答表!F17="下水道事業",IF([1]回答表!X45="●",[1]回答表!Y198,IF([1]回答表!AA45="●",[1]回答表!Y264,"")),"")</f>
        <v/>
      </c>
      <c r="V153" s="83"/>
      <c r="W153" s="83"/>
      <c r="X153" s="83"/>
      <c r="Y153" s="83"/>
      <c r="Z153" s="83"/>
      <c r="AA153" s="83"/>
      <c r="AB153" s="153"/>
      <c r="AC153" s="82" t="str">
        <f>IF([1]回答表!F17="下水道事業",IF([1]回答表!X45="●",[1]回答表!Y199,IF([1]回答表!AA45="●",[1]回答表!Y265,"")),"")</f>
        <v/>
      </c>
      <c r="AD153" s="83"/>
      <c r="AE153" s="83"/>
      <c r="AF153" s="83"/>
      <c r="AG153" s="83"/>
      <c r="AH153" s="83"/>
      <c r="AI153" s="83"/>
      <c r="AJ153" s="153"/>
      <c r="AK153" s="82" t="str">
        <f>IF([1]回答表!F17="下水道事業",IF([1]回答表!X45="●",[1]回答表!Y200,IF([1]回答表!AA45="●",[1]回答表!Y266,"")),"")</f>
        <v/>
      </c>
      <c r="AL153" s="83"/>
      <c r="AM153" s="83"/>
      <c r="AN153" s="83"/>
      <c r="AO153" s="83"/>
      <c r="AP153" s="83"/>
      <c r="AQ153" s="83"/>
      <c r="AR153" s="153"/>
      <c r="AS153" s="82" t="str">
        <f>IF([1]回答表!F17="下水道事業",IF([1]回答表!X45="●",[1]回答表!Y201,IF([1]回答表!AA45="●",[1]回答表!Y267,"")),"")</f>
        <v/>
      </c>
      <c r="AT153" s="83"/>
      <c r="AU153" s="83"/>
      <c r="AV153" s="83"/>
      <c r="AW153" s="83"/>
      <c r="AX153" s="83"/>
      <c r="AY153" s="83"/>
      <c r="AZ153" s="153"/>
      <c r="BA153" s="82" t="str">
        <f>IF([1]回答表!F17="下水道事業",IF([1]回答表!X45="●",[1]回答表!Y202,IF([1]回答表!AA45="●",[1]回答表!Y268,"")),"")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IF([1]回答表!F17="下水道事業",IF([1]回答表!AA45="●","●",""),"")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IF([1]回答表!F17="下水道事業",IF([1]回答表!X45="●",[1]回答表!Y207,IF([1]回答表!AA45="●",[1]回答表!Y273,"")),"")</f>
        <v/>
      </c>
      <c r="V159" s="83"/>
      <c r="W159" s="83"/>
      <c r="X159" s="83"/>
      <c r="Y159" s="83"/>
      <c r="Z159" s="83"/>
      <c r="AA159" s="83"/>
      <c r="AB159" s="153"/>
      <c r="AC159" s="82" t="str">
        <f>IF([1]回答表!F17="下水道事業",IF([1]回答表!X45="●",[1]回答表!Y208,IF([1]回答表!AA45="●",[1]回答表!Y274,"")),"")</f>
        <v/>
      </c>
      <c r="AD159" s="83"/>
      <c r="AE159" s="83"/>
      <c r="AF159" s="83"/>
      <c r="AG159" s="83"/>
      <c r="AH159" s="83"/>
      <c r="AI159" s="83"/>
      <c r="AJ159" s="153"/>
      <c r="AK159" s="82" t="str">
        <f>IF([1]回答表!F17="下水道事業",IF([1]回答表!X45="●",[1]回答表!Y209,IF([1]回答表!AA45="●",[1]回答表!Y275,"")),"")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IF([1]回答表!F17="下水道事業",IF([1]回答表!AD45="●","●",""),"")</f>
        <v/>
      </c>
      <c r="O164" s="131"/>
      <c r="P164" s="131"/>
      <c r="Q164" s="132"/>
      <c r="R164" s="119"/>
      <c r="S164" s="119"/>
      <c r="T164" s="119"/>
      <c r="U164" s="133" t="str">
        <f>IF([1]回答表!F17="下水道事業",IF([1]回答表!AD45="●",[1]回答表!B289,""),"")</f>
        <v/>
      </c>
      <c r="V164" s="134"/>
      <c r="W164" s="134"/>
      <c r="X164" s="134"/>
      <c r="Y164" s="134"/>
      <c r="Z164" s="134"/>
      <c r="AA164" s="134"/>
      <c r="AB164" s="134"/>
      <c r="AC164" s="134"/>
      <c r="AD164" s="134"/>
      <c r="AE164" s="134"/>
      <c r="AF164" s="134"/>
      <c r="AG164" s="134"/>
      <c r="AH164" s="134"/>
      <c r="AI164" s="134"/>
      <c r="AJ164" s="135"/>
      <c r="AK164" s="183"/>
      <c r="AL164" s="183"/>
      <c r="AM164" s="133" t="str">
        <f>IF([1]回答表!F17="下水道事業",IF([1]回答表!AD45="●",[1]回答表!B295,""),"")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IF([1]回答表!BD17="●",IF([1]回答表!X45="●","●",""),"")</f>
        <v/>
      </c>
      <c r="O176" s="131"/>
      <c r="P176" s="131"/>
      <c r="Q176" s="132"/>
      <c r="R176" s="119"/>
      <c r="S176" s="119"/>
      <c r="T176" s="119"/>
      <c r="U176" s="133" t="str">
        <f>IF([1]回答表!BD17="●",IF([1]回答表!X45="●",[1]回答表!B158,IF([1]回答表!AA45="●",[1]回答表!B223,"")),"")</f>
        <v/>
      </c>
      <c r="V176" s="134"/>
      <c r="W176" s="134"/>
      <c r="X176" s="134"/>
      <c r="Y176" s="134"/>
      <c r="Z176" s="134"/>
      <c r="AA176" s="134"/>
      <c r="AB176" s="134"/>
      <c r="AC176" s="134"/>
      <c r="AD176" s="134"/>
      <c r="AE176" s="134"/>
      <c r="AF176" s="134"/>
      <c r="AG176" s="134"/>
      <c r="AH176" s="134"/>
      <c r="AI176" s="134"/>
      <c r="AJ176" s="135"/>
      <c r="AK176" s="136"/>
      <c r="AL176" s="136"/>
      <c r="AM176" s="138" t="str">
        <f>IF([1]回答表!BD17="●",IF([1]回答表!X45="●",[1]回答表!B212,IF([1]回答表!AA45="●",[1]回答表!B278,"")),"")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IF([1]回答表!BD17="●",IF([1]回答表!X45="●",[1]回答表!E212,IF([1]回答表!AA45="●",[1]回答表!E278,"")),"")</f>
        <v/>
      </c>
      <c r="AN179" s="151"/>
      <c r="AO179" s="151"/>
      <c r="AP179" s="151"/>
      <c r="AQ179" s="150" t="str">
        <f>IF([1]回答表!BD17="●",IF([1]回答表!X45="●",[1]回答表!E213,IF([1]回答表!AA45="●",[1]回答表!E279,"")),"")</f>
        <v/>
      </c>
      <c r="AR179" s="151"/>
      <c r="AS179" s="151"/>
      <c r="AT179" s="151"/>
      <c r="AU179" s="150" t="str">
        <f>IF([1]回答表!BD17="●",IF([1]回答表!X45="●",[1]回答表!E214,IF([1]回答表!AA45="●",[1]回答表!E280,"")),"")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IF([1]回答表!BD17="●",IF([1]回答表!AA45="●","●",""),"")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IF([1]回答表!BD17="●",IF([1]回答表!AD45="●","●",""),"")</f>
        <v/>
      </c>
      <c r="O188" s="131"/>
      <c r="P188" s="131"/>
      <c r="Q188" s="132"/>
      <c r="R188" s="119"/>
      <c r="S188" s="119"/>
      <c r="T188" s="119"/>
      <c r="U188" s="133" t="str">
        <f>IF([1]回答表!BD17="●",IF([1]回答表!AD45="●",[1]回答表!B289,""),"")</f>
        <v/>
      </c>
      <c r="V188" s="134"/>
      <c r="W188" s="134"/>
      <c r="X188" s="134"/>
      <c r="Y188" s="134"/>
      <c r="Z188" s="134"/>
      <c r="AA188" s="134"/>
      <c r="AB188" s="134"/>
      <c r="AC188" s="134"/>
      <c r="AD188" s="134"/>
      <c r="AE188" s="134"/>
      <c r="AF188" s="134"/>
      <c r="AG188" s="134"/>
      <c r="AH188" s="134"/>
      <c r="AI188" s="134"/>
      <c r="AJ188" s="135"/>
      <c r="AK188" s="183"/>
      <c r="AL188" s="183"/>
      <c r="AM188" s="133" t="str">
        <f>IF([1]回答表!BD17="●",IF([1]回答表!AD45="●",[1]回答表!B295,""),"")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IF([1]回答表!X46="●","●","")</f>
        <v/>
      </c>
      <c r="O200" s="131"/>
      <c r="P200" s="131"/>
      <c r="Q200" s="132"/>
      <c r="R200" s="119"/>
      <c r="S200" s="119"/>
      <c r="T200" s="119"/>
      <c r="U200" s="133" t="str">
        <f>IF([1]回答表!X46="●",[1]回答表!B307,IF([1]回答表!AA46="●",[1]回答表!B324,""))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IF([1]回答表!X46="●",[1]回答表!U313,IF([1]回答表!AA46="●",[1]回答表!U330,""))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IF([1]回答表!X46="●",[1]回答表!G313,IF([1]回答表!AA46="●",[1]回答表!G330,""))</f>
        <v/>
      </c>
      <c r="AN203" s="83"/>
      <c r="AO203" s="83"/>
      <c r="AP203" s="83"/>
      <c r="AQ203" s="83"/>
      <c r="AR203" s="83"/>
      <c r="AS203" s="83"/>
      <c r="AT203" s="153"/>
      <c r="AU203" s="82" t="str">
        <f>IF([1]回答表!X46="●",[1]回答表!G314,IF([1]回答表!AA46="●",[1]回答表!G331,""))</f>
        <v/>
      </c>
      <c r="AV203" s="83"/>
      <c r="AW203" s="83"/>
      <c r="AX203" s="83"/>
      <c r="AY203" s="83"/>
      <c r="AZ203" s="83"/>
      <c r="BA203" s="83"/>
      <c r="BB203" s="153"/>
      <c r="BC203" s="120"/>
      <c r="BD203" s="109"/>
      <c r="BE203" s="109"/>
      <c r="BF203" s="150" t="str">
        <f>IF([1]回答表!X46="●",[1]回答表!X313,IF([1]回答表!AA46="●",[1]回答表!X330,""))</f>
        <v/>
      </c>
      <c r="BG203" s="151"/>
      <c r="BH203" s="151"/>
      <c r="BI203" s="151"/>
      <c r="BJ203" s="150" t="str">
        <f>IF([1]回答表!X46="●",[1]回答表!X314,IF([1]回答表!AA46="●",[1]回答表!X331,""))</f>
        <v/>
      </c>
      <c r="BK203" s="151"/>
      <c r="BL203" s="151"/>
      <c r="BM203" s="152"/>
      <c r="BN203" s="150" t="str">
        <f>IF([1]回答表!X46="●",[1]回答表!X315,IF([1]回答表!AA46="●",[1]回答表!X332,""))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IF([1]回答表!AA46="●","●","")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IF([1]回答表!AD46="●","●","")</f>
        <v/>
      </c>
      <c r="O212" s="131"/>
      <c r="P212" s="131"/>
      <c r="Q212" s="132"/>
      <c r="R212" s="119"/>
      <c r="S212" s="119"/>
      <c r="T212" s="119"/>
      <c r="U212" s="133" t="str">
        <f>IF([1]回答表!AD46="●",[1]回答表!B337,"")</f>
        <v/>
      </c>
      <c r="V212" s="134"/>
      <c r="W212" s="134"/>
      <c r="X212" s="134"/>
      <c r="Y212" s="134"/>
      <c r="Z212" s="134"/>
      <c r="AA212" s="134"/>
      <c r="AB212" s="134"/>
      <c r="AC212" s="134"/>
      <c r="AD212" s="134"/>
      <c r="AE212" s="134"/>
      <c r="AF212" s="134"/>
      <c r="AG212" s="134"/>
      <c r="AH212" s="134"/>
      <c r="AI212" s="134"/>
      <c r="AJ212" s="135"/>
      <c r="AK212" s="259"/>
      <c r="AL212" s="259"/>
      <c r="AM212" s="133" t="str">
        <f>IF([1]回答表!AD46="●",[1]回答表!B343,"")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IF([1]回答表!X47="●","●","")</f>
        <v/>
      </c>
      <c r="O224" s="131"/>
      <c r="P224" s="131"/>
      <c r="Q224" s="132"/>
      <c r="R224" s="119"/>
      <c r="S224" s="119"/>
      <c r="T224" s="119"/>
      <c r="U224" s="133" t="str">
        <f>IF([1]回答表!X47="●",[1]回答表!B356,IF([1]回答表!AA47="●",[1]回答表!B379,""))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IF([1]回答表!X47="●",[1]回答表!B362,"")</f>
        <v/>
      </c>
      <c r="AO224" s="263"/>
      <c r="AP224" s="263"/>
      <c r="AQ224" s="263"/>
      <c r="AR224" s="263"/>
      <c r="AS224" s="263"/>
      <c r="AT224" s="263"/>
      <c r="AU224" s="263"/>
      <c r="AV224" s="263"/>
      <c r="AW224" s="263"/>
      <c r="AX224" s="263"/>
      <c r="AY224" s="263"/>
      <c r="AZ224" s="263"/>
      <c r="BA224" s="263"/>
      <c r="BB224" s="264"/>
      <c r="BC224" s="120"/>
      <c r="BD224" s="109"/>
      <c r="BE224" s="109"/>
      <c r="BF224" s="138" t="str">
        <f>IF([1]回答表!X47="●",[1]回答表!B368,IF([1]回答表!AA47="●",[1]回答表!B385,""))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IF([1]回答表!X47="●",[1]回答表!E368,IF([1]回答表!AA47="●",[1]回答表!E385,""))</f>
        <v/>
      </c>
      <c r="BG227" s="151"/>
      <c r="BH227" s="151"/>
      <c r="BI227" s="151"/>
      <c r="BJ227" s="150" t="str">
        <f>IF([1]回答表!X47="●",[1]回答表!E369,IF([1]回答表!AA47="●",[1]回答表!E386,""))</f>
        <v/>
      </c>
      <c r="BK227" s="151"/>
      <c r="BL227" s="151"/>
      <c r="BM227" s="152"/>
      <c r="BN227" s="150" t="str">
        <f>IF([1]回答表!X47="●",[1]回答表!E370,IF([1]回答表!AA47="●",[1]回答表!E387,""))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IF([1]回答表!AA47="●","●","")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IF([1]回答表!AD47="●","●","")</f>
        <v/>
      </c>
      <c r="O236" s="131"/>
      <c r="P236" s="131"/>
      <c r="Q236" s="132"/>
      <c r="R236" s="119"/>
      <c r="S236" s="119"/>
      <c r="T236" s="119"/>
      <c r="U236" s="133" t="str">
        <f>IF([1]回答表!AD47="●",[1]回答表!B392,"")</f>
        <v/>
      </c>
      <c r="V236" s="134"/>
      <c r="W236" s="134"/>
      <c r="X236" s="134"/>
      <c r="Y236" s="134"/>
      <c r="Z236" s="134"/>
      <c r="AA236" s="134"/>
      <c r="AB236" s="134"/>
      <c r="AC236" s="134"/>
      <c r="AD236" s="134"/>
      <c r="AE236" s="134"/>
      <c r="AF236" s="134"/>
      <c r="AG236" s="134"/>
      <c r="AH236" s="134"/>
      <c r="AI236" s="134"/>
      <c r="AJ236" s="135"/>
      <c r="AK236" s="259"/>
      <c r="AL236" s="259"/>
      <c r="AM236" s="133" t="str">
        <f>IF([1]回答表!AD47="●",[1]回答表!B398,"")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IF([1]回答表!X48="●","●","")</f>
        <v/>
      </c>
      <c r="O248" s="131"/>
      <c r="P248" s="131"/>
      <c r="Q248" s="132"/>
      <c r="R248" s="119"/>
      <c r="S248" s="119"/>
      <c r="T248" s="119"/>
      <c r="U248" s="133" t="str">
        <f>IF([1]回答表!X48="●",[1]回答表!B411,IF([1]回答表!AA48="●",[1]回答表!B425,""))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IF([1]回答表!X48="●",[1]回答表!BC418,IF([1]回答表!AA48="●",[1]回答表!BC432,""))</f>
        <v/>
      </c>
      <c r="AR248" s="272"/>
      <c r="AS248" s="272"/>
      <c r="AT248" s="272"/>
      <c r="AU248" s="273" t="s">
        <v>73</v>
      </c>
      <c r="AV248" s="274"/>
      <c r="AW248" s="274"/>
      <c r="AX248" s="275"/>
      <c r="AY248" s="272" t="str">
        <f>IF([1]回答表!X48="●",[1]回答表!BC423,IF([1]回答表!AA48="●",[1]回答表!BC437,""))</f>
        <v/>
      </c>
      <c r="AZ248" s="272"/>
      <c r="BA248" s="272"/>
      <c r="BB248" s="272"/>
      <c r="BC248" s="120"/>
      <c r="BD248" s="109"/>
      <c r="BE248" s="109"/>
      <c r="BF248" s="138" t="str">
        <f>IF([1]回答表!X48="●",[1]回答表!S417,IF([1]回答表!AA48="●",[1]回答表!S431,""))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IF([1]回答表!X48="●",[1]回答表!BC419,IF([1]回答表!AA48="●",[1]回答表!BC433,""))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IF([1]回答表!X48="●",[1]回答表!V417,IF([1]回答表!AA48="●",[1]回答表!V431,""))</f>
        <v/>
      </c>
      <c r="BG251" s="151"/>
      <c r="BH251" s="151"/>
      <c r="BI251" s="151"/>
      <c r="BJ251" s="150" t="str">
        <f>IF([1]回答表!X48="●",[1]回答表!V418,IF([1]回答表!AA48="●",[1]回答表!V432,""))</f>
        <v/>
      </c>
      <c r="BK251" s="151"/>
      <c r="BL251" s="151"/>
      <c r="BM251" s="152"/>
      <c r="BN251" s="150" t="str">
        <f>IF([1]回答表!X48="●",[1]回答表!V419,IF([1]回答表!AA48="●",[1]回答表!V433,""))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IF([1]回答表!X48="●",[1]回答表!BC420,IF([1]回答表!AA48="●",[1]回答表!BC434,""))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IF([1]回答表!X48="●",[1]回答表!BC424,IF([1]回答表!AA48="●",[1]回答表!BC438,""))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IF([1]回答表!AA48="●","●","")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IF([1]回答表!X48="●",[1]回答表!BC421,IF([1]回答表!AA48="●",[1]回答表!BC435,""))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IF([1]回答表!X48="●",[1]回答表!BC422,IF([1]回答表!AA48="●",[1]回答表!BC436,""))</f>
        <v/>
      </c>
      <c r="AR256" s="272"/>
      <c r="AS256" s="272"/>
      <c r="AT256" s="272"/>
      <c r="AU256" s="224" t="s">
        <v>79</v>
      </c>
      <c r="AV256" s="225"/>
      <c r="AW256" s="225"/>
      <c r="AX256" s="226"/>
      <c r="AY256" s="282" t="str">
        <f>IF([1]回答表!X48="●",[1]回答表!BC425,IF([1]回答表!AA48="●",[1]回答表!BC439,""))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IF([1]回答表!AD48="●","●","")</f>
        <v/>
      </c>
      <c r="O260" s="131"/>
      <c r="P260" s="131"/>
      <c r="Q260" s="132"/>
      <c r="R260" s="119"/>
      <c r="S260" s="119"/>
      <c r="T260" s="119"/>
      <c r="U260" s="133" t="str">
        <f>IF([1]回答表!AD48="●",[1]回答表!B439,"")</f>
        <v/>
      </c>
      <c r="V260" s="134"/>
      <c r="W260" s="134"/>
      <c r="X260" s="134"/>
      <c r="Y260" s="134"/>
      <c r="Z260" s="134"/>
      <c r="AA260" s="134"/>
      <c r="AB260" s="134"/>
      <c r="AC260" s="134"/>
      <c r="AD260" s="134"/>
      <c r="AE260" s="134"/>
      <c r="AF260" s="134"/>
      <c r="AG260" s="134"/>
      <c r="AH260" s="134"/>
      <c r="AI260" s="134"/>
      <c r="AJ260" s="135"/>
      <c r="AK260" s="183"/>
      <c r="AL260" s="183"/>
      <c r="AM260" s="133" t="str">
        <f>IF([1]回答表!AD48="●",[1]回答表!B445,"")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IF([1]回答表!X49="●","●","")</f>
        <v/>
      </c>
      <c r="O271" s="131"/>
      <c r="P271" s="131"/>
      <c r="Q271" s="132"/>
      <c r="R271" s="119"/>
      <c r="S271" s="119"/>
      <c r="T271" s="119"/>
      <c r="U271" s="133" t="str">
        <f>IF([1]回答表!X49="●",[1]回答表!B458,IF([1]回答表!AA49="●",[1]回答表!B475,""))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IF([1]回答表!X49="●",[1]回答表!B468,IF([1]回答表!AA49="●",[1]回答表!B485,""))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IF([1]回答表!X49="●",[1]回答表!G464,IF([1]回答表!AA49="●",[1]回答表!G481,""))</f>
        <v/>
      </c>
      <c r="AN273" s="83"/>
      <c r="AO273" s="83"/>
      <c r="AP273" s="83"/>
      <c r="AQ273" s="83"/>
      <c r="AR273" s="83"/>
      <c r="AS273" s="83"/>
      <c r="AT273" s="153"/>
      <c r="AU273" s="82" t="str">
        <f>IF([1]回答表!X49="●",[1]回答表!G465,IF([1]回答表!AA49="●",[1]回答表!G482,""))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IF([1]回答表!X49="●",[1]回答表!E468,IF([1]回答表!AA49="●",[1]回答表!E485,""))</f>
        <v/>
      </c>
      <c r="BG274" s="151"/>
      <c r="BH274" s="151"/>
      <c r="BI274" s="151"/>
      <c r="BJ274" s="150" t="str">
        <f>IF([1]回答表!X49="●",[1]回答表!E469,IF([1]回答表!AA49="●",[1]回答表!E486,""))</f>
        <v/>
      </c>
      <c r="BK274" s="151"/>
      <c r="BL274" s="151"/>
      <c r="BM274" s="152"/>
      <c r="BN274" s="150" t="str">
        <f>IF([1]回答表!X49="●",[1]回答表!E470,IF([1]回答表!AA49="●",[1]回答表!E487,""))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IF([1]回答表!AA49="●","●","")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IF([1]回答表!AD49="●","●","")</f>
        <v/>
      </c>
      <c r="O283" s="131"/>
      <c r="P283" s="131"/>
      <c r="Q283" s="132"/>
      <c r="R283" s="119"/>
      <c r="S283" s="119"/>
      <c r="T283" s="119"/>
      <c r="U283" s="133" t="str">
        <f>IF([1]回答表!AD49="●",[1]回答表!B492,"")</f>
        <v/>
      </c>
      <c r="V283" s="134"/>
      <c r="W283" s="134"/>
      <c r="X283" s="134"/>
      <c r="Y283" s="134"/>
      <c r="Z283" s="134"/>
      <c r="AA283" s="134"/>
      <c r="AB283" s="134"/>
      <c r="AC283" s="134"/>
      <c r="AD283" s="134"/>
      <c r="AE283" s="134"/>
      <c r="AF283" s="134"/>
      <c r="AG283" s="134"/>
      <c r="AH283" s="134"/>
      <c r="AI283" s="134"/>
      <c r="AJ283" s="135"/>
      <c r="AK283" s="136"/>
      <c r="AL283" s="136"/>
      <c r="AM283" s="133" t="str">
        <f>IF([1]回答表!AD49="●",[1]回答表!B498,"")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IF([1]回答表!R50="●",[1]回答表!B511,"")</f>
        <v xml:space="preserve"> 現行の経営体制及び経営手法で健全な事業運営が実施できている。対応可能な業務に関しては、民間へ委託している。今後は、委託内容の精査と検証を行い、より効果的な内容となるよう、適宜業務委託の充実を図る。</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6AAE5-0A6B-454A-955E-C0AF7E6DCC27}">
  <sheetPr>
    <pageSetUpPr fitToPage="1"/>
  </sheetPr>
  <dimension ref="A1:CN315"/>
  <sheetViews>
    <sheetView showZeros="0" view="pageBreakPreview" topLeftCell="A16" zoomScale="60" zoomScaleNormal="55" workbookViewId="0">
      <selection activeCell="U36" sqref="U36:AJ47"/>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IF(COUNTIF([2]回答表!K15,"*")&gt;0,[2]回答表!K15,"")</f>
        <v>にかほ市</v>
      </c>
      <c r="D11" s="8"/>
      <c r="E11" s="8"/>
      <c r="F11" s="8"/>
      <c r="G11" s="8"/>
      <c r="H11" s="8"/>
      <c r="I11" s="8"/>
      <c r="J11" s="8"/>
      <c r="K11" s="8"/>
      <c r="L11" s="8"/>
      <c r="M11" s="8"/>
      <c r="N11" s="8"/>
      <c r="O11" s="8"/>
      <c r="P11" s="8"/>
      <c r="Q11" s="8"/>
      <c r="R11" s="8"/>
      <c r="S11" s="8"/>
      <c r="T11" s="8"/>
      <c r="U11" s="22" t="str">
        <f>IF(COUNTIF([2]回答表!F17,"*")&gt;0,[2]回答表!F17,"")</f>
        <v>簡易水道事業</v>
      </c>
      <c r="V11" s="23"/>
      <c r="W11" s="23"/>
      <c r="X11" s="23"/>
      <c r="Y11" s="23"/>
      <c r="Z11" s="23"/>
      <c r="AA11" s="23"/>
      <c r="AB11" s="23"/>
      <c r="AC11" s="23"/>
      <c r="AD11" s="23"/>
      <c r="AE11" s="23"/>
      <c r="AF11" s="10"/>
      <c r="AG11" s="10"/>
      <c r="AH11" s="10"/>
      <c r="AI11" s="10"/>
      <c r="AJ11" s="10"/>
      <c r="AK11" s="10"/>
      <c r="AL11" s="10"/>
      <c r="AM11" s="10"/>
      <c r="AN11" s="11"/>
      <c r="AO11" s="24" t="str">
        <f>IF(COUNTIF([2]回答表!W17,"*")&gt;0,[2]回答表!W17,"")</f>
        <v>―</v>
      </c>
      <c r="AP11" s="10"/>
      <c r="AQ11" s="10"/>
      <c r="AR11" s="10"/>
      <c r="AS11" s="10"/>
      <c r="AT11" s="10"/>
      <c r="AU11" s="10"/>
      <c r="AV11" s="10"/>
      <c r="AW11" s="10"/>
      <c r="AX11" s="10"/>
      <c r="AY11" s="10"/>
      <c r="AZ11" s="10"/>
      <c r="BA11" s="10"/>
      <c r="BB11" s="10"/>
      <c r="BC11" s="10"/>
      <c r="BD11" s="10"/>
      <c r="BE11" s="10"/>
      <c r="BF11" s="11"/>
      <c r="BG11" s="21" t="str">
        <f>IF(COUNTIF([2]回答表!F19,"*")&gt;0,[2]回答表!F19,"")</f>
        <v>ー</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IF([2]回答表!R43="●","●","")</f>
        <v>●</v>
      </c>
      <c r="E24" s="80"/>
      <c r="F24" s="80"/>
      <c r="G24" s="80"/>
      <c r="H24" s="80"/>
      <c r="I24" s="80"/>
      <c r="J24" s="81"/>
      <c r="K24" s="79" t="str">
        <f>IF([2]回答表!R44="●","●","")</f>
        <v/>
      </c>
      <c r="L24" s="80"/>
      <c r="M24" s="80"/>
      <c r="N24" s="80"/>
      <c r="O24" s="80"/>
      <c r="P24" s="80"/>
      <c r="Q24" s="81"/>
      <c r="R24" s="79" t="str">
        <f>IF([2]回答表!R45="●","●","")</f>
        <v/>
      </c>
      <c r="S24" s="80"/>
      <c r="T24" s="80"/>
      <c r="U24" s="80"/>
      <c r="V24" s="80"/>
      <c r="W24" s="80"/>
      <c r="X24" s="81"/>
      <c r="Y24" s="79" t="str">
        <f>IF([2]回答表!R46="●","●","")</f>
        <v/>
      </c>
      <c r="Z24" s="80"/>
      <c r="AA24" s="80"/>
      <c r="AB24" s="80"/>
      <c r="AC24" s="80"/>
      <c r="AD24" s="80"/>
      <c r="AE24" s="81"/>
      <c r="AF24" s="79" t="str">
        <f>IF([2]回答表!R47="●","●","")</f>
        <v/>
      </c>
      <c r="AG24" s="80"/>
      <c r="AH24" s="80"/>
      <c r="AI24" s="80"/>
      <c r="AJ24" s="80"/>
      <c r="AK24" s="80"/>
      <c r="AL24" s="81"/>
      <c r="AM24" s="79" t="str">
        <f>IF([2]回答表!R48="●","●","")</f>
        <v/>
      </c>
      <c r="AN24" s="80"/>
      <c r="AO24" s="80"/>
      <c r="AP24" s="80"/>
      <c r="AQ24" s="80"/>
      <c r="AR24" s="80"/>
      <c r="AS24" s="81"/>
      <c r="AT24" s="79" t="str">
        <f>IF([2]回答表!R49="●","●","")</f>
        <v/>
      </c>
      <c r="AU24" s="80"/>
      <c r="AV24" s="80"/>
      <c r="AW24" s="80"/>
      <c r="AX24" s="80"/>
      <c r="AY24" s="80"/>
      <c r="AZ24" s="81"/>
      <c r="BA24" s="68"/>
      <c r="BB24" s="82" t="str">
        <f>IF([2]回答表!R50="●","●","")</f>
        <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IF([2]回答表!X43="●","●","")</f>
        <v>●</v>
      </c>
      <c r="O36" s="131"/>
      <c r="P36" s="131"/>
      <c r="Q36" s="132"/>
      <c r="R36" s="119"/>
      <c r="S36" s="119"/>
      <c r="T36" s="119"/>
      <c r="U36" s="133" t="str">
        <f>IF([2]回答表!X43="●",[2]回答表!B59,IF([2]回答表!AA43="●",[2]回答表!B79,""))</f>
        <v>平成29年3月31日、にかほ市簡易水道事業を廃止。平成29年4月1日より、水道事業へ移行し公営企業となった。</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IF([2]回答表!X43="●",[2]回答表!S65,IF([2]回答表!AA43="●",[2]回答表!S85,""))</f>
        <v>平成</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IF([2]回答表!X43="●",[2]回答表!G65,IF([2]回答表!AA43="●",[2]回答表!G85,""))</f>
        <v>●</v>
      </c>
      <c r="AN38" s="83"/>
      <c r="AO38" s="83"/>
      <c r="AP38" s="83"/>
      <c r="AQ38" s="83"/>
      <c r="AR38" s="83"/>
      <c r="AS38" s="83"/>
      <c r="AT38" s="153"/>
      <c r="AU38" s="82" t="str">
        <f>IF([2]回答表!X43="●",[2]回答表!G66,IF([2]回答表!AA43="●",[2]回答表!G86,""))</f>
        <v xml:space="preserve">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f>IF([2]回答表!X43="●",[2]回答表!V65,IF([2]回答表!AA43="●",[2]回答表!V85,""))</f>
        <v>29</v>
      </c>
      <c r="BG39" s="16"/>
      <c r="BH39" s="16"/>
      <c r="BI39" s="17"/>
      <c r="BJ39" s="150">
        <f>IF([2]回答表!X43="●",[2]回答表!V66,IF([2]回答表!AA43="●",[2]回答表!V86,""))</f>
        <v>3</v>
      </c>
      <c r="BK39" s="16"/>
      <c r="BL39" s="16"/>
      <c r="BM39" s="17"/>
      <c r="BN39" s="150">
        <f>IF([2]回答表!X43="●",[2]回答表!V67,IF([2]回答表!AA43="●",[2]回答表!V87,""))</f>
        <v>31</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IF([2]回答表!X43="●",[2]回答表!O71,IF([2]回答表!AA43="●",[2]回答表!O91,""))</f>
        <v xml:space="preserve">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IF([2]回答表!X43="●",[2]回答表!O72,IF([2]回答表!AA43="●",[2]回答表!O92,""))</f>
        <v xml:space="preserve">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IF([2]回答表!AA43="●","●","")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IF([2]回答表!X43="●",[2]回答表!O73,IF([2]回答表!AA43="●",[2]回答表!O93,""))</f>
        <v xml:space="preserve">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IF([2]回答表!X43="●",[2]回答表!O74,IF([2]回答表!AA43="●",[2]回答表!O94,""))</f>
        <v xml:space="preserve">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IF([2]回答表!X43="●",[2]回答表!AG71,IF([2]回答表!AA43="●",[2]回答表!AG91,""))</f>
        <v>●</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IF([2]回答表!X43="●",[2]回答表!AG72,IF([2]回答表!AA43="●",[2]回答表!AG92,""))</f>
        <v xml:space="preserve">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IF([2]回答表!AD43="●","●","")</f>
        <v/>
      </c>
      <c r="O51" s="131"/>
      <c r="P51" s="131"/>
      <c r="Q51" s="132"/>
      <c r="R51" s="119"/>
      <c r="S51" s="119"/>
      <c r="T51" s="119"/>
      <c r="U51" s="133" t="str">
        <f>IF([2]回答表!AD43="●",[2]回答表!B99,"")</f>
        <v/>
      </c>
      <c r="V51" s="134"/>
      <c r="W51" s="134"/>
      <c r="X51" s="134"/>
      <c r="Y51" s="134"/>
      <c r="Z51" s="134"/>
      <c r="AA51" s="134"/>
      <c r="AB51" s="134"/>
      <c r="AC51" s="134"/>
      <c r="AD51" s="134"/>
      <c r="AE51" s="134"/>
      <c r="AF51" s="134"/>
      <c r="AG51" s="134"/>
      <c r="AH51" s="134"/>
      <c r="AI51" s="134"/>
      <c r="AJ51" s="135"/>
      <c r="AK51" s="183"/>
      <c r="AL51" s="183"/>
      <c r="AM51" s="133" t="str">
        <f>IF([2]回答表!AD43="●",[2]回答表!B104,"")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IF([2]回答表!X44="●","●","")</f>
        <v/>
      </c>
      <c r="O62" s="131"/>
      <c r="P62" s="131"/>
      <c r="Q62" s="132"/>
      <c r="R62" s="119"/>
      <c r="S62" s="119"/>
      <c r="T62" s="119"/>
      <c r="U62" s="133" t="str">
        <f>IF([2]回答表!X44="●",[2]回答表!B115,IF([2]回答表!AA44="●",[2]回答表!B127,""))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IF([2]回答表!X44="●",[2]回答表!S121,IF([2]回答表!AA44="●",[2]回答表!S133,""))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IF([2]回答表!X44="●",[2]回答表!J121,IF([2]回答表!AA44="●",[2]回答表!J133,""))</f>
        <v/>
      </c>
      <c r="AN65" s="83"/>
      <c r="AO65" s="83"/>
      <c r="AP65" s="83"/>
      <c r="AQ65" s="83"/>
      <c r="AR65" s="83"/>
      <c r="AS65" s="83"/>
      <c r="AT65" s="153"/>
      <c r="AU65" s="82" t="str">
        <f>IF([2]回答表!X44="●",[2]回答表!J122,IF([2]回答表!AA44="●",[2]回答表!J134,""))</f>
        <v/>
      </c>
      <c r="AV65" s="83"/>
      <c r="AW65" s="83"/>
      <c r="AX65" s="83"/>
      <c r="AY65" s="83"/>
      <c r="AZ65" s="83"/>
      <c r="BA65" s="83"/>
      <c r="BB65" s="153"/>
      <c r="BC65" s="120"/>
      <c r="BD65" s="109"/>
      <c r="BE65" s="109"/>
      <c r="BF65" s="150" t="str">
        <f>IF([2]回答表!X44="●",[2]回答表!V121,IF([2]回答表!AA44="●",[2]回答表!V133,""))</f>
        <v/>
      </c>
      <c r="BG65" s="151"/>
      <c r="BH65" s="151"/>
      <c r="BI65" s="151"/>
      <c r="BJ65" s="150" t="str">
        <f>IF([2]回答表!X44="●",[2]回答表!V122,IF([2]回答表!AA44="●",[2]回答表!V134,""))</f>
        <v/>
      </c>
      <c r="BK65" s="151"/>
      <c r="BL65" s="151"/>
      <c r="BM65" s="151"/>
      <c r="BN65" s="150" t="str">
        <f>IF([2]回答表!X44="●",[2]回答表!V123,IF([2]回答表!AA44="●",[2]回答表!V135,""))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IF([2]回答表!AA44="●","●","")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IF([2]回答表!AD44="●","●","")</f>
        <v/>
      </c>
      <c r="O74" s="131"/>
      <c r="P74" s="131"/>
      <c r="Q74" s="132"/>
      <c r="R74" s="119"/>
      <c r="S74" s="119"/>
      <c r="T74" s="119"/>
      <c r="U74" s="133" t="str">
        <f>IF([2]回答表!AD44="●",[2]回答表!B140,"")</f>
        <v/>
      </c>
      <c r="V74" s="134"/>
      <c r="W74" s="134"/>
      <c r="X74" s="134"/>
      <c r="Y74" s="134"/>
      <c r="Z74" s="134"/>
      <c r="AA74" s="134"/>
      <c r="AB74" s="134"/>
      <c r="AC74" s="134"/>
      <c r="AD74" s="134"/>
      <c r="AE74" s="134"/>
      <c r="AF74" s="134"/>
      <c r="AG74" s="134"/>
      <c r="AH74" s="134"/>
      <c r="AI74" s="134"/>
      <c r="AJ74" s="135"/>
      <c r="AK74" s="183"/>
      <c r="AL74" s="183"/>
      <c r="AM74" s="133" t="str">
        <f>IF([2]回答表!AD44="●",[2]回答表!B146,"")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IF([2]回答表!F17="水道事業",IF([2]回答表!X45="●","●",""),"")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IF([2]回答表!F17="水道事業",IF([2]回答表!X45="●",[2]回答表!B158,IF([2]回答表!AA45="●",[2]回答表!B223,"")),"")</f>
        <v/>
      </c>
      <c r="AN86" s="201"/>
      <c r="AO86" s="201"/>
      <c r="AP86" s="201"/>
      <c r="AQ86" s="201"/>
      <c r="AR86" s="201"/>
      <c r="AS86" s="201"/>
      <c r="AT86" s="201"/>
      <c r="AU86" s="201"/>
      <c r="AV86" s="201"/>
      <c r="AW86" s="201"/>
      <c r="AX86" s="201"/>
      <c r="AY86" s="201"/>
      <c r="AZ86" s="201"/>
      <c r="BA86" s="201"/>
      <c r="BB86" s="201"/>
      <c r="BC86" s="202"/>
      <c r="BD86" s="109"/>
      <c r="BE86" s="109"/>
      <c r="BF86" s="138" t="str">
        <f>IF([2]回答表!F17="水道事業",IF([2]回答表!X45="●",[2]回答表!B212,IF([2]回答表!AA45="●",[2]回答表!B278,"")),"")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IF([2]回答表!F17="水道事業",IF([2]回答表!X45="●",[2]回答表!J166,IF([2]回答表!AA45="●",[2]回答表!J231,"")),"")</f>
        <v/>
      </c>
      <c r="V88" s="83"/>
      <c r="W88" s="83"/>
      <c r="X88" s="83"/>
      <c r="Y88" s="83"/>
      <c r="Z88" s="83"/>
      <c r="AA88" s="83"/>
      <c r="AB88" s="153"/>
      <c r="AC88" s="82" t="str">
        <f>IF([2]回答表!F17="水道事業",IF([2]回答表!X45="●",[2]回答表!J173,IF([2]回答表!AA45="●",[2]回答表!J238,"")),"")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IF([2]回答表!F17="水道事業",IF([2]回答表!X45="●",[2]回答表!E212,IF([2]回答表!AA45="●",[2]回答表!E278,"")),"")</f>
        <v/>
      </c>
      <c r="BG89" s="151"/>
      <c r="BH89" s="151"/>
      <c r="BI89" s="151"/>
      <c r="BJ89" s="150" t="str">
        <f>IF([2]回答表!F17="水道事業",IF([2]回答表!X45="●",[2]回答表!E213,IF([2]回答表!AA45="●",[2]回答表!E279,"")),"")</f>
        <v/>
      </c>
      <c r="BK89" s="151"/>
      <c r="BL89" s="151"/>
      <c r="BM89" s="151"/>
      <c r="BN89" s="150" t="str">
        <f>IF([2]回答表!F17="水道事業",IF([2]回答表!X45="●",[2]回答表!E214,IF([2]回答表!AA45="●",[2]回答表!E280,"")),"")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IF([2]回答表!F17="水道事業",IF([2]回答表!AA45="●","●",""),"")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IF([2]回答表!F17="水道事業",IF([2]回答表!X45="●",[2]回答表!J176,IF([2]回答表!AA45="●",[2]回答表!J241,"")),"")</f>
        <v/>
      </c>
      <c r="V93" s="83"/>
      <c r="W93" s="83"/>
      <c r="X93" s="83"/>
      <c r="Y93" s="83"/>
      <c r="Z93" s="83"/>
      <c r="AA93" s="83"/>
      <c r="AB93" s="153"/>
      <c r="AC93" s="82" t="str">
        <f>IF([2]回答表!F17="水道事業",IF([2]回答表!X45="●",[2]回答表!J180,IF([2]回答表!AA45="●",[2]回答表!J245,"")),"")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IF([2]回答表!F17="水道事業",IF([2]回答表!AD45="●","●",""),"")</f>
        <v/>
      </c>
      <c r="O98" s="131"/>
      <c r="P98" s="131"/>
      <c r="Q98" s="132"/>
      <c r="R98" s="119"/>
      <c r="S98" s="119"/>
      <c r="T98" s="119"/>
      <c r="U98" s="133" t="str">
        <f>IF([2]回答表!F17="水道事業",IF([2]回答表!AD45="●",[2]回答表!B289,""),"")</f>
        <v/>
      </c>
      <c r="V98" s="134"/>
      <c r="W98" s="134"/>
      <c r="X98" s="134"/>
      <c r="Y98" s="134"/>
      <c r="Z98" s="134"/>
      <c r="AA98" s="134"/>
      <c r="AB98" s="134"/>
      <c r="AC98" s="134"/>
      <c r="AD98" s="134"/>
      <c r="AE98" s="134"/>
      <c r="AF98" s="134"/>
      <c r="AG98" s="134"/>
      <c r="AH98" s="134"/>
      <c r="AI98" s="134"/>
      <c r="AJ98" s="135"/>
      <c r="AK98" s="183"/>
      <c r="AL98" s="183"/>
      <c r="AM98" s="133" t="str">
        <f>IF([2]回答表!F17="水道事業",IF([2]回答表!AD45="●",[2]回答表!B295,""),"")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IF([2]回答表!F17="簡易水道事業",IF([2]回答表!X45="●",[2]回答表!B158,IF([2]回答表!AA45="●",[2]回答表!B223,"")),"")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IF([2]回答表!F17="簡易水道事業",IF([2]回答表!X45="●",[2]回答表!B212,IF([2]回答表!AA45="●",[2]回答表!B278,"")),"")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IF([2]回答表!F17="簡易水道事業",IF([2]回答表!X45="●","●",""),"")</f>
        <v/>
      </c>
      <c r="O112" s="131"/>
      <c r="P112" s="131"/>
      <c r="Q112" s="132"/>
      <c r="R112" s="119"/>
      <c r="S112" s="119"/>
      <c r="T112" s="119"/>
      <c r="U112" s="82" t="str">
        <f>IF([2]回答表!F17="簡易水道事業",IF([2]回答表!X45="●",[2]回答表!Y185,IF([2]回答表!AA45="●",[2]回答表!Y251,"")),"")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IF([2]回答表!F17="簡易水道事業",IF([2]回答表!X45="●",[2]回答表!E212,IF([2]回答表!AA45="●",[2]回答表!E278,"")),"")</f>
        <v/>
      </c>
      <c r="BG113" s="151"/>
      <c r="BH113" s="151"/>
      <c r="BI113" s="151"/>
      <c r="BJ113" s="150" t="str">
        <f>IF([2]回答表!F17="簡易水道事業",IF([2]回答表!X45="●",[2]回答表!E213,IF([2]回答表!AA45="●",[2]回答表!E279,"")),"")</f>
        <v/>
      </c>
      <c r="BK113" s="151"/>
      <c r="BL113" s="151"/>
      <c r="BM113" s="151"/>
      <c r="BN113" s="150" t="str">
        <f>IF([2]回答表!F17="簡易水道事業",IF([2]回答表!X45="●",[2]回答表!E214,IF([2]回答表!AA45="●",[2]回答表!E280,"")),"")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IF([2]回答表!F17="簡易水道事業",IF([2]回答表!X45="●",[2]回答表!Y186,IF([2]回答表!AA45="●",[2]回答表!Y252,"")),"")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IF([2]回答表!F17="簡易水道事業",IF([2]回答表!AA45="●","●",""),"")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IF([2]回答表!F17="簡易水道事業",IF([2]回答表!X45="●",[2]回答表!Y187,IF([2]回答表!AA45="●",[2]回答表!Y253,"")),"")</f>
        <v/>
      </c>
      <c r="V122" s="83"/>
      <c r="W122" s="83"/>
      <c r="X122" s="83"/>
      <c r="Y122" s="83"/>
      <c r="Z122" s="83"/>
      <c r="AA122" s="83"/>
      <c r="AB122" s="83"/>
      <c r="AC122" s="83"/>
      <c r="AD122" s="83"/>
      <c r="AE122" s="83"/>
      <c r="AF122" s="83"/>
      <c r="AG122" s="83"/>
      <c r="AH122" s="83"/>
      <c r="AI122" s="83"/>
      <c r="AJ122" s="153"/>
      <c r="AK122" s="68"/>
      <c r="AL122" s="68"/>
      <c r="AM122" s="233" t="str">
        <f>IF([2]回答表!F17="簡易水道事業",IF([2]回答表!X45="●",[2]回答表!Y189,IF([2]回答表!AA45="●",[2]回答表!Y255,"")),"")</f>
        <v/>
      </c>
      <c r="AN122" s="233"/>
      <c r="AO122" s="233"/>
      <c r="AP122" s="233"/>
      <c r="AQ122" s="233"/>
      <c r="AR122" s="233"/>
      <c r="AS122" s="233" t="str">
        <f>IF([2]回答表!F17="簡易水道事業",IF([2]回答表!X45="●",[2]回答表!Y190,IF([2]回答表!AA45="●",[2]回答表!Y256,"")),"")</f>
        <v/>
      </c>
      <c r="AT122" s="233"/>
      <c r="AU122" s="233"/>
      <c r="AV122" s="233"/>
      <c r="AW122" s="233"/>
      <c r="AX122" s="233"/>
      <c r="AY122" s="233" t="str">
        <f>IF([2]回答表!F17="簡易水道事業",IF([2]回答表!X45="●",[2]回答表!Y191,IF([2]回答表!AA45="●",[2]回答表!Y257,"")),"")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IF([2]回答表!F17="簡易水道事業",IF([2]回答表!AD45="●","●",""),"")</f>
        <v/>
      </c>
      <c r="O127" s="131"/>
      <c r="P127" s="131"/>
      <c r="Q127" s="132"/>
      <c r="R127" s="119"/>
      <c r="S127" s="119"/>
      <c r="T127" s="119"/>
      <c r="U127" s="133" t="str">
        <f>IF([2]回答表!F17="簡易水道事業",IF([2]回答表!AD45="●",[2]回答表!B289,""),"")</f>
        <v/>
      </c>
      <c r="V127" s="134"/>
      <c r="W127" s="134"/>
      <c r="X127" s="134"/>
      <c r="Y127" s="134"/>
      <c r="Z127" s="134"/>
      <c r="AA127" s="134"/>
      <c r="AB127" s="134"/>
      <c r="AC127" s="134"/>
      <c r="AD127" s="134"/>
      <c r="AE127" s="134"/>
      <c r="AF127" s="134"/>
      <c r="AG127" s="134"/>
      <c r="AH127" s="134"/>
      <c r="AI127" s="134"/>
      <c r="AJ127" s="135"/>
      <c r="AK127" s="183"/>
      <c r="AL127" s="183"/>
      <c r="AM127" s="133" t="str">
        <f>IF([2]回答表!F17="簡易水道事業",IF([2]回答表!AD45="●",[2]回答表!B295,""),"")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IF([2]回答表!F17="下水道事業",IF([2]回答表!X45="●","●",""),"")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IF([2]回答表!F17="下水道事業",IF([2]回答表!X45="●",[2]回答表!B158,IF([2]回答表!AA45="●",[2]回答表!B223,"")),"")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IF([2]回答表!F17="下水道事業",IF([2]回答表!X45="●",[2]回答表!B212,IF([2]回答表!AA45="●",[2]回答表!B278,"")),"")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IF([2]回答表!F17="下水道事業",IF([2]回答表!X45="●",[2]回答表!Y193,IF([2]回答表!AA45="●",[2]回答表!Y259,"")),"")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IF([2]回答表!F17="下水道事業",IF([2]回答表!X45="●",[2]回答表!E212,IF([2]回答表!AA45="●",[2]回答表!E278,"")),"")</f>
        <v/>
      </c>
      <c r="BG142" s="151"/>
      <c r="BH142" s="151"/>
      <c r="BI142" s="151"/>
      <c r="BJ142" s="150" t="str">
        <f>IF([2]回答表!F17="下水道事業",IF([2]回答表!X45="●",[2]回答表!E213,IF([2]回答表!AA45="●",[2]回答表!E279,"")),"")</f>
        <v/>
      </c>
      <c r="BK142" s="151"/>
      <c r="BL142" s="151"/>
      <c r="BM142" s="151"/>
      <c r="BN142" s="150" t="str">
        <f>IF([2]回答表!F17="下水道事業",IF([2]回答表!X45="●",[2]回答表!E214,IF([2]回答表!AA45="●",[2]回答表!E280,"")),"")</f>
        <v/>
      </c>
      <c r="BO142" s="151"/>
      <c r="BP142" s="151"/>
      <c r="BQ142" s="152"/>
      <c r="BR142" s="112"/>
      <c r="BX142" s="200" t="str">
        <f>IF([2]回答表!AQ20="下水道事業",IF([2]回答表!BI48="○",[2]回答表!AM161,IF([2]回答表!BL48="○",[2]回答表!AM226,"")),"")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IF([2]回答表!F17="下水道事業",IF([2]回答表!X45="●",[2]回答表!Y195,IF([2]回答表!AA45="●",[2]回答表!Y261,"")),"")</f>
        <v/>
      </c>
      <c r="V147" s="83"/>
      <c r="W147" s="83"/>
      <c r="X147" s="83"/>
      <c r="Y147" s="83"/>
      <c r="Z147" s="83"/>
      <c r="AA147" s="83"/>
      <c r="AB147" s="153"/>
      <c r="AC147" s="82" t="str">
        <f>IF([2]回答表!F17="下水道事業",IF([2]回答表!X45="●",[2]回答表!Y196,IF([2]回答表!AA45="●",[2]回答表!Y262,"")),"")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IF([2]回答表!F17="下水道事業",IF([2]回答表!X45="●",[2]回答表!Y198,IF([2]回答表!AA45="●",[2]回答表!Y264,"")),"")</f>
        <v/>
      </c>
      <c r="V153" s="83"/>
      <c r="W153" s="83"/>
      <c r="X153" s="83"/>
      <c r="Y153" s="83"/>
      <c r="Z153" s="83"/>
      <c r="AA153" s="83"/>
      <c r="AB153" s="153"/>
      <c r="AC153" s="82" t="str">
        <f>IF([2]回答表!F17="下水道事業",IF([2]回答表!X45="●",[2]回答表!Y199,IF([2]回答表!AA45="●",[2]回答表!Y265,"")),"")</f>
        <v/>
      </c>
      <c r="AD153" s="83"/>
      <c r="AE153" s="83"/>
      <c r="AF153" s="83"/>
      <c r="AG153" s="83"/>
      <c r="AH153" s="83"/>
      <c r="AI153" s="83"/>
      <c r="AJ153" s="153"/>
      <c r="AK153" s="82" t="str">
        <f>IF([2]回答表!F17="下水道事業",IF([2]回答表!X45="●",[2]回答表!Y200,IF([2]回答表!AA45="●",[2]回答表!Y266,"")),"")</f>
        <v/>
      </c>
      <c r="AL153" s="83"/>
      <c r="AM153" s="83"/>
      <c r="AN153" s="83"/>
      <c r="AO153" s="83"/>
      <c r="AP153" s="83"/>
      <c r="AQ153" s="83"/>
      <c r="AR153" s="153"/>
      <c r="AS153" s="82" t="str">
        <f>IF([2]回答表!F17="下水道事業",IF([2]回答表!X45="●",[2]回答表!Y201,IF([2]回答表!AA45="●",[2]回答表!Y267,"")),"")</f>
        <v/>
      </c>
      <c r="AT153" s="83"/>
      <c r="AU153" s="83"/>
      <c r="AV153" s="83"/>
      <c r="AW153" s="83"/>
      <c r="AX153" s="83"/>
      <c r="AY153" s="83"/>
      <c r="AZ153" s="153"/>
      <c r="BA153" s="82" t="str">
        <f>IF([2]回答表!F17="下水道事業",IF([2]回答表!X45="●",[2]回答表!Y202,IF([2]回答表!AA45="●",[2]回答表!Y268,"")),"")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IF([2]回答表!F17="下水道事業",IF([2]回答表!AA45="●","●",""),"")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IF([2]回答表!F17="下水道事業",IF([2]回答表!X45="●",[2]回答表!Y207,IF([2]回答表!AA45="●",[2]回答表!Y273,"")),"")</f>
        <v/>
      </c>
      <c r="V159" s="83"/>
      <c r="W159" s="83"/>
      <c r="X159" s="83"/>
      <c r="Y159" s="83"/>
      <c r="Z159" s="83"/>
      <c r="AA159" s="83"/>
      <c r="AB159" s="153"/>
      <c r="AC159" s="82" t="str">
        <f>IF([2]回答表!F17="下水道事業",IF([2]回答表!X45="●",[2]回答表!Y208,IF([2]回答表!AA45="●",[2]回答表!Y274,"")),"")</f>
        <v/>
      </c>
      <c r="AD159" s="83"/>
      <c r="AE159" s="83"/>
      <c r="AF159" s="83"/>
      <c r="AG159" s="83"/>
      <c r="AH159" s="83"/>
      <c r="AI159" s="83"/>
      <c r="AJ159" s="153"/>
      <c r="AK159" s="82" t="str">
        <f>IF([2]回答表!F17="下水道事業",IF([2]回答表!X45="●",[2]回答表!Y209,IF([2]回答表!AA45="●",[2]回答表!Y275,"")),"")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IF([2]回答表!F17="下水道事業",IF([2]回答表!AD45="●","●",""),"")</f>
        <v/>
      </c>
      <c r="O164" s="131"/>
      <c r="P164" s="131"/>
      <c r="Q164" s="132"/>
      <c r="R164" s="119"/>
      <c r="S164" s="119"/>
      <c r="T164" s="119"/>
      <c r="U164" s="133" t="str">
        <f>IF([2]回答表!F17="下水道事業",IF([2]回答表!AD45="●",[2]回答表!B289,""),"")</f>
        <v/>
      </c>
      <c r="V164" s="134"/>
      <c r="W164" s="134"/>
      <c r="X164" s="134"/>
      <c r="Y164" s="134"/>
      <c r="Z164" s="134"/>
      <c r="AA164" s="134"/>
      <c r="AB164" s="134"/>
      <c r="AC164" s="134"/>
      <c r="AD164" s="134"/>
      <c r="AE164" s="134"/>
      <c r="AF164" s="134"/>
      <c r="AG164" s="134"/>
      <c r="AH164" s="134"/>
      <c r="AI164" s="134"/>
      <c r="AJ164" s="135"/>
      <c r="AK164" s="183"/>
      <c r="AL164" s="183"/>
      <c r="AM164" s="133" t="str">
        <f>IF([2]回答表!F17="下水道事業",IF([2]回答表!AD45="●",[2]回答表!B295,""),"")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IF([2]回答表!BD17="●",IF([2]回答表!X45="●","●",""),"")</f>
        <v/>
      </c>
      <c r="O176" s="131"/>
      <c r="P176" s="131"/>
      <c r="Q176" s="132"/>
      <c r="R176" s="119"/>
      <c r="S176" s="119"/>
      <c r="T176" s="119"/>
      <c r="U176" s="133" t="str">
        <f>IF([2]回答表!BD17="●",IF([2]回答表!X45="●",[2]回答表!B158,IF([2]回答表!AA45="●",[2]回答表!B223,"")),"")</f>
        <v/>
      </c>
      <c r="V176" s="134"/>
      <c r="W176" s="134"/>
      <c r="X176" s="134"/>
      <c r="Y176" s="134"/>
      <c r="Z176" s="134"/>
      <c r="AA176" s="134"/>
      <c r="AB176" s="134"/>
      <c r="AC176" s="134"/>
      <c r="AD176" s="134"/>
      <c r="AE176" s="134"/>
      <c r="AF176" s="134"/>
      <c r="AG176" s="134"/>
      <c r="AH176" s="134"/>
      <c r="AI176" s="134"/>
      <c r="AJ176" s="135"/>
      <c r="AK176" s="136"/>
      <c r="AL176" s="136"/>
      <c r="AM176" s="138" t="str">
        <f>IF([2]回答表!BD17="●",IF([2]回答表!X45="●",[2]回答表!B212,IF([2]回答表!AA45="●",[2]回答表!B278,"")),"")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IF([2]回答表!BD17="●",IF([2]回答表!X45="●",[2]回答表!E212,IF([2]回答表!AA45="●",[2]回答表!E278,"")),"")</f>
        <v/>
      </c>
      <c r="AN179" s="151"/>
      <c r="AO179" s="151"/>
      <c r="AP179" s="151"/>
      <c r="AQ179" s="150" t="str">
        <f>IF([2]回答表!BD17="●",IF([2]回答表!X45="●",[2]回答表!E213,IF([2]回答表!AA45="●",[2]回答表!E279,"")),"")</f>
        <v/>
      </c>
      <c r="AR179" s="151"/>
      <c r="AS179" s="151"/>
      <c r="AT179" s="151"/>
      <c r="AU179" s="150" t="str">
        <f>IF([2]回答表!BD17="●",IF([2]回答表!X45="●",[2]回答表!E214,IF([2]回答表!AA45="●",[2]回答表!E280,"")),"")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IF([2]回答表!BD17="●",IF([2]回答表!AA45="●","●",""),"")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IF([2]回答表!BD17="●",IF([2]回答表!AD45="●","●",""),"")</f>
        <v/>
      </c>
      <c r="O188" s="131"/>
      <c r="P188" s="131"/>
      <c r="Q188" s="132"/>
      <c r="R188" s="119"/>
      <c r="S188" s="119"/>
      <c r="T188" s="119"/>
      <c r="U188" s="133" t="str">
        <f>IF([2]回答表!BD17="●",IF([2]回答表!AD45="●",[2]回答表!B289,""),"")</f>
        <v/>
      </c>
      <c r="V188" s="134"/>
      <c r="W188" s="134"/>
      <c r="X188" s="134"/>
      <c r="Y188" s="134"/>
      <c r="Z188" s="134"/>
      <c r="AA188" s="134"/>
      <c r="AB188" s="134"/>
      <c r="AC188" s="134"/>
      <c r="AD188" s="134"/>
      <c r="AE188" s="134"/>
      <c r="AF188" s="134"/>
      <c r="AG188" s="134"/>
      <c r="AH188" s="134"/>
      <c r="AI188" s="134"/>
      <c r="AJ188" s="135"/>
      <c r="AK188" s="183"/>
      <c r="AL188" s="183"/>
      <c r="AM188" s="133" t="str">
        <f>IF([2]回答表!BD17="●",IF([2]回答表!AD45="●",[2]回答表!B295,""),"")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IF([2]回答表!X46="●","●","")</f>
        <v/>
      </c>
      <c r="O200" s="131"/>
      <c r="P200" s="131"/>
      <c r="Q200" s="132"/>
      <c r="R200" s="119"/>
      <c r="S200" s="119"/>
      <c r="T200" s="119"/>
      <c r="U200" s="133" t="str">
        <f>IF([2]回答表!X46="●",[2]回答表!B307,IF([2]回答表!AA46="●",[2]回答表!B324,""))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IF([2]回答表!X46="●",[2]回答表!U313,IF([2]回答表!AA46="●",[2]回答表!U330,""))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IF([2]回答表!X46="●",[2]回答表!G313,IF([2]回答表!AA46="●",[2]回答表!G330,""))</f>
        <v/>
      </c>
      <c r="AN203" s="83"/>
      <c r="AO203" s="83"/>
      <c r="AP203" s="83"/>
      <c r="AQ203" s="83"/>
      <c r="AR203" s="83"/>
      <c r="AS203" s="83"/>
      <c r="AT203" s="153"/>
      <c r="AU203" s="82" t="str">
        <f>IF([2]回答表!X46="●",[2]回答表!G314,IF([2]回答表!AA46="●",[2]回答表!G331,""))</f>
        <v/>
      </c>
      <c r="AV203" s="83"/>
      <c r="AW203" s="83"/>
      <c r="AX203" s="83"/>
      <c r="AY203" s="83"/>
      <c r="AZ203" s="83"/>
      <c r="BA203" s="83"/>
      <c r="BB203" s="153"/>
      <c r="BC203" s="120"/>
      <c r="BD203" s="109"/>
      <c r="BE203" s="109"/>
      <c r="BF203" s="150" t="str">
        <f>IF([2]回答表!X46="●",[2]回答表!X313,IF([2]回答表!AA46="●",[2]回答表!X330,""))</f>
        <v/>
      </c>
      <c r="BG203" s="151"/>
      <c r="BH203" s="151"/>
      <c r="BI203" s="151"/>
      <c r="BJ203" s="150" t="str">
        <f>IF([2]回答表!X46="●",[2]回答表!X314,IF([2]回答表!AA46="●",[2]回答表!X331,""))</f>
        <v/>
      </c>
      <c r="BK203" s="151"/>
      <c r="BL203" s="151"/>
      <c r="BM203" s="152"/>
      <c r="BN203" s="150" t="str">
        <f>IF([2]回答表!X46="●",[2]回答表!X315,IF([2]回答表!AA46="●",[2]回答表!X332,""))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IF([2]回答表!AA46="●","●","")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IF([2]回答表!AD46="●","●","")</f>
        <v/>
      </c>
      <c r="O212" s="131"/>
      <c r="P212" s="131"/>
      <c r="Q212" s="132"/>
      <c r="R212" s="119"/>
      <c r="S212" s="119"/>
      <c r="T212" s="119"/>
      <c r="U212" s="133" t="str">
        <f>IF([2]回答表!AD46="●",[2]回答表!B337,"")</f>
        <v/>
      </c>
      <c r="V212" s="134"/>
      <c r="W212" s="134"/>
      <c r="X212" s="134"/>
      <c r="Y212" s="134"/>
      <c r="Z212" s="134"/>
      <c r="AA212" s="134"/>
      <c r="AB212" s="134"/>
      <c r="AC212" s="134"/>
      <c r="AD212" s="134"/>
      <c r="AE212" s="134"/>
      <c r="AF212" s="134"/>
      <c r="AG212" s="134"/>
      <c r="AH212" s="134"/>
      <c r="AI212" s="134"/>
      <c r="AJ212" s="135"/>
      <c r="AK212" s="259"/>
      <c r="AL212" s="259"/>
      <c r="AM212" s="133" t="str">
        <f>IF([2]回答表!AD46="●",[2]回答表!B343,"")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IF([2]回答表!X47="●","●","")</f>
        <v/>
      </c>
      <c r="O224" s="131"/>
      <c r="P224" s="131"/>
      <c r="Q224" s="132"/>
      <c r="R224" s="119"/>
      <c r="S224" s="119"/>
      <c r="T224" s="119"/>
      <c r="U224" s="133" t="str">
        <f>IF([2]回答表!X47="●",[2]回答表!B356,IF([2]回答表!AA47="●",[2]回答表!B379,""))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IF([2]回答表!X47="●",[2]回答表!B362,"")</f>
        <v/>
      </c>
      <c r="AO224" s="263"/>
      <c r="AP224" s="263"/>
      <c r="AQ224" s="263"/>
      <c r="AR224" s="263"/>
      <c r="AS224" s="263"/>
      <c r="AT224" s="263"/>
      <c r="AU224" s="263"/>
      <c r="AV224" s="263"/>
      <c r="AW224" s="263"/>
      <c r="AX224" s="263"/>
      <c r="AY224" s="263"/>
      <c r="AZ224" s="263"/>
      <c r="BA224" s="263"/>
      <c r="BB224" s="264"/>
      <c r="BC224" s="120"/>
      <c r="BD224" s="109"/>
      <c r="BE224" s="109"/>
      <c r="BF224" s="138" t="str">
        <f>IF([2]回答表!X47="●",[2]回答表!B368,IF([2]回答表!AA47="●",[2]回答表!B385,""))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IF([2]回答表!X47="●",[2]回答表!E368,IF([2]回答表!AA47="●",[2]回答表!E385,""))</f>
        <v/>
      </c>
      <c r="BG227" s="151"/>
      <c r="BH227" s="151"/>
      <c r="BI227" s="151"/>
      <c r="BJ227" s="150" t="str">
        <f>IF([2]回答表!X47="●",[2]回答表!E369,IF([2]回答表!AA47="●",[2]回答表!E386,""))</f>
        <v/>
      </c>
      <c r="BK227" s="151"/>
      <c r="BL227" s="151"/>
      <c r="BM227" s="152"/>
      <c r="BN227" s="150" t="str">
        <f>IF([2]回答表!X47="●",[2]回答表!E370,IF([2]回答表!AA47="●",[2]回答表!E387,""))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IF([2]回答表!AA47="●","●","")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IF([2]回答表!AD47="●","●","")</f>
        <v/>
      </c>
      <c r="O236" s="131"/>
      <c r="P236" s="131"/>
      <c r="Q236" s="132"/>
      <c r="R236" s="119"/>
      <c r="S236" s="119"/>
      <c r="T236" s="119"/>
      <c r="U236" s="133" t="str">
        <f>IF([2]回答表!AD47="●",[2]回答表!B392,"")</f>
        <v/>
      </c>
      <c r="V236" s="134"/>
      <c r="W236" s="134"/>
      <c r="X236" s="134"/>
      <c r="Y236" s="134"/>
      <c r="Z236" s="134"/>
      <c r="AA236" s="134"/>
      <c r="AB236" s="134"/>
      <c r="AC236" s="134"/>
      <c r="AD236" s="134"/>
      <c r="AE236" s="134"/>
      <c r="AF236" s="134"/>
      <c r="AG236" s="134"/>
      <c r="AH236" s="134"/>
      <c r="AI236" s="134"/>
      <c r="AJ236" s="135"/>
      <c r="AK236" s="259"/>
      <c r="AL236" s="259"/>
      <c r="AM236" s="133" t="str">
        <f>IF([2]回答表!AD47="●",[2]回答表!B398,"")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IF([2]回答表!X48="●","●","")</f>
        <v/>
      </c>
      <c r="O248" s="131"/>
      <c r="P248" s="131"/>
      <c r="Q248" s="132"/>
      <c r="R248" s="119"/>
      <c r="S248" s="119"/>
      <c r="T248" s="119"/>
      <c r="U248" s="133" t="str">
        <f>IF([2]回答表!X48="●",[2]回答表!B411,IF([2]回答表!AA48="●",[2]回答表!B425,""))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IF([2]回答表!X48="●",[2]回答表!BC418,IF([2]回答表!AA48="●",[2]回答表!BC432,""))</f>
        <v/>
      </c>
      <c r="AR248" s="272"/>
      <c r="AS248" s="272"/>
      <c r="AT248" s="272"/>
      <c r="AU248" s="273" t="s">
        <v>73</v>
      </c>
      <c r="AV248" s="274"/>
      <c r="AW248" s="274"/>
      <c r="AX248" s="275"/>
      <c r="AY248" s="272" t="str">
        <f>IF([2]回答表!X48="●",[2]回答表!BC423,IF([2]回答表!AA48="●",[2]回答表!BC437,""))</f>
        <v/>
      </c>
      <c r="AZ248" s="272"/>
      <c r="BA248" s="272"/>
      <c r="BB248" s="272"/>
      <c r="BC248" s="120"/>
      <c r="BD248" s="109"/>
      <c r="BE248" s="109"/>
      <c r="BF248" s="138" t="str">
        <f>IF([2]回答表!X48="●",[2]回答表!S417,IF([2]回答表!AA48="●",[2]回答表!S431,""))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IF([2]回答表!X48="●",[2]回答表!BC419,IF([2]回答表!AA48="●",[2]回答表!BC433,""))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IF([2]回答表!X48="●",[2]回答表!V417,IF([2]回答表!AA48="●",[2]回答表!V431,""))</f>
        <v/>
      </c>
      <c r="BG251" s="151"/>
      <c r="BH251" s="151"/>
      <c r="BI251" s="151"/>
      <c r="BJ251" s="150" t="str">
        <f>IF([2]回答表!X48="●",[2]回答表!V418,IF([2]回答表!AA48="●",[2]回答表!V432,""))</f>
        <v/>
      </c>
      <c r="BK251" s="151"/>
      <c r="BL251" s="151"/>
      <c r="BM251" s="152"/>
      <c r="BN251" s="150" t="str">
        <f>IF([2]回答表!X48="●",[2]回答表!V419,IF([2]回答表!AA48="●",[2]回答表!V433,""))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IF([2]回答表!X48="●",[2]回答表!BC420,IF([2]回答表!AA48="●",[2]回答表!BC434,""))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IF([2]回答表!X48="●",[2]回答表!BC424,IF([2]回答表!AA48="●",[2]回答表!BC438,""))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IF([2]回答表!AA48="●","●","")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IF([2]回答表!X48="●",[2]回答表!BC421,IF([2]回答表!AA48="●",[2]回答表!BC435,""))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IF([2]回答表!X48="●",[2]回答表!BC422,IF([2]回答表!AA48="●",[2]回答表!BC436,""))</f>
        <v/>
      </c>
      <c r="AR256" s="272"/>
      <c r="AS256" s="272"/>
      <c r="AT256" s="272"/>
      <c r="AU256" s="224" t="s">
        <v>79</v>
      </c>
      <c r="AV256" s="225"/>
      <c r="AW256" s="225"/>
      <c r="AX256" s="226"/>
      <c r="AY256" s="282" t="str">
        <f>IF([2]回答表!X48="●",[2]回答表!BC425,IF([2]回答表!AA48="●",[2]回答表!BC439,""))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IF([2]回答表!AD48="●","●","")</f>
        <v/>
      </c>
      <c r="O260" s="131"/>
      <c r="P260" s="131"/>
      <c r="Q260" s="132"/>
      <c r="R260" s="119"/>
      <c r="S260" s="119"/>
      <c r="T260" s="119"/>
      <c r="U260" s="133" t="str">
        <f>IF([2]回答表!AD48="●",[2]回答表!B439,"")</f>
        <v/>
      </c>
      <c r="V260" s="134"/>
      <c r="W260" s="134"/>
      <c r="X260" s="134"/>
      <c r="Y260" s="134"/>
      <c r="Z260" s="134"/>
      <c r="AA260" s="134"/>
      <c r="AB260" s="134"/>
      <c r="AC260" s="134"/>
      <c r="AD260" s="134"/>
      <c r="AE260" s="134"/>
      <c r="AF260" s="134"/>
      <c r="AG260" s="134"/>
      <c r="AH260" s="134"/>
      <c r="AI260" s="134"/>
      <c r="AJ260" s="135"/>
      <c r="AK260" s="183"/>
      <c r="AL260" s="183"/>
      <c r="AM260" s="133" t="str">
        <f>IF([2]回答表!AD48="●",[2]回答表!B445,"")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IF([2]回答表!X49="●","●","")</f>
        <v/>
      </c>
      <c r="O271" s="131"/>
      <c r="P271" s="131"/>
      <c r="Q271" s="132"/>
      <c r="R271" s="119"/>
      <c r="S271" s="119"/>
      <c r="T271" s="119"/>
      <c r="U271" s="133" t="str">
        <f>IF([2]回答表!X49="●",[2]回答表!B458,IF([2]回答表!AA49="●",[2]回答表!B475,""))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IF([2]回答表!X49="●",[2]回答表!B468,IF([2]回答表!AA49="●",[2]回答表!B485,""))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IF([2]回答表!X49="●",[2]回答表!G464,IF([2]回答表!AA49="●",[2]回答表!G481,""))</f>
        <v/>
      </c>
      <c r="AN273" s="83"/>
      <c r="AO273" s="83"/>
      <c r="AP273" s="83"/>
      <c r="AQ273" s="83"/>
      <c r="AR273" s="83"/>
      <c r="AS273" s="83"/>
      <c r="AT273" s="153"/>
      <c r="AU273" s="82" t="str">
        <f>IF([2]回答表!X49="●",[2]回答表!G465,IF([2]回答表!AA49="●",[2]回答表!G482,""))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IF([2]回答表!X49="●",[2]回答表!E468,IF([2]回答表!AA49="●",[2]回答表!E485,""))</f>
        <v/>
      </c>
      <c r="BG274" s="151"/>
      <c r="BH274" s="151"/>
      <c r="BI274" s="151"/>
      <c r="BJ274" s="150" t="str">
        <f>IF([2]回答表!X49="●",[2]回答表!E469,IF([2]回答表!AA49="●",[2]回答表!E486,""))</f>
        <v/>
      </c>
      <c r="BK274" s="151"/>
      <c r="BL274" s="151"/>
      <c r="BM274" s="152"/>
      <c r="BN274" s="150" t="str">
        <f>IF([2]回答表!X49="●",[2]回答表!E470,IF([2]回答表!AA49="●",[2]回答表!E487,""))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IF([2]回答表!AA49="●","●","")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IF([2]回答表!AD49="●","●","")</f>
        <v/>
      </c>
      <c r="O283" s="131"/>
      <c r="P283" s="131"/>
      <c r="Q283" s="132"/>
      <c r="R283" s="119"/>
      <c r="S283" s="119"/>
      <c r="T283" s="119"/>
      <c r="U283" s="133" t="str">
        <f>IF([2]回答表!AD49="●",[2]回答表!B492,"")</f>
        <v/>
      </c>
      <c r="V283" s="134"/>
      <c r="W283" s="134"/>
      <c r="X283" s="134"/>
      <c r="Y283" s="134"/>
      <c r="Z283" s="134"/>
      <c r="AA283" s="134"/>
      <c r="AB283" s="134"/>
      <c r="AC283" s="134"/>
      <c r="AD283" s="134"/>
      <c r="AE283" s="134"/>
      <c r="AF283" s="134"/>
      <c r="AG283" s="134"/>
      <c r="AH283" s="134"/>
      <c r="AI283" s="134"/>
      <c r="AJ283" s="135"/>
      <c r="AK283" s="136"/>
      <c r="AL283" s="136"/>
      <c r="AM283" s="133" t="str">
        <f>IF([2]回答表!AD49="●",[2]回答表!B498,"")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IF([2]回答表!R50="●",[2]回答表!B511,"")</f>
        <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AE619-A01D-494C-8FB9-A8AF03A22C14}">
  <sheetPr>
    <pageSetUpPr fitToPage="1"/>
  </sheetPr>
  <dimension ref="A1:CN315"/>
  <sheetViews>
    <sheetView showZeros="0" view="pageBreakPreview" zoomScale="60" zoomScaleNormal="55" workbookViewId="0">
      <selection activeCell="U36" sqref="U36:AJ47"/>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IF(COUNTIF([3]回答表!K15,"*")&gt;0,[3]回答表!K15,"")</f>
        <v>にかほ市</v>
      </c>
      <c r="D11" s="8"/>
      <c r="E11" s="8"/>
      <c r="F11" s="8"/>
      <c r="G11" s="8"/>
      <c r="H11" s="8"/>
      <c r="I11" s="8"/>
      <c r="J11" s="8"/>
      <c r="K11" s="8"/>
      <c r="L11" s="8"/>
      <c r="M11" s="8"/>
      <c r="N11" s="8"/>
      <c r="O11" s="8"/>
      <c r="P11" s="8"/>
      <c r="Q11" s="8"/>
      <c r="R11" s="8"/>
      <c r="S11" s="8"/>
      <c r="T11" s="8"/>
      <c r="U11" s="22" t="str">
        <f>IF(COUNTIF([3]回答表!F17,"*")&gt;0,[3]回答表!F17,"")</f>
        <v>ガス事業</v>
      </c>
      <c r="V11" s="23"/>
      <c r="W11" s="23"/>
      <c r="X11" s="23"/>
      <c r="Y11" s="23"/>
      <c r="Z11" s="23"/>
      <c r="AA11" s="23"/>
      <c r="AB11" s="23"/>
      <c r="AC11" s="23"/>
      <c r="AD11" s="23"/>
      <c r="AE11" s="23"/>
      <c r="AF11" s="10"/>
      <c r="AG11" s="10"/>
      <c r="AH11" s="10"/>
      <c r="AI11" s="10"/>
      <c r="AJ11" s="10"/>
      <c r="AK11" s="10"/>
      <c r="AL11" s="10"/>
      <c r="AM11" s="10"/>
      <c r="AN11" s="11"/>
      <c r="AO11" s="24" t="str">
        <f>IF(COUNTIF([3]回答表!W17,"*")&gt;0,[3]回答表!W17,"")</f>
        <v>―</v>
      </c>
      <c r="AP11" s="10"/>
      <c r="AQ11" s="10"/>
      <c r="AR11" s="10"/>
      <c r="AS11" s="10"/>
      <c r="AT11" s="10"/>
      <c r="AU11" s="10"/>
      <c r="AV11" s="10"/>
      <c r="AW11" s="10"/>
      <c r="AX11" s="10"/>
      <c r="AY11" s="10"/>
      <c r="AZ11" s="10"/>
      <c r="BA11" s="10"/>
      <c r="BB11" s="10"/>
      <c r="BC11" s="10"/>
      <c r="BD11" s="10"/>
      <c r="BE11" s="10"/>
      <c r="BF11" s="11"/>
      <c r="BG11" s="21" t="str">
        <f>IF(COUNTIF([3]回答表!F19,"*")&gt;0,[3]回答表!F19,"")</f>
        <v>ー</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IF([3]回答表!R43="●","●","")</f>
        <v>●</v>
      </c>
      <c r="E24" s="80"/>
      <c r="F24" s="80"/>
      <c r="G24" s="80"/>
      <c r="H24" s="80"/>
      <c r="I24" s="80"/>
      <c r="J24" s="81"/>
      <c r="K24" s="79" t="str">
        <f>IF([3]回答表!R44="●","●","")</f>
        <v>●</v>
      </c>
      <c r="L24" s="80"/>
      <c r="M24" s="80"/>
      <c r="N24" s="80"/>
      <c r="O24" s="80"/>
      <c r="P24" s="80"/>
      <c r="Q24" s="81"/>
      <c r="R24" s="79" t="str">
        <f>IF([3]回答表!R45="●","●","")</f>
        <v/>
      </c>
      <c r="S24" s="80"/>
      <c r="T24" s="80"/>
      <c r="U24" s="80"/>
      <c r="V24" s="80"/>
      <c r="W24" s="80"/>
      <c r="X24" s="81"/>
      <c r="Y24" s="79" t="str">
        <f>IF([3]回答表!R46="●","●","")</f>
        <v/>
      </c>
      <c r="Z24" s="80"/>
      <c r="AA24" s="80"/>
      <c r="AB24" s="80"/>
      <c r="AC24" s="80"/>
      <c r="AD24" s="80"/>
      <c r="AE24" s="81"/>
      <c r="AF24" s="79" t="str">
        <f>IF([3]回答表!R47="●","●","")</f>
        <v/>
      </c>
      <c r="AG24" s="80"/>
      <c r="AH24" s="80"/>
      <c r="AI24" s="80"/>
      <c r="AJ24" s="80"/>
      <c r="AK24" s="80"/>
      <c r="AL24" s="81"/>
      <c r="AM24" s="79" t="str">
        <f>IF([3]回答表!R48="●","●","")</f>
        <v/>
      </c>
      <c r="AN24" s="80"/>
      <c r="AO24" s="80"/>
      <c r="AP24" s="80"/>
      <c r="AQ24" s="80"/>
      <c r="AR24" s="80"/>
      <c r="AS24" s="81"/>
      <c r="AT24" s="79" t="str">
        <f>IF([3]回答表!R49="●","●","")</f>
        <v/>
      </c>
      <c r="AU24" s="80"/>
      <c r="AV24" s="80"/>
      <c r="AW24" s="80"/>
      <c r="AX24" s="80"/>
      <c r="AY24" s="80"/>
      <c r="AZ24" s="81"/>
      <c r="BA24" s="68"/>
      <c r="BB24" s="82" t="str">
        <f>IF([3]回答表!R50="●","●","")</f>
        <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IF([3]回答表!X43="●","●","")</f>
        <v>●</v>
      </c>
      <c r="O36" s="131"/>
      <c r="P36" s="131"/>
      <c r="Q36" s="132"/>
      <c r="R36" s="119"/>
      <c r="S36" s="119"/>
      <c r="T36" s="119"/>
      <c r="U36" s="133" t="str">
        <f>IF([3]回答表!X43="●",[3]回答表!B59,IF([3]回答表!AA43="●",[3]回答表!B79,""))</f>
        <v>　平成22年度に民営化すべきとの答申を受けており、平成29年度に公募を行い、平成30年度において優先交渉権者と仮契約を結び、令和元年度で本契約を締結し、令和2年度4月1日から民間へ事業譲渡する運びとなった。
　また、民営化により、これまで公営企業としては難しかった営業活動やお客様へのサービスが手厚くなりスピード感を持った料金サービスの提供ができるようになった。</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IF([3]回答表!X43="●",[3]回答表!S65,IF([3]回答表!AA43="●",[3]回答表!S85,""))</f>
        <v>令和</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IF([3]回答表!X43="●",[3]回答表!G65,IF([3]回答表!AA43="●",[3]回答表!G85,""))</f>
        <v>●</v>
      </c>
      <c r="AN38" s="83"/>
      <c r="AO38" s="83"/>
      <c r="AP38" s="83"/>
      <c r="AQ38" s="83"/>
      <c r="AR38" s="83"/>
      <c r="AS38" s="83"/>
      <c r="AT38" s="153"/>
      <c r="AU38" s="82" t="str">
        <f>IF([3]回答表!X43="●",[3]回答表!G66,IF([3]回答表!AA43="●",[3]回答表!G86,""))</f>
        <v xml:space="preserve">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f>IF([3]回答表!X43="●",[3]回答表!V65,IF([3]回答表!AA43="●",[3]回答表!V85,""))</f>
        <v>2</v>
      </c>
      <c r="BG39" s="16"/>
      <c r="BH39" s="16"/>
      <c r="BI39" s="17"/>
      <c r="BJ39" s="150">
        <f>IF([3]回答表!X43="●",[3]回答表!V66,IF([3]回答表!AA43="●",[3]回答表!V86,""))</f>
        <v>3</v>
      </c>
      <c r="BK39" s="16"/>
      <c r="BL39" s="16"/>
      <c r="BM39" s="17"/>
      <c r="BN39" s="150">
        <f>IF([3]回答表!X43="●",[3]回答表!V67,IF([3]回答表!AA43="●",[3]回答表!V87,""))</f>
        <v>31</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IF([3]回答表!X43="●",[3]回答表!O71,IF([3]回答表!AA43="●",[3]回答表!O91,""))</f>
        <v xml:space="preserve">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IF([3]回答表!X43="●",[3]回答表!O72,IF([3]回答表!AA43="●",[3]回答表!O92,""))</f>
        <v xml:space="preserve">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IF([3]回答表!AA43="●","●","")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IF([3]回答表!X43="●",[3]回答表!O73,IF([3]回答表!AA43="●",[3]回答表!O93,""))</f>
        <v xml:space="preserve">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IF([3]回答表!X43="●",[3]回答表!O74,IF([3]回答表!AA43="●",[3]回答表!O94,""))</f>
        <v>●</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IF([3]回答表!X43="●",[3]回答表!AG71,IF([3]回答表!AA43="●",[3]回答表!AG91,""))</f>
        <v xml:space="preserve">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IF([3]回答表!X43="●",[3]回答表!AG72,IF([3]回答表!AA43="●",[3]回答表!AG92,""))</f>
        <v xml:space="preserve">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IF([3]回答表!AD43="●","●","")</f>
        <v/>
      </c>
      <c r="O51" s="131"/>
      <c r="P51" s="131"/>
      <c r="Q51" s="132"/>
      <c r="R51" s="119"/>
      <c r="S51" s="119"/>
      <c r="T51" s="119"/>
      <c r="U51" s="133" t="str">
        <f>IF([3]回答表!AD43="●",[3]回答表!B99,"")</f>
        <v/>
      </c>
      <c r="V51" s="134"/>
      <c r="W51" s="134"/>
      <c r="X51" s="134"/>
      <c r="Y51" s="134"/>
      <c r="Z51" s="134"/>
      <c r="AA51" s="134"/>
      <c r="AB51" s="134"/>
      <c r="AC51" s="134"/>
      <c r="AD51" s="134"/>
      <c r="AE51" s="134"/>
      <c r="AF51" s="134"/>
      <c r="AG51" s="134"/>
      <c r="AH51" s="134"/>
      <c r="AI51" s="134"/>
      <c r="AJ51" s="135"/>
      <c r="AK51" s="183"/>
      <c r="AL51" s="183"/>
      <c r="AM51" s="133" t="str">
        <f>IF([3]回答表!AD43="●",[3]回答表!B104,"")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39" customHeight="1" x14ac:dyDescent="0.4">
      <c r="C62" s="101"/>
      <c r="D62" s="105" t="s">
        <v>18</v>
      </c>
      <c r="E62" s="106"/>
      <c r="F62" s="106"/>
      <c r="G62" s="106"/>
      <c r="H62" s="106"/>
      <c r="I62" s="106"/>
      <c r="J62" s="106"/>
      <c r="K62" s="106"/>
      <c r="L62" s="106"/>
      <c r="M62" s="107"/>
      <c r="N62" s="130" t="str">
        <f>IF([3]回答表!X44="●","●","")</f>
        <v>●</v>
      </c>
      <c r="O62" s="131"/>
      <c r="P62" s="131"/>
      <c r="Q62" s="132"/>
      <c r="R62" s="119"/>
      <c r="S62" s="119"/>
      <c r="T62" s="119"/>
      <c r="U62" s="313" t="str">
        <f>IF([3]回答表!X44="●",[3]回答表!B115,IF([3]回答表!AA44="●",[3]回答表!B127,""))</f>
        <v>　平成22年度に民営化すべきとの答申を受けており、平成29年度に公募を行い、平成30年度において優先交渉権者と仮契約を結び、令和元年度で本契約を締結し、令和2年度4月1日から民間へ事業譲渡する運びとなった。
　また、民営化により、これまで公営企業としては難しかった営業活動やお客様へのサービスが手厚くなりスピード感を持った料金サービスの提供ができるようになり、令和7年度までの投資・財政計画ベースでは、令和2年度時点の累積欠損金942,372千円が解消され、公営企業債1,126,450千円も全て繰上償還した。</v>
      </c>
      <c r="V62" s="314"/>
      <c r="W62" s="314"/>
      <c r="X62" s="314"/>
      <c r="Y62" s="314"/>
      <c r="Z62" s="314"/>
      <c r="AA62" s="314"/>
      <c r="AB62" s="314"/>
      <c r="AC62" s="314"/>
      <c r="AD62" s="314"/>
      <c r="AE62" s="314"/>
      <c r="AF62" s="314"/>
      <c r="AG62" s="314"/>
      <c r="AH62" s="314"/>
      <c r="AI62" s="314"/>
      <c r="AJ62" s="31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IF([3]回答表!X44="●",[3]回答表!S121,IF([3]回答表!AA44="●",[3]回答表!S133,""))</f>
        <v>令和</v>
      </c>
      <c r="BG62" s="139"/>
      <c r="BH62" s="139"/>
      <c r="BI62" s="139"/>
      <c r="BJ62" s="138"/>
      <c r="BK62" s="139"/>
      <c r="BL62" s="139"/>
      <c r="BM62" s="139"/>
      <c r="BN62" s="138"/>
      <c r="BO62" s="139"/>
      <c r="BP62" s="139"/>
      <c r="BQ62" s="140"/>
      <c r="BR62" s="112"/>
      <c r="BS62" s="92"/>
    </row>
    <row r="63" spans="1:71" ht="39" customHeight="1" x14ac:dyDescent="0.4">
      <c r="C63" s="101"/>
      <c r="D63" s="141"/>
      <c r="E63" s="142"/>
      <c r="F63" s="142"/>
      <c r="G63" s="142"/>
      <c r="H63" s="142"/>
      <c r="I63" s="142"/>
      <c r="J63" s="142"/>
      <c r="K63" s="142"/>
      <c r="L63" s="142"/>
      <c r="M63" s="143"/>
      <c r="N63" s="144"/>
      <c r="O63" s="145"/>
      <c r="P63" s="145"/>
      <c r="Q63" s="146"/>
      <c r="R63" s="119"/>
      <c r="S63" s="119"/>
      <c r="T63" s="119"/>
      <c r="U63" s="316"/>
      <c r="V63" s="317"/>
      <c r="W63" s="317"/>
      <c r="X63" s="317"/>
      <c r="Y63" s="317"/>
      <c r="Z63" s="317"/>
      <c r="AA63" s="317"/>
      <c r="AB63" s="317"/>
      <c r="AC63" s="317"/>
      <c r="AD63" s="317"/>
      <c r="AE63" s="317"/>
      <c r="AF63" s="317"/>
      <c r="AG63" s="317"/>
      <c r="AH63" s="317"/>
      <c r="AI63" s="317"/>
      <c r="AJ63" s="318"/>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39" customHeight="1" x14ac:dyDescent="0.4">
      <c r="C64" s="101"/>
      <c r="D64" s="141"/>
      <c r="E64" s="142"/>
      <c r="F64" s="142"/>
      <c r="G64" s="142"/>
      <c r="H64" s="142"/>
      <c r="I64" s="142"/>
      <c r="J64" s="142"/>
      <c r="K64" s="142"/>
      <c r="L64" s="142"/>
      <c r="M64" s="143"/>
      <c r="N64" s="144"/>
      <c r="O64" s="145"/>
      <c r="P64" s="145"/>
      <c r="Q64" s="146"/>
      <c r="R64" s="119"/>
      <c r="S64" s="119"/>
      <c r="T64" s="119"/>
      <c r="U64" s="316"/>
      <c r="V64" s="317"/>
      <c r="W64" s="317"/>
      <c r="X64" s="317"/>
      <c r="Y64" s="317"/>
      <c r="Z64" s="317"/>
      <c r="AA64" s="317"/>
      <c r="AB64" s="317"/>
      <c r="AC64" s="317"/>
      <c r="AD64" s="317"/>
      <c r="AE64" s="317"/>
      <c r="AF64" s="317"/>
      <c r="AG64" s="317"/>
      <c r="AH64" s="317"/>
      <c r="AI64" s="317"/>
      <c r="AJ64" s="318"/>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39" customHeight="1" x14ac:dyDescent="0.4">
      <c r="C65" s="101"/>
      <c r="D65" s="116"/>
      <c r="E65" s="117"/>
      <c r="F65" s="117"/>
      <c r="G65" s="117"/>
      <c r="H65" s="117"/>
      <c r="I65" s="117"/>
      <c r="J65" s="117"/>
      <c r="K65" s="117"/>
      <c r="L65" s="117"/>
      <c r="M65" s="118"/>
      <c r="N65" s="154"/>
      <c r="O65" s="155"/>
      <c r="P65" s="155"/>
      <c r="Q65" s="156"/>
      <c r="R65" s="119"/>
      <c r="S65" s="119"/>
      <c r="T65" s="119"/>
      <c r="U65" s="316"/>
      <c r="V65" s="317"/>
      <c r="W65" s="317"/>
      <c r="X65" s="317"/>
      <c r="Y65" s="317"/>
      <c r="Z65" s="317"/>
      <c r="AA65" s="317"/>
      <c r="AB65" s="317"/>
      <c r="AC65" s="317"/>
      <c r="AD65" s="317"/>
      <c r="AE65" s="317"/>
      <c r="AF65" s="317"/>
      <c r="AG65" s="317"/>
      <c r="AH65" s="317"/>
      <c r="AI65" s="317"/>
      <c r="AJ65" s="318"/>
      <c r="AK65" s="136"/>
      <c r="AL65" s="136"/>
      <c r="AM65" s="82" t="str">
        <f>IF([3]回答表!X44="●",[3]回答表!J121,IF([3]回答表!AA44="●",[3]回答表!J133,""))</f>
        <v>●</v>
      </c>
      <c r="AN65" s="83"/>
      <c r="AO65" s="83"/>
      <c r="AP65" s="83"/>
      <c r="AQ65" s="83"/>
      <c r="AR65" s="83"/>
      <c r="AS65" s="83"/>
      <c r="AT65" s="153"/>
      <c r="AU65" s="82" t="str">
        <f>IF([3]回答表!X44="●",[3]回答表!J122,IF([3]回答表!AA44="●",[3]回答表!J134,""))</f>
        <v xml:space="preserve"> </v>
      </c>
      <c r="AV65" s="83"/>
      <c r="AW65" s="83"/>
      <c r="AX65" s="83"/>
      <c r="AY65" s="83"/>
      <c r="AZ65" s="83"/>
      <c r="BA65" s="83"/>
      <c r="BB65" s="153"/>
      <c r="BC65" s="120"/>
      <c r="BD65" s="109"/>
      <c r="BE65" s="109"/>
      <c r="BF65" s="150">
        <f>IF([3]回答表!X44="●",[3]回答表!V121,IF([3]回答表!AA44="●",[3]回答表!V133,""))</f>
        <v>2</v>
      </c>
      <c r="BG65" s="151"/>
      <c r="BH65" s="151"/>
      <c r="BI65" s="151"/>
      <c r="BJ65" s="150">
        <f>IF([3]回答表!X44="●",[3]回答表!V122,IF([3]回答表!AA44="●",[3]回答表!V134,""))</f>
        <v>4</v>
      </c>
      <c r="BK65" s="151"/>
      <c r="BL65" s="151"/>
      <c r="BM65" s="151"/>
      <c r="BN65" s="150">
        <f>IF([3]回答表!X44="●",[3]回答表!V123,IF([3]回答表!AA44="●",[3]回答表!V135,""))</f>
        <v>1</v>
      </c>
      <c r="BO65" s="151"/>
      <c r="BP65" s="151"/>
      <c r="BQ65" s="152"/>
      <c r="BR65" s="112"/>
      <c r="BS65" s="92"/>
    </row>
    <row r="66" spans="1:71" ht="39" customHeight="1" x14ac:dyDescent="0.4">
      <c r="C66" s="101"/>
      <c r="D66" s="157"/>
      <c r="E66" s="157"/>
      <c r="F66" s="157"/>
      <c r="G66" s="157"/>
      <c r="H66" s="157"/>
      <c r="I66" s="157"/>
      <c r="J66" s="157"/>
      <c r="K66" s="157"/>
      <c r="L66" s="157"/>
      <c r="M66" s="157"/>
      <c r="N66" s="158"/>
      <c r="O66" s="158"/>
      <c r="P66" s="158"/>
      <c r="Q66" s="158"/>
      <c r="R66" s="159"/>
      <c r="S66" s="159"/>
      <c r="T66" s="159"/>
      <c r="U66" s="316"/>
      <c r="V66" s="317"/>
      <c r="W66" s="317"/>
      <c r="X66" s="317"/>
      <c r="Y66" s="317"/>
      <c r="Z66" s="317"/>
      <c r="AA66" s="317"/>
      <c r="AB66" s="317"/>
      <c r="AC66" s="317"/>
      <c r="AD66" s="317"/>
      <c r="AE66" s="317"/>
      <c r="AF66" s="317"/>
      <c r="AG66" s="317"/>
      <c r="AH66" s="317"/>
      <c r="AI66" s="317"/>
      <c r="AJ66" s="318"/>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39" customHeight="1" x14ac:dyDescent="0.4">
      <c r="C67" s="101"/>
      <c r="D67" s="157"/>
      <c r="E67" s="157"/>
      <c r="F67" s="157"/>
      <c r="G67" s="157"/>
      <c r="H67" s="157"/>
      <c r="I67" s="157"/>
      <c r="J67" s="157"/>
      <c r="K67" s="157"/>
      <c r="L67" s="157"/>
      <c r="M67" s="157"/>
      <c r="N67" s="158"/>
      <c r="O67" s="158"/>
      <c r="P67" s="158"/>
      <c r="Q67" s="158"/>
      <c r="R67" s="159"/>
      <c r="S67" s="159"/>
      <c r="T67" s="159"/>
      <c r="U67" s="316"/>
      <c r="V67" s="317"/>
      <c r="W67" s="317"/>
      <c r="X67" s="317"/>
      <c r="Y67" s="317"/>
      <c r="Z67" s="317"/>
      <c r="AA67" s="317"/>
      <c r="AB67" s="317"/>
      <c r="AC67" s="317"/>
      <c r="AD67" s="317"/>
      <c r="AE67" s="317"/>
      <c r="AF67" s="317"/>
      <c r="AG67" s="317"/>
      <c r="AH67" s="317"/>
      <c r="AI67" s="317"/>
      <c r="AJ67" s="318"/>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39" customHeight="1" x14ac:dyDescent="0.4">
      <c r="C68" s="101"/>
      <c r="D68" s="166" t="s">
        <v>26</v>
      </c>
      <c r="E68" s="167"/>
      <c r="F68" s="167"/>
      <c r="G68" s="167"/>
      <c r="H68" s="167"/>
      <c r="I68" s="167"/>
      <c r="J68" s="167"/>
      <c r="K68" s="167"/>
      <c r="L68" s="167"/>
      <c r="M68" s="168"/>
      <c r="N68" s="130" t="str">
        <f>IF([3]回答表!AA44="●","●","")</f>
        <v/>
      </c>
      <c r="O68" s="131"/>
      <c r="P68" s="131"/>
      <c r="Q68" s="132"/>
      <c r="R68" s="119"/>
      <c r="S68" s="119"/>
      <c r="T68" s="119"/>
      <c r="U68" s="316"/>
      <c r="V68" s="317"/>
      <c r="W68" s="317"/>
      <c r="X68" s="317"/>
      <c r="Y68" s="317"/>
      <c r="Z68" s="317"/>
      <c r="AA68" s="317"/>
      <c r="AB68" s="317"/>
      <c r="AC68" s="317"/>
      <c r="AD68" s="317"/>
      <c r="AE68" s="317"/>
      <c r="AF68" s="317"/>
      <c r="AG68" s="317"/>
      <c r="AH68" s="317"/>
      <c r="AI68" s="317"/>
      <c r="AJ68" s="318"/>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39" customHeight="1" x14ac:dyDescent="0.4">
      <c r="C69" s="101"/>
      <c r="D69" s="173"/>
      <c r="E69" s="174"/>
      <c r="F69" s="174"/>
      <c r="G69" s="174"/>
      <c r="H69" s="174"/>
      <c r="I69" s="174"/>
      <c r="J69" s="174"/>
      <c r="K69" s="174"/>
      <c r="L69" s="174"/>
      <c r="M69" s="175"/>
      <c r="N69" s="144"/>
      <c r="O69" s="145"/>
      <c r="P69" s="145"/>
      <c r="Q69" s="146"/>
      <c r="R69" s="119"/>
      <c r="S69" s="119"/>
      <c r="T69" s="119"/>
      <c r="U69" s="316"/>
      <c r="V69" s="317"/>
      <c r="W69" s="317"/>
      <c r="X69" s="317"/>
      <c r="Y69" s="317"/>
      <c r="Z69" s="317"/>
      <c r="AA69" s="317"/>
      <c r="AB69" s="317"/>
      <c r="AC69" s="317"/>
      <c r="AD69" s="317"/>
      <c r="AE69" s="317"/>
      <c r="AF69" s="317"/>
      <c r="AG69" s="317"/>
      <c r="AH69" s="317"/>
      <c r="AI69" s="317"/>
      <c r="AJ69" s="318"/>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39" customHeight="1" x14ac:dyDescent="0.4">
      <c r="C70" s="101"/>
      <c r="D70" s="173"/>
      <c r="E70" s="174"/>
      <c r="F70" s="174"/>
      <c r="G70" s="174"/>
      <c r="H70" s="174"/>
      <c r="I70" s="174"/>
      <c r="J70" s="174"/>
      <c r="K70" s="174"/>
      <c r="L70" s="174"/>
      <c r="M70" s="175"/>
      <c r="N70" s="144"/>
      <c r="O70" s="145"/>
      <c r="P70" s="145"/>
      <c r="Q70" s="146"/>
      <c r="R70" s="119"/>
      <c r="S70" s="119"/>
      <c r="T70" s="119"/>
      <c r="U70" s="316"/>
      <c r="V70" s="317"/>
      <c r="W70" s="317"/>
      <c r="X70" s="317"/>
      <c r="Y70" s="317"/>
      <c r="Z70" s="317"/>
      <c r="AA70" s="317"/>
      <c r="AB70" s="317"/>
      <c r="AC70" s="317"/>
      <c r="AD70" s="317"/>
      <c r="AE70" s="317"/>
      <c r="AF70" s="317"/>
      <c r="AG70" s="317"/>
      <c r="AH70" s="317"/>
      <c r="AI70" s="317"/>
      <c r="AJ70" s="318"/>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39" customHeight="1" x14ac:dyDescent="0.4">
      <c r="C71" s="101"/>
      <c r="D71" s="176"/>
      <c r="E71" s="177"/>
      <c r="F71" s="177"/>
      <c r="G71" s="177"/>
      <c r="H71" s="177"/>
      <c r="I71" s="177"/>
      <c r="J71" s="177"/>
      <c r="K71" s="177"/>
      <c r="L71" s="177"/>
      <c r="M71" s="178"/>
      <c r="N71" s="154"/>
      <c r="O71" s="155"/>
      <c r="P71" s="155"/>
      <c r="Q71" s="156"/>
      <c r="R71" s="119"/>
      <c r="S71" s="119"/>
      <c r="T71" s="119"/>
      <c r="U71" s="319"/>
      <c r="V71" s="320"/>
      <c r="W71" s="320"/>
      <c r="X71" s="320"/>
      <c r="Y71" s="320"/>
      <c r="Z71" s="320"/>
      <c r="AA71" s="320"/>
      <c r="AB71" s="320"/>
      <c r="AC71" s="320"/>
      <c r="AD71" s="320"/>
      <c r="AE71" s="320"/>
      <c r="AF71" s="320"/>
      <c r="AG71" s="320"/>
      <c r="AH71" s="320"/>
      <c r="AI71" s="320"/>
      <c r="AJ71" s="32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IF([3]回答表!AD44="●","●","")</f>
        <v/>
      </c>
      <c r="O74" s="131"/>
      <c r="P74" s="131"/>
      <c r="Q74" s="132"/>
      <c r="R74" s="119"/>
      <c r="S74" s="119"/>
      <c r="T74" s="119"/>
      <c r="U74" s="133" t="str">
        <f>IF([3]回答表!AD44="●",[3]回答表!B140,"")</f>
        <v/>
      </c>
      <c r="V74" s="134"/>
      <c r="W74" s="134"/>
      <c r="X74" s="134"/>
      <c r="Y74" s="134"/>
      <c r="Z74" s="134"/>
      <c r="AA74" s="134"/>
      <c r="AB74" s="134"/>
      <c r="AC74" s="134"/>
      <c r="AD74" s="134"/>
      <c r="AE74" s="134"/>
      <c r="AF74" s="134"/>
      <c r="AG74" s="134"/>
      <c r="AH74" s="134"/>
      <c r="AI74" s="134"/>
      <c r="AJ74" s="135"/>
      <c r="AK74" s="183"/>
      <c r="AL74" s="183"/>
      <c r="AM74" s="133" t="str">
        <f>IF([3]回答表!AD44="●",[3]回答表!B146,"")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IF([3]回答表!F17="水道事業",IF([3]回答表!X45="●","●",""),"")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IF([3]回答表!F17="水道事業",IF([3]回答表!X45="●",[3]回答表!B158,IF([3]回答表!AA45="●",[3]回答表!B223,"")),"")</f>
        <v/>
      </c>
      <c r="AN86" s="201"/>
      <c r="AO86" s="201"/>
      <c r="AP86" s="201"/>
      <c r="AQ86" s="201"/>
      <c r="AR86" s="201"/>
      <c r="AS86" s="201"/>
      <c r="AT86" s="201"/>
      <c r="AU86" s="201"/>
      <c r="AV86" s="201"/>
      <c r="AW86" s="201"/>
      <c r="AX86" s="201"/>
      <c r="AY86" s="201"/>
      <c r="AZ86" s="201"/>
      <c r="BA86" s="201"/>
      <c r="BB86" s="201"/>
      <c r="BC86" s="202"/>
      <c r="BD86" s="109"/>
      <c r="BE86" s="109"/>
      <c r="BF86" s="138" t="str">
        <f>IF([3]回答表!F17="水道事業",IF([3]回答表!X45="●",[3]回答表!B212,IF([3]回答表!AA45="●",[3]回答表!B278,"")),"")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IF([3]回答表!F17="水道事業",IF([3]回答表!X45="●",[3]回答表!J166,IF([3]回答表!AA45="●",[3]回答表!J231,"")),"")</f>
        <v/>
      </c>
      <c r="V88" s="83"/>
      <c r="W88" s="83"/>
      <c r="X88" s="83"/>
      <c r="Y88" s="83"/>
      <c r="Z88" s="83"/>
      <c r="AA88" s="83"/>
      <c r="AB88" s="153"/>
      <c r="AC88" s="82" t="str">
        <f>IF([3]回答表!F17="水道事業",IF([3]回答表!X45="●",[3]回答表!J173,IF([3]回答表!AA45="●",[3]回答表!J238,"")),"")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IF([3]回答表!F17="水道事業",IF([3]回答表!X45="●",[3]回答表!E212,IF([3]回答表!AA45="●",[3]回答表!E278,"")),"")</f>
        <v/>
      </c>
      <c r="BG89" s="151"/>
      <c r="BH89" s="151"/>
      <c r="BI89" s="151"/>
      <c r="BJ89" s="150" t="str">
        <f>IF([3]回答表!F17="水道事業",IF([3]回答表!X45="●",[3]回答表!E213,IF([3]回答表!AA45="●",[3]回答表!E279,"")),"")</f>
        <v/>
      </c>
      <c r="BK89" s="151"/>
      <c r="BL89" s="151"/>
      <c r="BM89" s="151"/>
      <c r="BN89" s="150" t="str">
        <f>IF([3]回答表!F17="水道事業",IF([3]回答表!X45="●",[3]回答表!E214,IF([3]回答表!AA45="●",[3]回答表!E280,"")),"")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IF([3]回答表!F17="水道事業",IF([3]回答表!AA45="●","●",""),"")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IF([3]回答表!F17="水道事業",IF([3]回答表!X45="●",[3]回答表!J176,IF([3]回答表!AA45="●",[3]回答表!J241,"")),"")</f>
        <v/>
      </c>
      <c r="V93" s="83"/>
      <c r="W93" s="83"/>
      <c r="X93" s="83"/>
      <c r="Y93" s="83"/>
      <c r="Z93" s="83"/>
      <c r="AA93" s="83"/>
      <c r="AB93" s="153"/>
      <c r="AC93" s="82" t="str">
        <f>IF([3]回答表!F17="水道事業",IF([3]回答表!X45="●",[3]回答表!J180,IF([3]回答表!AA45="●",[3]回答表!J245,"")),"")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IF([3]回答表!F17="水道事業",IF([3]回答表!AD45="●","●",""),"")</f>
        <v/>
      </c>
      <c r="O98" s="131"/>
      <c r="P98" s="131"/>
      <c r="Q98" s="132"/>
      <c r="R98" s="119"/>
      <c r="S98" s="119"/>
      <c r="T98" s="119"/>
      <c r="U98" s="133" t="str">
        <f>IF([3]回答表!F17="水道事業",IF([3]回答表!AD45="●",[3]回答表!B289,""),"")</f>
        <v/>
      </c>
      <c r="V98" s="134"/>
      <c r="W98" s="134"/>
      <c r="X98" s="134"/>
      <c r="Y98" s="134"/>
      <c r="Z98" s="134"/>
      <c r="AA98" s="134"/>
      <c r="AB98" s="134"/>
      <c r="AC98" s="134"/>
      <c r="AD98" s="134"/>
      <c r="AE98" s="134"/>
      <c r="AF98" s="134"/>
      <c r="AG98" s="134"/>
      <c r="AH98" s="134"/>
      <c r="AI98" s="134"/>
      <c r="AJ98" s="135"/>
      <c r="AK98" s="183"/>
      <c r="AL98" s="183"/>
      <c r="AM98" s="133" t="str">
        <f>IF([3]回答表!F17="水道事業",IF([3]回答表!AD45="●",[3]回答表!B295,""),"")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IF([3]回答表!F17="簡易水道事業",IF([3]回答表!X45="●",[3]回答表!B158,IF([3]回答表!AA45="●",[3]回答表!B223,"")),"")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IF([3]回答表!F17="簡易水道事業",IF([3]回答表!X45="●",[3]回答表!B212,IF([3]回答表!AA45="●",[3]回答表!B278,"")),"")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IF([3]回答表!F17="簡易水道事業",IF([3]回答表!X45="●","●",""),"")</f>
        <v/>
      </c>
      <c r="O112" s="131"/>
      <c r="P112" s="131"/>
      <c r="Q112" s="132"/>
      <c r="R112" s="119"/>
      <c r="S112" s="119"/>
      <c r="T112" s="119"/>
      <c r="U112" s="82" t="str">
        <f>IF([3]回答表!F17="簡易水道事業",IF([3]回答表!X45="●",[3]回答表!Y185,IF([3]回答表!AA45="●",[3]回答表!Y251,"")),"")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IF([3]回答表!F17="簡易水道事業",IF([3]回答表!X45="●",[3]回答表!E212,IF([3]回答表!AA45="●",[3]回答表!E278,"")),"")</f>
        <v/>
      </c>
      <c r="BG113" s="151"/>
      <c r="BH113" s="151"/>
      <c r="BI113" s="151"/>
      <c r="BJ113" s="150" t="str">
        <f>IF([3]回答表!F17="簡易水道事業",IF([3]回答表!X45="●",[3]回答表!E213,IF([3]回答表!AA45="●",[3]回答表!E279,"")),"")</f>
        <v/>
      </c>
      <c r="BK113" s="151"/>
      <c r="BL113" s="151"/>
      <c r="BM113" s="151"/>
      <c r="BN113" s="150" t="str">
        <f>IF([3]回答表!F17="簡易水道事業",IF([3]回答表!X45="●",[3]回答表!E214,IF([3]回答表!AA45="●",[3]回答表!E280,"")),"")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IF([3]回答表!F17="簡易水道事業",IF([3]回答表!X45="●",[3]回答表!Y186,IF([3]回答表!AA45="●",[3]回答表!Y252,"")),"")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IF([3]回答表!F17="簡易水道事業",IF([3]回答表!AA45="●","●",""),"")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IF([3]回答表!F17="簡易水道事業",IF([3]回答表!X45="●",[3]回答表!Y187,IF([3]回答表!AA45="●",[3]回答表!Y253,"")),"")</f>
        <v/>
      </c>
      <c r="V122" s="83"/>
      <c r="W122" s="83"/>
      <c r="X122" s="83"/>
      <c r="Y122" s="83"/>
      <c r="Z122" s="83"/>
      <c r="AA122" s="83"/>
      <c r="AB122" s="83"/>
      <c r="AC122" s="83"/>
      <c r="AD122" s="83"/>
      <c r="AE122" s="83"/>
      <c r="AF122" s="83"/>
      <c r="AG122" s="83"/>
      <c r="AH122" s="83"/>
      <c r="AI122" s="83"/>
      <c r="AJ122" s="153"/>
      <c r="AK122" s="68"/>
      <c r="AL122" s="68"/>
      <c r="AM122" s="233" t="str">
        <f>IF([3]回答表!F17="簡易水道事業",IF([3]回答表!X45="●",[3]回答表!Y189,IF([3]回答表!AA45="●",[3]回答表!Y255,"")),"")</f>
        <v/>
      </c>
      <c r="AN122" s="233"/>
      <c r="AO122" s="233"/>
      <c r="AP122" s="233"/>
      <c r="AQ122" s="233"/>
      <c r="AR122" s="233"/>
      <c r="AS122" s="233" t="str">
        <f>IF([3]回答表!F17="簡易水道事業",IF([3]回答表!X45="●",[3]回答表!Y190,IF([3]回答表!AA45="●",[3]回答表!Y256,"")),"")</f>
        <v/>
      </c>
      <c r="AT122" s="233"/>
      <c r="AU122" s="233"/>
      <c r="AV122" s="233"/>
      <c r="AW122" s="233"/>
      <c r="AX122" s="233"/>
      <c r="AY122" s="233" t="str">
        <f>IF([3]回答表!F17="簡易水道事業",IF([3]回答表!X45="●",[3]回答表!Y191,IF([3]回答表!AA45="●",[3]回答表!Y257,"")),"")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IF([3]回答表!F17="簡易水道事業",IF([3]回答表!AD45="●","●",""),"")</f>
        <v/>
      </c>
      <c r="O127" s="131"/>
      <c r="P127" s="131"/>
      <c r="Q127" s="132"/>
      <c r="R127" s="119"/>
      <c r="S127" s="119"/>
      <c r="T127" s="119"/>
      <c r="U127" s="133" t="str">
        <f>IF([3]回答表!F17="簡易水道事業",IF([3]回答表!AD45="●",[3]回答表!B289,""),"")</f>
        <v/>
      </c>
      <c r="V127" s="134"/>
      <c r="W127" s="134"/>
      <c r="X127" s="134"/>
      <c r="Y127" s="134"/>
      <c r="Z127" s="134"/>
      <c r="AA127" s="134"/>
      <c r="AB127" s="134"/>
      <c r="AC127" s="134"/>
      <c r="AD127" s="134"/>
      <c r="AE127" s="134"/>
      <c r="AF127" s="134"/>
      <c r="AG127" s="134"/>
      <c r="AH127" s="134"/>
      <c r="AI127" s="134"/>
      <c r="AJ127" s="135"/>
      <c r="AK127" s="183"/>
      <c r="AL127" s="183"/>
      <c r="AM127" s="133" t="str">
        <f>IF([3]回答表!F17="簡易水道事業",IF([3]回答表!AD45="●",[3]回答表!B295,""),"")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IF([3]回答表!F17="下水道事業",IF([3]回答表!X45="●","●",""),"")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IF([3]回答表!F17="下水道事業",IF([3]回答表!X45="●",[3]回答表!B158,IF([3]回答表!AA45="●",[3]回答表!B223,"")),"")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IF([3]回答表!F17="下水道事業",IF([3]回答表!X45="●",[3]回答表!B212,IF([3]回答表!AA45="●",[3]回答表!B278,"")),"")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IF([3]回答表!F17="下水道事業",IF([3]回答表!X45="●",[3]回答表!Y193,IF([3]回答表!AA45="●",[3]回答表!Y259,"")),"")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IF([3]回答表!F17="下水道事業",IF([3]回答表!X45="●",[3]回答表!E212,IF([3]回答表!AA45="●",[3]回答表!E278,"")),"")</f>
        <v/>
      </c>
      <c r="BG142" s="151"/>
      <c r="BH142" s="151"/>
      <c r="BI142" s="151"/>
      <c r="BJ142" s="150" t="str">
        <f>IF([3]回答表!F17="下水道事業",IF([3]回答表!X45="●",[3]回答表!E213,IF([3]回答表!AA45="●",[3]回答表!E279,"")),"")</f>
        <v/>
      </c>
      <c r="BK142" s="151"/>
      <c r="BL142" s="151"/>
      <c r="BM142" s="151"/>
      <c r="BN142" s="150" t="str">
        <f>IF([3]回答表!F17="下水道事業",IF([3]回答表!X45="●",[3]回答表!E214,IF([3]回答表!AA45="●",[3]回答表!E280,"")),"")</f>
        <v/>
      </c>
      <c r="BO142" s="151"/>
      <c r="BP142" s="151"/>
      <c r="BQ142" s="152"/>
      <c r="BR142" s="112"/>
      <c r="BX142" s="200" t="str">
        <f>IF([3]回答表!AQ20="下水道事業",IF([3]回答表!BI48="○",[3]回答表!AM161,IF([3]回答表!BL48="○",[3]回答表!AM226,"")),"")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IF([3]回答表!F17="下水道事業",IF([3]回答表!X45="●",[3]回答表!Y195,IF([3]回答表!AA45="●",[3]回答表!Y261,"")),"")</f>
        <v/>
      </c>
      <c r="V147" s="83"/>
      <c r="W147" s="83"/>
      <c r="X147" s="83"/>
      <c r="Y147" s="83"/>
      <c r="Z147" s="83"/>
      <c r="AA147" s="83"/>
      <c r="AB147" s="153"/>
      <c r="AC147" s="82" t="str">
        <f>IF([3]回答表!F17="下水道事業",IF([3]回答表!X45="●",[3]回答表!Y196,IF([3]回答表!AA45="●",[3]回答表!Y262,"")),"")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IF([3]回答表!F17="下水道事業",IF([3]回答表!X45="●",[3]回答表!Y198,IF([3]回答表!AA45="●",[3]回答表!Y264,"")),"")</f>
        <v/>
      </c>
      <c r="V153" s="83"/>
      <c r="W153" s="83"/>
      <c r="X153" s="83"/>
      <c r="Y153" s="83"/>
      <c r="Z153" s="83"/>
      <c r="AA153" s="83"/>
      <c r="AB153" s="153"/>
      <c r="AC153" s="82" t="str">
        <f>IF([3]回答表!F17="下水道事業",IF([3]回答表!X45="●",[3]回答表!Y199,IF([3]回答表!AA45="●",[3]回答表!Y265,"")),"")</f>
        <v/>
      </c>
      <c r="AD153" s="83"/>
      <c r="AE153" s="83"/>
      <c r="AF153" s="83"/>
      <c r="AG153" s="83"/>
      <c r="AH153" s="83"/>
      <c r="AI153" s="83"/>
      <c r="AJ153" s="153"/>
      <c r="AK153" s="82" t="str">
        <f>IF([3]回答表!F17="下水道事業",IF([3]回答表!X45="●",[3]回答表!Y200,IF([3]回答表!AA45="●",[3]回答表!Y266,"")),"")</f>
        <v/>
      </c>
      <c r="AL153" s="83"/>
      <c r="AM153" s="83"/>
      <c r="AN153" s="83"/>
      <c r="AO153" s="83"/>
      <c r="AP153" s="83"/>
      <c r="AQ153" s="83"/>
      <c r="AR153" s="153"/>
      <c r="AS153" s="82" t="str">
        <f>IF([3]回答表!F17="下水道事業",IF([3]回答表!X45="●",[3]回答表!Y201,IF([3]回答表!AA45="●",[3]回答表!Y267,"")),"")</f>
        <v/>
      </c>
      <c r="AT153" s="83"/>
      <c r="AU153" s="83"/>
      <c r="AV153" s="83"/>
      <c r="AW153" s="83"/>
      <c r="AX153" s="83"/>
      <c r="AY153" s="83"/>
      <c r="AZ153" s="153"/>
      <c r="BA153" s="82" t="str">
        <f>IF([3]回答表!F17="下水道事業",IF([3]回答表!X45="●",[3]回答表!Y202,IF([3]回答表!AA45="●",[3]回答表!Y268,"")),"")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IF([3]回答表!F17="下水道事業",IF([3]回答表!AA45="●","●",""),"")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IF([3]回答表!F17="下水道事業",IF([3]回答表!X45="●",[3]回答表!Y207,IF([3]回答表!AA45="●",[3]回答表!Y273,"")),"")</f>
        <v/>
      </c>
      <c r="V159" s="83"/>
      <c r="W159" s="83"/>
      <c r="X159" s="83"/>
      <c r="Y159" s="83"/>
      <c r="Z159" s="83"/>
      <c r="AA159" s="83"/>
      <c r="AB159" s="153"/>
      <c r="AC159" s="82" t="str">
        <f>IF([3]回答表!F17="下水道事業",IF([3]回答表!X45="●",[3]回答表!Y208,IF([3]回答表!AA45="●",[3]回答表!Y274,"")),"")</f>
        <v/>
      </c>
      <c r="AD159" s="83"/>
      <c r="AE159" s="83"/>
      <c r="AF159" s="83"/>
      <c r="AG159" s="83"/>
      <c r="AH159" s="83"/>
      <c r="AI159" s="83"/>
      <c r="AJ159" s="153"/>
      <c r="AK159" s="82" t="str">
        <f>IF([3]回答表!F17="下水道事業",IF([3]回答表!X45="●",[3]回答表!Y209,IF([3]回答表!AA45="●",[3]回答表!Y275,"")),"")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IF([3]回答表!F17="下水道事業",IF([3]回答表!AD45="●","●",""),"")</f>
        <v/>
      </c>
      <c r="O164" s="131"/>
      <c r="P164" s="131"/>
      <c r="Q164" s="132"/>
      <c r="R164" s="119"/>
      <c r="S164" s="119"/>
      <c r="T164" s="119"/>
      <c r="U164" s="133" t="str">
        <f>IF([3]回答表!F17="下水道事業",IF([3]回答表!AD45="●",[3]回答表!B289,""),"")</f>
        <v/>
      </c>
      <c r="V164" s="134"/>
      <c r="W164" s="134"/>
      <c r="X164" s="134"/>
      <c r="Y164" s="134"/>
      <c r="Z164" s="134"/>
      <c r="AA164" s="134"/>
      <c r="AB164" s="134"/>
      <c r="AC164" s="134"/>
      <c r="AD164" s="134"/>
      <c r="AE164" s="134"/>
      <c r="AF164" s="134"/>
      <c r="AG164" s="134"/>
      <c r="AH164" s="134"/>
      <c r="AI164" s="134"/>
      <c r="AJ164" s="135"/>
      <c r="AK164" s="183"/>
      <c r="AL164" s="183"/>
      <c r="AM164" s="133" t="str">
        <f>IF([3]回答表!F17="下水道事業",IF([3]回答表!AD45="●",[3]回答表!B295,""),"")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IF([3]回答表!BD17="●",IF([3]回答表!X45="●","●",""),"")</f>
        <v/>
      </c>
      <c r="O176" s="131"/>
      <c r="P176" s="131"/>
      <c r="Q176" s="132"/>
      <c r="R176" s="119"/>
      <c r="S176" s="119"/>
      <c r="T176" s="119"/>
      <c r="U176" s="133" t="str">
        <f>IF([3]回答表!BD17="●",IF([3]回答表!X45="●",[3]回答表!B158,IF([3]回答表!AA45="●",[3]回答表!B223,"")),"")</f>
        <v/>
      </c>
      <c r="V176" s="134"/>
      <c r="W176" s="134"/>
      <c r="X176" s="134"/>
      <c r="Y176" s="134"/>
      <c r="Z176" s="134"/>
      <c r="AA176" s="134"/>
      <c r="AB176" s="134"/>
      <c r="AC176" s="134"/>
      <c r="AD176" s="134"/>
      <c r="AE176" s="134"/>
      <c r="AF176" s="134"/>
      <c r="AG176" s="134"/>
      <c r="AH176" s="134"/>
      <c r="AI176" s="134"/>
      <c r="AJ176" s="135"/>
      <c r="AK176" s="136"/>
      <c r="AL176" s="136"/>
      <c r="AM176" s="138" t="str">
        <f>IF([3]回答表!BD17="●",IF([3]回答表!X45="●",[3]回答表!B212,IF([3]回答表!AA45="●",[3]回答表!B278,"")),"")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IF([3]回答表!BD17="●",IF([3]回答表!X45="●",[3]回答表!E212,IF([3]回答表!AA45="●",[3]回答表!E278,"")),"")</f>
        <v/>
      </c>
      <c r="AN179" s="151"/>
      <c r="AO179" s="151"/>
      <c r="AP179" s="151"/>
      <c r="AQ179" s="150" t="str">
        <f>IF([3]回答表!BD17="●",IF([3]回答表!X45="●",[3]回答表!E213,IF([3]回答表!AA45="●",[3]回答表!E279,"")),"")</f>
        <v/>
      </c>
      <c r="AR179" s="151"/>
      <c r="AS179" s="151"/>
      <c r="AT179" s="151"/>
      <c r="AU179" s="150" t="str">
        <f>IF([3]回答表!BD17="●",IF([3]回答表!X45="●",[3]回答表!E214,IF([3]回答表!AA45="●",[3]回答表!E280,"")),"")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IF([3]回答表!BD17="●",IF([3]回答表!AA45="●","●",""),"")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IF([3]回答表!BD17="●",IF([3]回答表!AD45="●","●",""),"")</f>
        <v/>
      </c>
      <c r="O188" s="131"/>
      <c r="P188" s="131"/>
      <c r="Q188" s="132"/>
      <c r="R188" s="119"/>
      <c r="S188" s="119"/>
      <c r="T188" s="119"/>
      <c r="U188" s="133" t="str">
        <f>IF([3]回答表!BD17="●",IF([3]回答表!AD45="●",[3]回答表!B289,""),"")</f>
        <v/>
      </c>
      <c r="V188" s="134"/>
      <c r="W188" s="134"/>
      <c r="X188" s="134"/>
      <c r="Y188" s="134"/>
      <c r="Z188" s="134"/>
      <c r="AA188" s="134"/>
      <c r="AB188" s="134"/>
      <c r="AC188" s="134"/>
      <c r="AD188" s="134"/>
      <c r="AE188" s="134"/>
      <c r="AF188" s="134"/>
      <c r="AG188" s="134"/>
      <c r="AH188" s="134"/>
      <c r="AI188" s="134"/>
      <c r="AJ188" s="135"/>
      <c r="AK188" s="183"/>
      <c r="AL188" s="183"/>
      <c r="AM188" s="133" t="str">
        <f>IF([3]回答表!BD17="●",IF([3]回答表!AD45="●",[3]回答表!B295,""),"")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IF([3]回答表!X46="●","●","")</f>
        <v/>
      </c>
      <c r="O200" s="131"/>
      <c r="P200" s="131"/>
      <c r="Q200" s="132"/>
      <c r="R200" s="119"/>
      <c r="S200" s="119"/>
      <c r="T200" s="119"/>
      <c r="U200" s="133" t="str">
        <f>IF([3]回答表!X46="●",[3]回答表!B307,IF([3]回答表!AA46="●",[3]回答表!B324,""))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IF([3]回答表!X46="●",[3]回答表!U313,IF([3]回答表!AA46="●",[3]回答表!U330,""))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IF([3]回答表!X46="●",[3]回答表!G313,IF([3]回答表!AA46="●",[3]回答表!G330,""))</f>
        <v/>
      </c>
      <c r="AN203" s="83"/>
      <c r="AO203" s="83"/>
      <c r="AP203" s="83"/>
      <c r="AQ203" s="83"/>
      <c r="AR203" s="83"/>
      <c r="AS203" s="83"/>
      <c r="AT203" s="153"/>
      <c r="AU203" s="82" t="str">
        <f>IF([3]回答表!X46="●",[3]回答表!G314,IF([3]回答表!AA46="●",[3]回答表!G331,""))</f>
        <v/>
      </c>
      <c r="AV203" s="83"/>
      <c r="AW203" s="83"/>
      <c r="AX203" s="83"/>
      <c r="AY203" s="83"/>
      <c r="AZ203" s="83"/>
      <c r="BA203" s="83"/>
      <c r="BB203" s="153"/>
      <c r="BC203" s="120"/>
      <c r="BD203" s="109"/>
      <c r="BE203" s="109"/>
      <c r="BF203" s="150" t="str">
        <f>IF([3]回答表!X46="●",[3]回答表!X313,IF([3]回答表!AA46="●",[3]回答表!X330,""))</f>
        <v/>
      </c>
      <c r="BG203" s="151"/>
      <c r="BH203" s="151"/>
      <c r="BI203" s="151"/>
      <c r="BJ203" s="150" t="str">
        <f>IF([3]回答表!X46="●",[3]回答表!X314,IF([3]回答表!AA46="●",[3]回答表!X331,""))</f>
        <v/>
      </c>
      <c r="BK203" s="151"/>
      <c r="BL203" s="151"/>
      <c r="BM203" s="152"/>
      <c r="BN203" s="150" t="str">
        <f>IF([3]回答表!X46="●",[3]回答表!X315,IF([3]回答表!AA46="●",[3]回答表!X332,""))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IF([3]回答表!AA46="●","●","")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IF([3]回答表!AD46="●","●","")</f>
        <v/>
      </c>
      <c r="O212" s="131"/>
      <c r="P212" s="131"/>
      <c r="Q212" s="132"/>
      <c r="R212" s="119"/>
      <c r="S212" s="119"/>
      <c r="T212" s="119"/>
      <c r="U212" s="133" t="str">
        <f>IF([3]回答表!AD46="●",[3]回答表!B337,"")</f>
        <v/>
      </c>
      <c r="V212" s="134"/>
      <c r="W212" s="134"/>
      <c r="X212" s="134"/>
      <c r="Y212" s="134"/>
      <c r="Z212" s="134"/>
      <c r="AA212" s="134"/>
      <c r="AB212" s="134"/>
      <c r="AC212" s="134"/>
      <c r="AD212" s="134"/>
      <c r="AE212" s="134"/>
      <c r="AF212" s="134"/>
      <c r="AG212" s="134"/>
      <c r="AH212" s="134"/>
      <c r="AI212" s="134"/>
      <c r="AJ212" s="135"/>
      <c r="AK212" s="259"/>
      <c r="AL212" s="259"/>
      <c r="AM212" s="133" t="str">
        <f>IF([3]回答表!AD46="●",[3]回答表!B343,"")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IF([3]回答表!X47="●","●","")</f>
        <v/>
      </c>
      <c r="O224" s="131"/>
      <c r="P224" s="131"/>
      <c r="Q224" s="132"/>
      <c r="R224" s="119"/>
      <c r="S224" s="119"/>
      <c r="T224" s="119"/>
      <c r="U224" s="133" t="str">
        <f>IF([3]回答表!X47="●",[3]回答表!B356,IF([3]回答表!AA47="●",[3]回答表!B379,""))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IF([3]回答表!X47="●",[3]回答表!B362,"")</f>
        <v/>
      </c>
      <c r="AO224" s="263"/>
      <c r="AP224" s="263"/>
      <c r="AQ224" s="263"/>
      <c r="AR224" s="263"/>
      <c r="AS224" s="263"/>
      <c r="AT224" s="263"/>
      <c r="AU224" s="263"/>
      <c r="AV224" s="263"/>
      <c r="AW224" s="263"/>
      <c r="AX224" s="263"/>
      <c r="AY224" s="263"/>
      <c r="AZ224" s="263"/>
      <c r="BA224" s="263"/>
      <c r="BB224" s="264"/>
      <c r="BC224" s="120"/>
      <c r="BD224" s="109"/>
      <c r="BE224" s="109"/>
      <c r="BF224" s="138" t="str">
        <f>IF([3]回答表!X47="●",[3]回答表!B368,IF([3]回答表!AA47="●",[3]回答表!B385,""))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IF([3]回答表!X47="●",[3]回答表!E368,IF([3]回答表!AA47="●",[3]回答表!E385,""))</f>
        <v/>
      </c>
      <c r="BG227" s="151"/>
      <c r="BH227" s="151"/>
      <c r="BI227" s="151"/>
      <c r="BJ227" s="150" t="str">
        <f>IF([3]回答表!X47="●",[3]回答表!E369,IF([3]回答表!AA47="●",[3]回答表!E386,""))</f>
        <v/>
      </c>
      <c r="BK227" s="151"/>
      <c r="BL227" s="151"/>
      <c r="BM227" s="152"/>
      <c r="BN227" s="150" t="str">
        <f>IF([3]回答表!X47="●",[3]回答表!E370,IF([3]回答表!AA47="●",[3]回答表!E387,""))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IF([3]回答表!AA47="●","●","")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IF([3]回答表!AD47="●","●","")</f>
        <v/>
      </c>
      <c r="O236" s="131"/>
      <c r="P236" s="131"/>
      <c r="Q236" s="132"/>
      <c r="R236" s="119"/>
      <c r="S236" s="119"/>
      <c r="T236" s="119"/>
      <c r="U236" s="133" t="str">
        <f>IF([3]回答表!AD47="●",[3]回答表!B392,"")</f>
        <v/>
      </c>
      <c r="V236" s="134"/>
      <c r="W236" s="134"/>
      <c r="X236" s="134"/>
      <c r="Y236" s="134"/>
      <c r="Z236" s="134"/>
      <c r="AA236" s="134"/>
      <c r="AB236" s="134"/>
      <c r="AC236" s="134"/>
      <c r="AD236" s="134"/>
      <c r="AE236" s="134"/>
      <c r="AF236" s="134"/>
      <c r="AG236" s="134"/>
      <c r="AH236" s="134"/>
      <c r="AI236" s="134"/>
      <c r="AJ236" s="135"/>
      <c r="AK236" s="259"/>
      <c r="AL236" s="259"/>
      <c r="AM236" s="133" t="str">
        <f>IF([3]回答表!AD47="●",[3]回答表!B398,"")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IF([3]回答表!X48="●","●","")</f>
        <v/>
      </c>
      <c r="O248" s="131"/>
      <c r="P248" s="131"/>
      <c r="Q248" s="132"/>
      <c r="R248" s="119"/>
      <c r="S248" s="119"/>
      <c r="T248" s="119"/>
      <c r="U248" s="133" t="str">
        <f>IF([3]回答表!X48="●",[3]回答表!B411,IF([3]回答表!AA48="●",[3]回答表!B425,""))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IF([3]回答表!X48="●",[3]回答表!BC418,IF([3]回答表!AA48="●",[3]回答表!BC432,""))</f>
        <v/>
      </c>
      <c r="AR248" s="272"/>
      <c r="AS248" s="272"/>
      <c r="AT248" s="272"/>
      <c r="AU248" s="273" t="s">
        <v>73</v>
      </c>
      <c r="AV248" s="274"/>
      <c r="AW248" s="274"/>
      <c r="AX248" s="275"/>
      <c r="AY248" s="272" t="str">
        <f>IF([3]回答表!X48="●",[3]回答表!BC423,IF([3]回答表!AA48="●",[3]回答表!BC437,""))</f>
        <v/>
      </c>
      <c r="AZ248" s="272"/>
      <c r="BA248" s="272"/>
      <c r="BB248" s="272"/>
      <c r="BC248" s="120"/>
      <c r="BD248" s="109"/>
      <c r="BE248" s="109"/>
      <c r="BF248" s="138" t="str">
        <f>IF([3]回答表!X48="●",[3]回答表!S417,IF([3]回答表!AA48="●",[3]回答表!S431,""))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IF([3]回答表!X48="●",[3]回答表!BC419,IF([3]回答表!AA48="●",[3]回答表!BC433,""))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IF([3]回答表!X48="●",[3]回答表!V417,IF([3]回答表!AA48="●",[3]回答表!V431,""))</f>
        <v/>
      </c>
      <c r="BG251" s="151"/>
      <c r="BH251" s="151"/>
      <c r="BI251" s="151"/>
      <c r="BJ251" s="150" t="str">
        <f>IF([3]回答表!X48="●",[3]回答表!V418,IF([3]回答表!AA48="●",[3]回答表!V432,""))</f>
        <v/>
      </c>
      <c r="BK251" s="151"/>
      <c r="BL251" s="151"/>
      <c r="BM251" s="152"/>
      <c r="BN251" s="150" t="str">
        <f>IF([3]回答表!X48="●",[3]回答表!V419,IF([3]回答表!AA48="●",[3]回答表!V433,""))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IF([3]回答表!X48="●",[3]回答表!BC420,IF([3]回答表!AA48="●",[3]回答表!BC434,""))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IF([3]回答表!X48="●",[3]回答表!BC424,IF([3]回答表!AA48="●",[3]回答表!BC438,""))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IF([3]回答表!AA48="●","●","")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IF([3]回答表!X48="●",[3]回答表!BC421,IF([3]回答表!AA48="●",[3]回答表!BC435,""))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IF([3]回答表!X48="●",[3]回答表!BC422,IF([3]回答表!AA48="●",[3]回答表!BC436,""))</f>
        <v/>
      </c>
      <c r="AR256" s="272"/>
      <c r="AS256" s="272"/>
      <c r="AT256" s="272"/>
      <c r="AU256" s="224" t="s">
        <v>79</v>
      </c>
      <c r="AV256" s="225"/>
      <c r="AW256" s="225"/>
      <c r="AX256" s="226"/>
      <c r="AY256" s="282" t="str">
        <f>IF([3]回答表!X48="●",[3]回答表!BC425,IF([3]回答表!AA48="●",[3]回答表!BC439,""))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IF([3]回答表!AD48="●","●","")</f>
        <v/>
      </c>
      <c r="O260" s="131"/>
      <c r="P260" s="131"/>
      <c r="Q260" s="132"/>
      <c r="R260" s="119"/>
      <c r="S260" s="119"/>
      <c r="T260" s="119"/>
      <c r="U260" s="133" t="str">
        <f>IF([3]回答表!AD48="●",[3]回答表!B439,"")</f>
        <v/>
      </c>
      <c r="V260" s="134"/>
      <c r="W260" s="134"/>
      <c r="X260" s="134"/>
      <c r="Y260" s="134"/>
      <c r="Z260" s="134"/>
      <c r="AA260" s="134"/>
      <c r="AB260" s="134"/>
      <c r="AC260" s="134"/>
      <c r="AD260" s="134"/>
      <c r="AE260" s="134"/>
      <c r="AF260" s="134"/>
      <c r="AG260" s="134"/>
      <c r="AH260" s="134"/>
      <c r="AI260" s="134"/>
      <c r="AJ260" s="135"/>
      <c r="AK260" s="183"/>
      <c r="AL260" s="183"/>
      <c r="AM260" s="133" t="str">
        <f>IF([3]回答表!AD48="●",[3]回答表!B445,"")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IF([3]回答表!X49="●","●","")</f>
        <v/>
      </c>
      <c r="O271" s="131"/>
      <c r="P271" s="131"/>
      <c r="Q271" s="132"/>
      <c r="R271" s="119"/>
      <c r="S271" s="119"/>
      <c r="T271" s="119"/>
      <c r="U271" s="133" t="str">
        <f>IF([3]回答表!X49="●",[3]回答表!B458,IF([3]回答表!AA49="●",[3]回答表!B475,""))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IF([3]回答表!X49="●",[3]回答表!B468,IF([3]回答表!AA49="●",[3]回答表!B485,""))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IF([3]回答表!X49="●",[3]回答表!G464,IF([3]回答表!AA49="●",[3]回答表!G481,""))</f>
        <v/>
      </c>
      <c r="AN273" s="83"/>
      <c r="AO273" s="83"/>
      <c r="AP273" s="83"/>
      <c r="AQ273" s="83"/>
      <c r="AR273" s="83"/>
      <c r="AS273" s="83"/>
      <c r="AT273" s="153"/>
      <c r="AU273" s="82" t="str">
        <f>IF([3]回答表!X49="●",[3]回答表!G465,IF([3]回答表!AA49="●",[3]回答表!G482,""))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IF([3]回答表!X49="●",[3]回答表!E468,IF([3]回答表!AA49="●",[3]回答表!E485,""))</f>
        <v/>
      </c>
      <c r="BG274" s="151"/>
      <c r="BH274" s="151"/>
      <c r="BI274" s="151"/>
      <c r="BJ274" s="150" t="str">
        <f>IF([3]回答表!X49="●",[3]回答表!E469,IF([3]回答表!AA49="●",[3]回答表!E486,""))</f>
        <v/>
      </c>
      <c r="BK274" s="151"/>
      <c r="BL274" s="151"/>
      <c r="BM274" s="152"/>
      <c r="BN274" s="150" t="str">
        <f>IF([3]回答表!X49="●",[3]回答表!E470,IF([3]回答表!AA49="●",[3]回答表!E487,""))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IF([3]回答表!AA49="●","●","")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IF([3]回答表!AD49="●","●","")</f>
        <v/>
      </c>
      <c r="O283" s="131"/>
      <c r="P283" s="131"/>
      <c r="Q283" s="132"/>
      <c r="R283" s="119"/>
      <c r="S283" s="119"/>
      <c r="T283" s="119"/>
      <c r="U283" s="133" t="str">
        <f>IF([3]回答表!AD49="●",[3]回答表!B492,"")</f>
        <v/>
      </c>
      <c r="V283" s="134"/>
      <c r="W283" s="134"/>
      <c r="X283" s="134"/>
      <c r="Y283" s="134"/>
      <c r="Z283" s="134"/>
      <c r="AA283" s="134"/>
      <c r="AB283" s="134"/>
      <c r="AC283" s="134"/>
      <c r="AD283" s="134"/>
      <c r="AE283" s="134"/>
      <c r="AF283" s="134"/>
      <c r="AG283" s="134"/>
      <c r="AH283" s="134"/>
      <c r="AI283" s="134"/>
      <c r="AJ283" s="135"/>
      <c r="AK283" s="136"/>
      <c r="AL283" s="136"/>
      <c r="AM283" s="133" t="str">
        <f>IF([3]回答表!AD49="●",[3]回答表!B498,"")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IF([3]回答表!R50="●",[3]回答表!B511,"")</f>
        <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BD7A8-5F4A-4CDB-B937-53EEA12E7B72}">
  <sheetPr>
    <pageSetUpPr fitToPage="1"/>
  </sheetPr>
  <dimension ref="A1:CN315"/>
  <sheetViews>
    <sheetView showZeros="0" view="pageBreakPreview" zoomScale="60" zoomScaleNormal="55" workbookViewId="0">
      <selection activeCell="C8" sqref="C8:T10"/>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IF(COUNTIF([4]回答表!K15,"*")&gt;0,[4]回答表!K15,"")</f>
        <v>にかほ市</v>
      </c>
      <c r="D11" s="8"/>
      <c r="E11" s="8"/>
      <c r="F11" s="8"/>
      <c r="G11" s="8"/>
      <c r="H11" s="8"/>
      <c r="I11" s="8"/>
      <c r="J11" s="8"/>
      <c r="K11" s="8"/>
      <c r="L11" s="8"/>
      <c r="M11" s="8"/>
      <c r="N11" s="8"/>
      <c r="O11" s="8"/>
      <c r="P11" s="8"/>
      <c r="Q11" s="8"/>
      <c r="R11" s="8"/>
      <c r="S11" s="8"/>
      <c r="T11" s="8"/>
      <c r="U11" s="22" t="str">
        <f>IF(COUNTIF([4]回答表!F17,"*")&gt;0,[4]回答表!F17,"")</f>
        <v>下水道事業</v>
      </c>
      <c r="V11" s="23"/>
      <c r="W11" s="23"/>
      <c r="X11" s="23"/>
      <c r="Y11" s="23"/>
      <c r="Z11" s="23"/>
      <c r="AA11" s="23"/>
      <c r="AB11" s="23"/>
      <c r="AC11" s="23"/>
      <c r="AD11" s="23"/>
      <c r="AE11" s="23"/>
      <c r="AF11" s="10"/>
      <c r="AG11" s="10"/>
      <c r="AH11" s="10"/>
      <c r="AI11" s="10"/>
      <c r="AJ11" s="10"/>
      <c r="AK11" s="10"/>
      <c r="AL11" s="10"/>
      <c r="AM11" s="10"/>
      <c r="AN11" s="11"/>
      <c r="AO11" s="24" t="str">
        <f>IF(COUNTIF([4]回答表!W17,"*")&gt;0,[4]回答表!W17,"")</f>
        <v>公共下水道</v>
      </c>
      <c r="AP11" s="10"/>
      <c r="AQ11" s="10"/>
      <c r="AR11" s="10"/>
      <c r="AS11" s="10"/>
      <c r="AT11" s="10"/>
      <c r="AU11" s="10"/>
      <c r="AV11" s="10"/>
      <c r="AW11" s="10"/>
      <c r="AX11" s="10"/>
      <c r="AY11" s="10"/>
      <c r="AZ11" s="10"/>
      <c r="BA11" s="10"/>
      <c r="BB11" s="10"/>
      <c r="BC11" s="10"/>
      <c r="BD11" s="10"/>
      <c r="BE11" s="10"/>
      <c r="BF11" s="11"/>
      <c r="BG11" s="21" t="str">
        <f>IF(COUNTIF([4]回答表!F19,"*")&gt;0,[4]回答表!F19,"")</f>
        <v>ー</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IF([4]回答表!R43="●","●","")</f>
        <v/>
      </c>
      <c r="E24" s="80"/>
      <c r="F24" s="80"/>
      <c r="G24" s="80"/>
      <c r="H24" s="80"/>
      <c r="I24" s="80"/>
      <c r="J24" s="81"/>
      <c r="K24" s="79" t="str">
        <f>IF([4]回答表!R44="●","●","")</f>
        <v/>
      </c>
      <c r="L24" s="80"/>
      <c r="M24" s="80"/>
      <c r="N24" s="80"/>
      <c r="O24" s="80"/>
      <c r="P24" s="80"/>
      <c r="Q24" s="81"/>
      <c r="R24" s="79" t="str">
        <f>IF([4]回答表!R45="●","●","")</f>
        <v>●</v>
      </c>
      <c r="S24" s="80"/>
      <c r="T24" s="80"/>
      <c r="U24" s="80"/>
      <c r="V24" s="80"/>
      <c r="W24" s="80"/>
      <c r="X24" s="81"/>
      <c r="Y24" s="79" t="str">
        <f>IF([4]回答表!R46="●","●","")</f>
        <v/>
      </c>
      <c r="Z24" s="80"/>
      <c r="AA24" s="80"/>
      <c r="AB24" s="80"/>
      <c r="AC24" s="80"/>
      <c r="AD24" s="80"/>
      <c r="AE24" s="81"/>
      <c r="AF24" s="79" t="str">
        <f>IF([4]回答表!R47="●","●","")</f>
        <v/>
      </c>
      <c r="AG24" s="80"/>
      <c r="AH24" s="80"/>
      <c r="AI24" s="80"/>
      <c r="AJ24" s="80"/>
      <c r="AK24" s="80"/>
      <c r="AL24" s="81"/>
      <c r="AM24" s="79" t="str">
        <f>IF([4]回答表!R48="●","●","")</f>
        <v/>
      </c>
      <c r="AN24" s="80"/>
      <c r="AO24" s="80"/>
      <c r="AP24" s="80"/>
      <c r="AQ24" s="80"/>
      <c r="AR24" s="80"/>
      <c r="AS24" s="81"/>
      <c r="AT24" s="79" t="str">
        <f>IF([4]回答表!R49="●","●","")</f>
        <v/>
      </c>
      <c r="AU24" s="80"/>
      <c r="AV24" s="80"/>
      <c r="AW24" s="80"/>
      <c r="AX24" s="80"/>
      <c r="AY24" s="80"/>
      <c r="AZ24" s="81"/>
      <c r="BA24" s="68"/>
      <c r="BB24" s="82" t="str">
        <f>IF([4]回答表!R50="●","●","")</f>
        <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IF([4]回答表!X43="●","●","")</f>
        <v/>
      </c>
      <c r="O36" s="131"/>
      <c r="P36" s="131"/>
      <c r="Q36" s="132"/>
      <c r="R36" s="119"/>
      <c r="S36" s="119"/>
      <c r="T36" s="119"/>
      <c r="U36" s="133" t="str">
        <f>IF([4]回答表!X43="●",[4]回答表!B59,IF([4]回答表!AA43="●",[4]回答表!B79,""))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IF([4]回答表!X43="●",[4]回答表!S65,IF([4]回答表!AA43="●",[4]回答表!S85,""))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IF([4]回答表!X43="●",[4]回答表!G65,IF([4]回答表!AA43="●",[4]回答表!G85,""))</f>
        <v/>
      </c>
      <c r="AN38" s="83"/>
      <c r="AO38" s="83"/>
      <c r="AP38" s="83"/>
      <c r="AQ38" s="83"/>
      <c r="AR38" s="83"/>
      <c r="AS38" s="83"/>
      <c r="AT38" s="153"/>
      <c r="AU38" s="82" t="str">
        <f>IF([4]回答表!X43="●",[4]回答表!G66,IF([4]回答表!AA43="●",[4]回答表!G86,""))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IF([4]回答表!X43="●",[4]回答表!V65,IF([4]回答表!AA43="●",[4]回答表!V85,""))</f>
        <v/>
      </c>
      <c r="BG39" s="16"/>
      <c r="BH39" s="16"/>
      <c r="BI39" s="17"/>
      <c r="BJ39" s="150" t="str">
        <f>IF([4]回答表!X43="●",[4]回答表!V66,IF([4]回答表!AA43="●",[4]回答表!V86,""))</f>
        <v/>
      </c>
      <c r="BK39" s="16"/>
      <c r="BL39" s="16"/>
      <c r="BM39" s="17"/>
      <c r="BN39" s="150" t="str">
        <f>IF([4]回答表!X43="●",[4]回答表!V67,IF([4]回答表!AA43="●",[4]回答表!V87,""))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IF([4]回答表!X43="●",[4]回答表!O71,IF([4]回答表!AA43="●",[4]回答表!O91,""))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IF([4]回答表!X43="●",[4]回答表!O72,IF([4]回答表!AA43="●",[4]回答表!O92,""))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IF([4]回答表!AA43="●","●","")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IF([4]回答表!X43="●",[4]回答表!O73,IF([4]回答表!AA43="●",[4]回答表!O93,""))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IF([4]回答表!X43="●",[4]回答表!O74,IF([4]回答表!AA43="●",[4]回答表!O94,""))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IF([4]回答表!X43="●",[4]回答表!AG71,IF([4]回答表!AA43="●",[4]回答表!AG91,""))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IF([4]回答表!X43="●",[4]回答表!AG72,IF([4]回答表!AA43="●",[4]回答表!AG92,""))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IF([4]回答表!AD43="●","●","")</f>
        <v/>
      </c>
      <c r="O51" s="131"/>
      <c r="P51" s="131"/>
      <c r="Q51" s="132"/>
      <c r="R51" s="119"/>
      <c r="S51" s="119"/>
      <c r="T51" s="119"/>
      <c r="U51" s="133" t="str">
        <f>IF([4]回答表!AD43="●",[4]回答表!B99,"")</f>
        <v/>
      </c>
      <c r="V51" s="134"/>
      <c r="W51" s="134"/>
      <c r="X51" s="134"/>
      <c r="Y51" s="134"/>
      <c r="Z51" s="134"/>
      <c r="AA51" s="134"/>
      <c r="AB51" s="134"/>
      <c r="AC51" s="134"/>
      <c r="AD51" s="134"/>
      <c r="AE51" s="134"/>
      <c r="AF51" s="134"/>
      <c r="AG51" s="134"/>
      <c r="AH51" s="134"/>
      <c r="AI51" s="134"/>
      <c r="AJ51" s="135"/>
      <c r="AK51" s="183"/>
      <c r="AL51" s="183"/>
      <c r="AM51" s="133" t="str">
        <f>IF([4]回答表!AD43="●",[4]回答表!B104,"")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IF([4]回答表!X44="●","●","")</f>
        <v/>
      </c>
      <c r="O62" s="131"/>
      <c r="P62" s="131"/>
      <c r="Q62" s="132"/>
      <c r="R62" s="119"/>
      <c r="S62" s="119"/>
      <c r="T62" s="119"/>
      <c r="U62" s="133" t="str">
        <f>IF([4]回答表!X44="●",[4]回答表!B115,IF([4]回答表!AA44="●",[4]回答表!B127,""))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IF([4]回答表!X44="●",[4]回答表!S121,IF([4]回答表!AA44="●",[4]回答表!S133,""))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IF([4]回答表!X44="●",[4]回答表!J121,IF([4]回答表!AA44="●",[4]回答表!J133,""))</f>
        <v/>
      </c>
      <c r="AN65" s="83"/>
      <c r="AO65" s="83"/>
      <c r="AP65" s="83"/>
      <c r="AQ65" s="83"/>
      <c r="AR65" s="83"/>
      <c r="AS65" s="83"/>
      <c r="AT65" s="153"/>
      <c r="AU65" s="82" t="str">
        <f>IF([4]回答表!X44="●",[4]回答表!J122,IF([4]回答表!AA44="●",[4]回答表!J134,""))</f>
        <v/>
      </c>
      <c r="AV65" s="83"/>
      <c r="AW65" s="83"/>
      <c r="AX65" s="83"/>
      <c r="AY65" s="83"/>
      <c r="AZ65" s="83"/>
      <c r="BA65" s="83"/>
      <c r="BB65" s="153"/>
      <c r="BC65" s="120"/>
      <c r="BD65" s="109"/>
      <c r="BE65" s="109"/>
      <c r="BF65" s="150" t="str">
        <f>IF([4]回答表!X44="●",[4]回答表!V121,IF([4]回答表!AA44="●",[4]回答表!V133,""))</f>
        <v/>
      </c>
      <c r="BG65" s="151"/>
      <c r="BH65" s="151"/>
      <c r="BI65" s="151"/>
      <c r="BJ65" s="150" t="str">
        <f>IF([4]回答表!X44="●",[4]回答表!V122,IF([4]回答表!AA44="●",[4]回答表!V134,""))</f>
        <v/>
      </c>
      <c r="BK65" s="151"/>
      <c r="BL65" s="151"/>
      <c r="BM65" s="151"/>
      <c r="BN65" s="150" t="str">
        <f>IF([4]回答表!X44="●",[4]回答表!V123,IF([4]回答表!AA44="●",[4]回答表!V135,""))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IF([4]回答表!AA44="●","●","")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IF([4]回答表!AD44="●","●","")</f>
        <v/>
      </c>
      <c r="O74" s="131"/>
      <c r="P74" s="131"/>
      <c r="Q74" s="132"/>
      <c r="R74" s="119"/>
      <c r="S74" s="119"/>
      <c r="T74" s="119"/>
      <c r="U74" s="133" t="str">
        <f>IF([4]回答表!AD44="●",[4]回答表!B140,"")</f>
        <v/>
      </c>
      <c r="V74" s="134"/>
      <c r="W74" s="134"/>
      <c r="X74" s="134"/>
      <c r="Y74" s="134"/>
      <c r="Z74" s="134"/>
      <c r="AA74" s="134"/>
      <c r="AB74" s="134"/>
      <c r="AC74" s="134"/>
      <c r="AD74" s="134"/>
      <c r="AE74" s="134"/>
      <c r="AF74" s="134"/>
      <c r="AG74" s="134"/>
      <c r="AH74" s="134"/>
      <c r="AI74" s="134"/>
      <c r="AJ74" s="135"/>
      <c r="AK74" s="183"/>
      <c r="AL74" s="183"/>
      <c r="AM74" s="133" t="str">
        <f>IF([4]回答表!AD44="●",[4]回答表!B146,"")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IF([4]回答表!F17="水道事業",IF([4]回答表!X45="●","●",""),"")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IF([4]回答表!F17="水道事業",IF([4]回答表!X45="●",[4]回答表!B158,IF([4]回答表!AA45="●",[4]回答表!B223,"")),"")</f>
        <v/>
      </c>
      <c r="AN86" s="201"/>
      <c r="AO86" s="201"/>
      <c r="AP86" s="201"/>
      <c r="AQ86" s="201"/>
      <c r="AR86" s="201"/>
      <c r="AS86" s="201"/>
      <c r="AT86" s="201"/>
      <c r="AU86" s="201"/>
      <c r="AV86" s="201"/>
      <c r="AW86" s="201"/>
      <c r="AX86" s="201"/>
      <c r="AY86" s="201"/>
      <c r="AZ86" s="201"/>
      <c r="BA86" s="201"/>
      <c r="BB86" s="201"/>
      <c r="BC86" s="202"/>
      <c r="BD86" s="109"/>
      <c r="BE86" s="109"/>
      <c r="BF86" s="138" t="str">
        <f>IF([4]回答表!F17="水道事業",IF([4]回答表!X45="●",[4]回答表!B212,IF([4]回答表!AA45="●",[4]回答表!B278,"")),"")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IF([4]回答表!F17="水道事業",IF([4]回答表!X45="●",[4]回答表!J166,IF([4]回答表!AA45="●",[4]回答表!J231,"")),"")</f>
        <v/>
      </c>
      <c r="V88" s="83"/>
      <c r="W88" s="83"/>
      <c r="X88" s="83"/>
      <c r="Y88" s="83"/>
      <c r="Z88" s="83"/>
      <c r="AA88" s="83"/>
      <c r="AB88" s="153"/>
      <c r="AC88" s="82" t="str">
        <f>IF([4]回答表!F17="水道事業",IF([4]回答表!X45="●",[4]回答表!J173,IF([4]回答表!AA45="●",[4]回答表!J238,"")),"")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IF([4]回答表!F17="水道事業",IF([4]回答表!X45="●",[4]回答表!E212,IF([4]回答表!AA45="●",[4]回答表!E278,"")),"")</f>
        <v/>
      </c>
      <c r="BG89" s="151"/>
      <c r="BH89" s="151"/>
      <c r="BI89" s="151"/>
      <c r="BJ89" s="150" t="str">
        <f>IF([4]回答表!F17="水道事業",IF([4]回答表!X45="●",[4]回答表!E213,IF([4]回答表!AA45="●",[4]回答表!E279,"")),"")</f>
        <v/>
      </c>
      <c r="BK89" s="151"/>
      <c r="BL89" s="151"/>
      <c r="BM89" s="151"/>
      <c r="BN89" s="150" t="str">
        <f>IF([4]回答表!F17="水道事業",IF([4]回答表!X45="●",[4]回答表!E214,IF([4]回答表!AA45="●",[4]回答表!E280,"")),"")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IF([4]回答表!F17="水道事業",IF([4]回答表!AA45="●","●",""),"")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IF([4]回答表!F17="水道事業",IF([4]回答表!X45="●",[4]回答表!J176,IF([4]回答表!AA45="●",[4]回答表!J241,"")),"")</f>
        <v/>
      </c>
      <c r="V93" s="83"/>
      <c r="W93" s="83"/>
      <c r="X93" s="83"/>
      <c r="Y93" s="83"/>
      <c r="Z93" s="83"/>
      <c r="AA93" s="83"/>
      <c r="AB93" s="153"/>
      <c r="AC93" s="82" t="str">
        <f>IF([4]回答表!F17="水道事業",IF([4]回答表!X45="●",[4]回答表!J180,IF([4]回答表!AA45="●",[4]回答表!J245,"")),"")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IF([4]回答表!F17="水道事業",IF([4]回答表!AD45="●","●",""),"")</f>
        <v/>
      </c>
      <c r="O98" s="131"/>
      <c r="P98" s="131"/>
      <c r="Q98" s="132"/>
      <c r="R98" s="119"/>
      <c r="S98" s="119"/>
      <c r="T98" s="119"/>
      <c r="U98" s="133" t="str">
        <f>IF([4]回答表!F17="水道事業",IF([4]回答表!AD45="●",[4]回答表!B289,""),"")</f>
        <v/>
      </c>
      <c r="V98" s="134"/>
      <c r="W98" s="134"/>
      <c r="X98" s="134"/>
      <c r="Y98" s="134"/>
      <c r="Z98" s="134"/>
      <c r="AA98" s="134"/>
      <c r="AB98" s="134"/>
      <c r="AC98" s="134"/>
      <c r="AD98" s="134"/>
      <c r="AE98" s="134"/>
      <c r="AF98" s="134"/>
      <c r="AG98" s="134"/>
      <c r="AH98" s="134"/>
      <c r="AI98" s="134"/>
      <c r="AJ98" s="135"/>
      <c r="AK98" s="183"/>
      <c r="AL98" s="183"/>
      <c r="AM98" s="133" t="str">
        <f>IF([4]回答表!F17="水道事業",IF([4]回答表!AD45="●",[4]回答表!B295,""),"")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IF([4]回答表!F17="簡易水道事業",IF([4]回答表!X45="●",[4]回答表!B158,IF([4]回答表!AA45="●",[4]回答表!B223,"")),"")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IF([4]回答表!F17="簡易水道事業",IF([4]回答表!X45="●",[4]回答表!B212,IF([4]回答表!AA45="●",[4]回答表!B278,"")),"")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IF([4]回答表!F17="簡易水道事業",IF([4]回答表!X45="●","●",""),"")</f>
        <v/>
      </c>
      <c r="O112" s="131"/>
      <c r="P112" s="131"/>
      <c r="Q112" s="132"/>
      <c r="R112" s="119"/>
      <c r="S112" s="119"/>
      <c r="T112" s="119"/>
      <c r="U112" s="82" t="str">
        <f>IF([4]回答表!F17="簡易水道事業",IF([4]回答表!X45="●",[4]回答表!Y185,IF([4]回答表!AA45="●",[4]回答表!Y251,"")),"")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IF([4]回答表!F17="簡易水道事業",IF([4]回答表!X45="●",[4]回答表!E212,IF([4]回答表!AA45="●",[4]回答表!E278,"")),"")</f>
        <v/>
      </c>
      <c r="BG113" s="151"/>
      <c r="BH113" s="151"/>
      <c r="BI113" s="151"/>
      <c r="BJ113" s="150" t="str">
        <f>IF([4]回答表!F17="簡易水道事業",IF([4]回答表!X45="●",[4]回答表!E213,IF([4]回答表!AA45="●",[4]回答表!E279,"")),"")</f>
        <v/>
      </c>
      <c r="BK113" s="151"/>
      <c r="BL113" s="151"/>
      <c r="BM113" s="151"/>
      <c r="BN113" s="150" t="str">
        <f>IF([4]回答表!F17="簡易水道事業",IF([4]回答表!X45="●",[4]回答表!E214,IF([4]回答表!AA45="●",[4]回答表!E280,"")),"")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IF([4]回答表!F17="簡易水道事業",IF([4]回答表!X45="●",[4]回答表!Y186,IF([4]回答表!AA45="●",[4]回答表!Y252,"")),"")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IF([4]回答表!F17="簡易水道事業",IF([4]回答表!AA45="●","●",""),"")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IF([4]回答表!F17="簡易水道事業",IF([4]回答表!X45="●",[4]回答表!Y187,IF([4]回答表!AA45="●",[4]回答表!Y253,"")),"")</f>
        <v/>
      </c>
      <c r="V122" s="83"/>
      <c r="W122" s="83"/>
      <c r="X122" s="83"/>
      <c r="Y122" s="83"/>
      <c r="Z122" s="83"/>
      <c r="AA122" s="83"/>
      <c r="AB122" s="83"/>
      <c r="AC122" s="83"/>
      <c r="AD122" s="83"/>
      <c r="AE122" s="83"/>
      <c r="AF122" s="83"/>
      <c r="AG122" s="83"/>
      <c r="AH122" s="83"/>
      <c r="AI122" s="83"/>
      <c r="AJ122" s="153"/>
      <c r="AK122" s="68"/>
      <c r="AL122" s="68"/>
      <c r="AM122" s="233" t="str">
        <f>IF([4]回答表!F17="簡易水道事業",IF([4]回答表!X45="●",[4]回答表!Y189,IF([4]回答表!AA45="●",[4]回答表!Y255,"")),"")</f>
        <v/>
      </c>
      <c r="AN122" s="233"/>
      <c r="AO122" s="233"/>
      <c r="AP122" s="233"/>
      <c r="AQ122" s="233"/>
      <c r="AR122" s="233"/>
      <c r="AS122" s="233" t="str">
        <f>IF([4]回答表!F17="簡易水道事業",IF([4]回答表!X45="●",[4]回答表!Y190,IF([4]回答表!AA45="●",[4]回答表!Y256,"")),"")</f>
        <v/>
      </c>
      <c r="AT122" s="233"/>
      <c r="AU122" s="233"/>
      <c r="AV122" s="233"/>
      <c r="AW122" s="233"/>
      <c r="AX122" s="233"/>
      <c r="AY122" s="233" t="str">
        <f>IF([4]回答表!F17="簡易水道事業",IF([4]回答表!X45="●",[4]回答表!Y191,IF([4]回答表!AA45="●",[4]回答表!Y257,"")),"")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IF([4]回答表!F17="簡易水道事業",IF([4]回答表!AD45="●","●",""),"")</f>
        <v/>
      </c>
      <c r="O127" s="131"/>
      <c r="P127" s="131"/>
      <c r="Q127" s="132"/>
      <c r="R127" s="119"/>
      <c r="S127" s="119"/>
      <c r="T127" s="119"/>
      <c r="U127" s="133" t="str">
        <f>IF([4]回答表!F17="簡易水道事業",IF([4]回答表!AD45="●",[4]回答表!B289,""),"")</f>
        <v/>
      </c>
      <c r="V127" s="134"/>
      <c r="W127" s="134"/>
      <c r="X127" s="134"/>
      <c r="Y127" s="134"/>
      <c r="Z127" s="134"/>
      <c r="AA127" s="134"/>
      <c r="AB127" s="134"/>
      <c r="AC127" s="134"/>
      <c r="AD127" s="134"/>
      <c r="AE127" s="134"/>
      <c r="AF127" s="134"/>
      <c r="AG127" s="134"/>
      <c r="AH127" s="134"/>
      <c r="AI127" s="134"/>
      <c r="AJ127" s="135"/>
      <c r="AK127" s="183"/>
      <c r="AL127" s="183"/>
      <c r="AM127" s="133" t="str">
        <f>IF([4]回答表!F17="簡易水道事業",IF([4]回答表!AD45="●",[4]回答表!B295,""),"")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IF([4]回答表!F17="下水道事業",IF([4]回答表!X45="●","●",""),"")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322" t="str">
        <f>IF([4]回答表!F17="下水道事業",IF([4]回答表!X45="●",[4]回答表!B158,IF([4]回答表!AA45="●",[4]回答表!B223,"")),"")</f>
        <v>　人口減少により今後使用料の収入減が見込まれることから、公共下水道処理区域と農業集落排水処理区域を統合し、農業集落排水処理区域の汚水を公共下水道処理施設で併せて一括処理することにより、汚水処理施設の統廃合を推進し、維持管理経費の縮減を図る。</v>
      </c>
      <c r="AN139" s="323"/>
      <c r="AO139" s="323"/>
      <c r="AP139" s="323"/>
      <c r="AQ139" s="323"/>
      <c r="AR139" s="323"/>
      <c r="AS139" s="323"/>
      <c r="AT139" s="323"/>
      <c r="AU139" s="323"/>
      <c r="AV139" s="323"/>
      <c r="AW139" s="323"/>
      <c r="AX139" s="323"/>
      <c r="AY139" s="323"/>
      <c r="AZ139" s="323"/>
      <c r="BA139" s="323"/>
      <c r="BB139" s="323"/>
      <c r="BC139" s="324"/>
      <c r="BD139" s="109"/>
      <c r="BE139" s="109"/>
      <c r="BF139" s="138" t="str">
        <f>IF([4]回答表!F17="下水道事業",IF([4]回答表!X45="●",[4]回答表!B212,IF([4]回答表!AA45="●",[4]回答表!B278,"")),"")</f>
        <v>令和</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325"/>
      <c r="AN140" s="326"/>
      <c r="AO140" s="326"/>
      <c r="AP140" s="326"/>
      <c r="AQ140" s="326"/>
      <c r="AR140" s="326"/>
      <c r="AS140" s="326"/>
      <c r="AT140" s="326"/>
      <c r="AU140" s="326"/>
      <c r="AV140" s="326"/>
      <c r="AW140" s="326"/>
      <c r="AX140" s="326"/>
      <c r="AY140" s="326"/>
      <c r="AZ140" s="326"/>
      <c r="BA140" s="326"/>
      <c r="BB140" s="326"/>
      <c r="BC140" s="327"/>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IF([4]回答表!F17="下水道事業",IF([4]回答表!X45="●",[4]回答表!Y193,IF([4]回答表!AA45="●",[4]回答表!Y259,"")),"")</f>
        <v>●</v>
      </c>
      <c r="V141" s="83"/>
      <c r="W141" s="83"/>
      <c r="X141" s="83"/>
      <c r="Y141" s="83"/>
      <c r="Z141" s="83"/>
      <c r="AA141" s="83"/>
      <c r="AB141" s="153"/>
      <c r="AC141" s="68"/>
      <c r="AD141" s="68"/>
      <c r="AE141" s="68"/>
      <c r="AF141" s="68"/>
      <c r="AG141" s="68"/>
      <c r="AH141" s="68"/>
      <c r="AI141" s="68"/>
      <c r="AJ141" s="68"/>
      <c r="AK141" s="136"/>
      <c r="AL141" s="68"/>
      <c r="AM141" s="325"/>
      <c r="AN141" s="326"/>
      <c r="AO141" s="326"/>
      <c r="AP141" s="326"/>
      <c r="AQ141" s="326"/>
      <c r="AR141" s="326"/>
      <c r="AS141" s="326"/>
      <c r="AT141" s="326"/>
      <c r="AU141" s="326"/>
      <c r="AV141" s="326"/>
      <c r="AW141" s="326"/>
      <c r="AX141" s="326"/>
      <c r="AY141" s="326"/>
      <c r="AZ141" s="326"/>
      <c r="BA141" s="326"/>
      <c r="BB141" s="326"/>
      <c r="BC141" s="327"/>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325"/>
      <c r="AN142" s="326"/>
      <c r="AO142" s="326"/>
      <c r="AP142" s="326"/>
      <c r="AQ142" s="326"/>
      <c r="AR142" s="326"/>
      <c r="AS142" s="326"/>
      <c r="AT142" s="326"/>
      <c r="AU142" s="326"/>
      <c r="AV142" s="326"/>
      <c r="AW142" s="326"/>
      <c r="AX142" s="326"/>
      <c r="AY142" s="326"/>
      <c r="AZ142" s="326"/>
      <c r="BA142" s="326"/>
      <c r="BB142" s="326"/>
      <c r="BC142" s="327"/>
      <c r="BD142" s="109"/>
      <c r="BE142" s="109"/>
      <c r="BF142" s="150">
        <f>IF([4]回答表!F17="下水道事業",IF([4]回答表!X45="●",[4]回答表!E212,IF([4]回答表!AA45="●",[4]回答表!E278,"")),"")</f>
        <v>18</v>
      </c>
      <c r="BG142" s="151"/>
      <c r="BH142" s="151"/>
      <c r="BI142" s="151"/>
      <c r="BJ142" s="150">
        <f>IF([4]回答表!F17="下水道事業",IF([4]回答表!X45="●",[4]回答表!E213,IF([4]回答表!AA45="●",[4]回答表!E279,"")),"")</f>
        <v>4</v>
      </c>
      <c r="BK142" s="151"/>
      <c r="BL142" s="151"/>
      <c r="BM142" s="151"/>
      <c r="BN142" s="150">
        <f>IF([4]回答表!F17="下水道事業",IF([4]回答表!X45="●",[4]回答表!E214,IF([4]回答表!AA45="●",[4]回答表!E280,"")),"")</f>
        <v>1</v>
      </c>
      <c r="BO142" s="151"/>
      <c r="BP142" s="151"/>
      <c r="BQ142" s="152"/>
      <c r="BR142" s="112"/>
      <c r="BX142" s="200" t="str">
        <f>IF([4]回答表!AQ20="下水道事業",IF([4]回答表!BI48="○",[4]回答表!AM161,IF([4]回答表!BL48="○",[4]回答表!AM226,"")),"")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325"/>
      <c r="AN143" s="326"/>
      <c r="AO143" s="326"/>
      <c r="AP143" s="326"/>
      <c r="AQ143" s="326"/>
      <c r="AR143" s="326"/>
      <c r="AS143" s="326"/>
      <c r="AT143" s="326"/>
      <c r="AU143" s="326"/>
      <c r="AV143" s="326"/>
      <c r="AW143" s="326"/>
      <c r="AX143" s="326"/>
      <c r="AY143" s="326"/>
      <c r="AZ143" s="326"/>
      <c r="BA143" s="326"/>
      <c r="BB143" s="326"/>
      <c r="BC143" s="327"/>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325"/>
      <c r="AN144" s="326"/>
      <c r="AO144" s="326"/>
      <c r="AP144" s="326"/>
      <c r="AQ144" s="326"/>
      <c r="AR144" s="326"/>
      <c r="AS144" s="326"/>
      <c r="AT144" s="326"/>
      <c r="AU144" s="326"/>
      <c r="AV144" s="326"/>
      <c r="AW144" s="326"/>
      <c r="AX144" s="326"/>
      <c r="AY144" s="326"/>
      <c r="AZ144" s="326"/>
      <c r="BA144" s="326"/>
      <c r="BB144" s="326"/>
      <c r="BC144" s="327"/>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325"/>
      <c r="AN145" s="326"/>
      <c r="AO145" s="326"/>
      <c r="AP145" s="326"/>
      <c r="AQ145" s="326"/>
      <c r="AR145" s="326"/>
      <c r="AS145" s="326"/>
      <c r="AT145" s="326"/>
      <c r="AU145" s="326"/>
      <c r="AV145" s="326"/>
      <c r="AW145" s="326"/>
      <c r="AX145" s="326"/>
      <c r="AY145" s="326"/>
      <c r="AZ145" s="326"/>
      <c r="BA145" s="326"/>
      <c r="BB145" s="326"/>
      <c r="BC145" s="327"/>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325"/>
      <c r="AN146" s="326"/>
      <c r="AO146" s="326"/>
      <c r="AP146" s="326"/>
      <c r="AQ146" s="326"/>
      <c r="AR146" s="326"/>
      <c r="AS146" s="326"/>
      <c r="AT146" s="326"/>
      <c r="AU146" s="326"/>
      <c r="AV146" s="326"/>
      <c r="AW146" s="326"/>
      <c r="AX146" s="326"/>
      <c r="AY146" s="326"/>
      <c r="AZ146" s="326"/>
      <c r="BA146" s="326"/>
      <c r="BB146" s="326"/>
      <c r="BC146" s="327"/>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IF([4]回答表!F17="下水道事業",IF([4]回答表!X45="●",[4]回答表!Y195,IF([4]回答表!AA45="●",[4]回答表!Y261,"")),"")</f>
        <v xml:space="preserve"> </v>
      </c>
      <c r="V147" s="83"/>
      <c r="W147" s="83"/>
      <c r="X147" s="83"/>
      <c r="Y147" s="83"/>
      <c r="Z147" s="83"/>
      <c r="AA147" s="83"/>
      <c r="AB147" s="153"/>
      <c r="AC147" s="82" t="str">
        <f>IF([4]回答表!F17="下水道事業",IF([4]回答表!X45="●",[4]回答表!Y196,IF([4]回答表!AA45="●",[4]回答表!Y262,"")),"")</f>
        <v>●</v>
      </c>
      <c r="AD147" s="83"/>
      <c r="AE147" s="83"/>
      <c r="AF147" s="83"/>
      <c r="AG147" s="83"/>
      <c r="AH147" s="83"/>
      <c r="AI147" s="83"/>
      <c r="AJ147" s="153"/>
      <c r="AK147" s="136"/>
      <c r="AL147" s="109"/>
      <c r="AM147" s="325"/>
      <c r="AN147" s="326"/>
      <c r="AO147" s="326"/>
      <c r="AP147" s="326"/>
      <c r="AQ147" s="326"/>
      <c r="AR147" s="326"/>
      <c r="AS147" s="326"/>
      <c r="AT147" s="326"/>
      <c r="AU147" s="326"/>
      <c r="AV147" s="326"/>
      <c r="AW147" s="326"/>
      <c r="AX147" s="326"/>
      <c r="AY147" s="326"/>
      <c r="AZ147" s="326"/>
      <c r="BA147" s="326"/>
      <c r="BB147" s="326"/>
      <c r="BC147" s="327"/>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328"/>
      <c r="AN148" s="329"/>
      <c r="AO148" s="329"/>
      <c r="AP148" s="329"/>
      <c r="AQ148" s="329"/>
      <c r="AR148" s="329"/>
      <c r="AS148" s="329"/>
      <c r="AT148" s="329"/>
      <c r="AU148" s="329"/>
      <c r="AV148" s="329"/>
      <c r="AW148" s="329"/>
      <c r="AX148" s="329"/>
      <c r="AY148" s="329"/>
      <c r="AZ148" s="329"/>
      <c r="BA148" s="329"/>
      <c r="BB148" s="329"/>
      <c r="BC148" s="330"/>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IF([4]回答表!F17="下水道事業",IF([4]回答表!X45="●",[4]回答表!Y198,IF([4]回答表!AA45="●",[4]回答表!Y264,"")),"")</f>
        <v xml:space="preserve"> </v>
      </c>
      <c r="V153" s="83"/>
      <c r="W153" s="83"/>
      <c r="X153" s="83"/>
      <c r="Y153" s="83"/>
      <c r="Z153" s="83"/>
      <c r="AA153" s="83"/>
      <c r="AB153" s="153"/>
      <c r="AC153" s="82" t="str">
        <f>IF([4]回答表!F17="下水道事業",IF([4]回答表!X45="●",[4]回答表!Y199,IF([4]回答表!AA45="●",[4]回答表!Y265,"")),"")</f>
        <v xml:space="preserve"> </v>
      </c>
      <c r="AD153" s="83"/>
      <c r="AE153" s="83"/>
      <c r="AF153" s="83"/>
      <c r="AG153" s="83"/>
      <c r="AH153" s="83"/>
      <c r="AI153" s="83"/>
      <c r="AJ153" s="153"/>
      <c r="AK153" s="82" t="str">
        <f>IF([4]回答表!F17="下水道事業",IF([4]回答表!X45="●",[4]回答表!Y200,IF([4]回答表!AA45="●",[4]回答表!Y266,"")),"")</f>
        <v>●</v>
      </c>
      <c r="AL153" s="83"/>
      <c r="AM153" s="83"/>
      <c r="AN153" s="83"/>
      <c r="AO153" s="83"/>
      <c r="AP153" s="83"/>
      <c r="AQ153" s="83"/>
      <c r="AR153" s="153"/>
      <c r="AS153" s="82" t="str">
        <f>IF([4]回答表!F17="下水道事業",IF([4]回答表!X45="●",[4]回答表!Y201,IF([4]回答表!AA45="●",[4]回答表!Y267,"")),"")</f>
        <v xml:space="preserve"> </v>
      </c>
      <c r="AT153" s="83"/>
      <c r="AU153" s="83"/>
      <c r="AV153" s="83"/>
      <c r="AW153" s="83"/>
      <c r="AX153" s="83"/>
      <c r="AY153" s="83"/>
      <c r="AZ153" s="153"/>
      <c r="BA153" s="82" t="str">
        <f>IF([4]回答表!F17="下水道事業",IF([4]回答表!X45="●",[4]回答表!Y202,IF([4]回答表!AA45="●",[4]回答表!Y268,"")),"")</f>
        <v xml:space="preserve">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IF([4]回答表!F17="下水道事業",IF([4]回答表!AA45="●","●",""),"")</f>
        <v>●</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IF([4]回答表!F17="下水道事業",IF([4]回答表!X45="●",[4]回答表!Y207,IF([4]回答表!AA45="●",[4]回答表!Y273,"")),"")</f>
        <v xml:space="preserve"> </v>
      </c>
      <c r="V159" s="83"/>
      <c r="W159" s="83"/>
      <c r="X159" s="83"/>
      <c r="Y159" s="83"/>
      <c r="Z159" s="83"/>
      <c r="AA159" s="83"/>
      <c r="AB159" s="153"/>
      <c r="AC159" s="82" t="str">
        <f>IF([4]回答表!F17="下水道事業",IF([4]回答表!X45="●",[4]回答表!Y208,IF([4]回答表!AA45="●",[4]回答表!Y274,"")),"")</f>
        <v xml:space="preserve"> </v>
      </c>
      <c r="AD159" s="83"/>
      <c r="AE159" s="83"/>
      <c r="AF159" s="83"/>
      <c r="AG159" s="83"/>
      <c r="AH159" s="83"/>
      <c r="AI159" s="83"/>
      <c r="AJ159" s="153"/>
      <c r="AK159" s="82" t="str">
        <f>IF([4]回答表!F17="下水道事業",IF([4]回答表!X45="●",[4]回答表!Y209,IF([4]回答表!AA45="●",[4]回答表!Y275,"")),"")</f>
        <v xml:space="preserve">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IF([4]回答表!F17="下水道事業",IF([4]回答表!AD45="●","●",""),"")</f>
        <v/>
      </c>
      <c r="O164" s="131"/>
      <c r="P164" s="131"/>
      <c r="Q164" s="132"/>
      <c r="R164" s="119"/>
      <c r="S164" s="119"/>
      <c r="T164" s="119"/>
      <c r="U164" s="133" t="str">
        <f>IF([4]回答表!F17="下水道事業",IF([4]回答表!AD45="●",[4]回答表!B289,""),"")</f>
        <v/>
      </c>
      <c r="V164" s="134"/>
      <c r="W164" s="134"/>
      <c r="X164" s="134"/>
      <c r="Y164" s="134"/>
      <c r="Z164" s="134"/>
      <c r="AA164" s="134"/>
      <c r="AB164" s="134"/>
      <c r="AC164" s="134"/>
      <c r="AD164" s="134"/>
      <c r="AE164" s="134"/>
      <c r="AF164" s="134"/>
      <c r="AG164" s="134"/>
      <c r="AH164" s="134"/>
      <c r="AI164" s="134"/>
      <c r="AJ164" s="135"/>
      <c r="AK164" s="183"/>
      <c r="AL164" s="183"/>
      <c r="AM164" s="133" t="str">
        <f>IF([4]回答表!F17="下水道事業",IF([4]回答表!AD45="●",[4]回答表!B295,""),"")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IF([4]回答表!BD17="●",IF([4]回答表!X45="●","●",""),"")</f>
        <v/>
      </c>
      <c r="O176" s="131"/>
      <c r="P176" s="131"/>
      <c r="Q176" s="132"/>
      <c r="R176" s="119"/>
      <c r="S176" s="119"/>
      <c r="T176" s="119"/>
      <c r="U176" s="133" t="str">
        <f>IF([4]回答表!BD17="●",IF([4]回答表!X45="●",[4]回答表!B158,IF([4]回答表!AA45="●",[4]回答表!B223,"")),"")</f>
        <v/>
      </c>
      <c r="V176" s="134"/>
      <c r="W176" s="134"/>
      <c r="X176" s="134"/>
      <c r="Y176" s="134"/>
      <c r="Z176" s="134"/>
      <c r="AA176" s="134"/>
      <c r="AB176" s="134"/>
      <c r="AC176" s="134"/>
      <c r="AD176" s="134"/>
      <c r="AE176" s="134"/>
      <c r="AF176" s="134"/>
      <c r="AG176" s="134"/>
      <c r="AH176" s="134"/>
      <c r="AI176" s="134"/>
      <c r="AJ176" s="135"/>
      <c r="AK176" s="136"/>
      <c r="AL176" s="136"/>
      <c r="AM176" s="138" t="str">
        <f>IF([4]回答表!BD17="●",IF([4]回答表!X45="●",[4]回答表!B212,IF([4]回答表!AA45="●",[4]回答表!B278,"")),"")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IF([4]回答表!BD17="●",IF([4]回答表!X45="●",[4]回答表!E212,IF([4]回答表!AA45="●",[4]回答表!E278,"")),"")</f>
        <v/>
      </c>
      <c r="AN179" s="151"/>
      <c r="AO179" s="151"/>
      <c r="AP179" s="151"/>
      <c r="AQ179" s="150" t="str">
        <f>IF([4]回答表!BD17="●",IF([4]回答表!X45="●",[4]回答表!E213,IF([4]回答表!AA45="●",[4]回答表!E279,"")),"")</f>
        <v/>
      </c>
      <c r="AR179" s="151"/>
      <c r="AS179" s="151"/>
      <c r="AT179" s="151"/>
      <c r="AU179" s="150" t="str">
        <f>IF([4]回答表!BD17="●",IF([4]回答表!X45="●",[4]回答表!E214,IF([4]回答表!AA45="●",[4]回答表!E280,"")),"")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IF([4]回答表!BD17="●",IF([4]回答表!AA45="●","●",""),"")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IF([4]回答表!BD17="●",IF([4]回答表!AD45="●","●",""),"")</f>
        <v/>
      </c>
      <c r="O188" s="131"/>
      <c r="P188" s="131"/>
      <c r="Q188" s="132"/>
      <c r="R188" s="119"/>
      <c r="S188" s="119"/>
      <c r="T188" s="119"/>
      <c r="U188" s="133" t="str">
        <f>IF([4]回答表!BD17="●",IF([4]回答表!AD45="●",[4]回答表!B289,""),"")</f>
        <v/>
      </c>
      <c r="V188" s="134"/>
      <c r="W188" s="134"/>
      <c r="X188" s="134"/>
      <c r="Y188" s="134"/>
      <c r="Z188" s="134"/>
      <c r="AA188" s="134"/>
      <c r="AB188" s="134"/>
      <c r="AC188" s="134"/>
      <c r="AD188" s="134"/>
      <c r="AE188" s="134"/>
      <c r="AF188" s="134"/>
      <c r="AG188" s="134"/>
      <c r="AH188" s="134"/>
      <c r="AI188" s="134"/>
      <c r="AJ188" s="135"/>
      <c r="AK188" s="183"/>
      <c r="AL188" s="183"/>
      <c r="AM188" s="133" t="str">
        <f>IF([4]回答表!BD17="●",IF([4]回答表!AD45="●",[4]回答表!B295,""),"")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IF([4]回答表!X46="●","●","")</f>
        <v/>
      </c>
      <c r="O200" s="131"/>
      <c r="P200" s="131"/>
      <c r="Q200" s="132"/>
      <c r="R200" s="119"/>
      <c r="S200" s="119"/>
      <c r="T200" s="119"/>
      <c r="U200" s="133" t="str">
        <f>IF([4]回答表!X46="●",[4]回答表!B307,IF([4]回答表!AA46="●",[4]回答表!B324,""))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IF([4]回答表!X46="●",[4]回答表!U313,IF([4]回答表!AA46="●",[4]回答表!U330,""))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IF([4]回答表!X46="●",[4]回答表!G313,IF([4]回答表!AA46="●",[4]回答表!G330,""))</f>
        <v/>
      </c>
      <c r="AN203" s="83"/>
      <c r="AO203" s="83"/>
      <c r="AP203" s="83"/>
      <c r="AQ203" s="83"/>
      <c r="AR203" s="83"/>
      <c r="AS203" s="83"/>
      <c r="AT203" s="153"/>
      <c r="AU203" s="82" t="str">
        <f>IF([4]回答表!X46="●",[4]回答表!G314,IF([4]回答表!AA46="●",[4]回答表!G331,""))</f>
        <v/>
      </c>
      <c r="AV203" s="83"/>
      <c r="AW203" s="83"/>
      <c r="AX203" s="83"/>
      <c r="AY203" s="83"/>
      <c r="AZ203" s="83"/>
      <c r="BA203" s="83"/>
      <c r="BB203" s="153"/>
      <c r="BC203" s="120"/>
      <c r="BD203" s="109"/>
      <c r="BE203" s="109"/>
      <c r="BF203" s="150" t="str">
        <f>IF([4]回答表!X46="●",[4]回答表!X313,IF([4]回答表!AA46="●",[4]回答表!X330,""))</f>
        <v/>
      </c>
      <c r="BG203" s="151"/>
      <c r="BH203" s="151"/>
      <c r="BI203" s="151"/>
      <c r="BJ203" s="150" t="str">
        <f>IF([4]回答表!X46="●",[4]回答表!X314,IF([4]回答表!AA46="●",[4]回答表!X331,""))</f>
        <v/>
      </c>
      <c r="BK203" s="151"/>
      <c r="BL203" s="151"/>
      <c r="BM203" s="152"/>
      <c r="BN203" s="150" t="str">
        <f>IF([4]回答表!X46="●",[4]回答表!X315,IF([4]回答表!AA46="●",[4]回答表!X332,""))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IF([4]回答表!AA46="●","●","")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IF([4]回答表!AD46="●","●","")</f>
        <v/>
      </c>
      <c r="O212" s="131"/>
      <c r="P212" s="131"/>
      <c r="Q212" s="132"/>
      <c r="R212" s="119"/>
      <c r="S212" s="119"/>
      <c r="T212" s="119"/>
      <c r="U212" s="133" t="str">
        <f>IF([4]回答表!AD46="●",[4]回答表!B337,"")</f>
        <v/>
      </c>
      <c r="V212" s="134"/>
      <c r="W212" s="134"/>
      <c r="X212" s="134"/>
      <c r="Y212" s="134"/>
      <c r="Z212" s="134"/>
      <c r="AA212" s="134"/>
      <c r="AB212" s="134"/>
      <c r="AC212" s="134"/>
      <c r="AD212" s="134"/>
      <c r="AE212" s="134"/>
      <c r="AF212" s="134"/>
      <c r="AG212" s="134"/>
      <c r="AH212" s="134"/>
      <c r="AI212" s="134"/>
      <c r="AJ212" s="135"/>
      <c r="AK212" s="259"/>
      <c r="AL212" s="259"/>
      <c r="AM212" s="133" t="str">
        <f>IF([4]回答表!AD46="●",[4]回答表!B343,"")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IF([4]回答表!X47="●","●","")</f>
        <v/>
      </c>
      <c r="O224" s="131"/>
      <c r="P224" s="131"/>
      <c r="Q224" s="132"/>
      <c r="R224" s="119"/>
      <c r="S224" s="119"/>
      <c r="T224" s="119"/>
      <c r="U224" s="133" t="str">
        <f>IF([4]回答表!X47="●",[4]回答表!B356,IF([4]回答表!AA47="●",[4]回答表!B379,""))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IF([4]回答表!X47="●",[4]回答表!B362,"")</f>
        <v/>
      </c>
      <c r="AO224" s="263"/>
      <c r="AP224" s="263"/>
      <c r="AQ224" s="263"/>
      <c r="AR224" s="263"/>
      <c r="AS224" s="263"/>
      <c r="AT224" s="263"/>
      <c r="AU224" s="263"/>
      <c r="AV224" s="263"/>
      <c r="AW224" s="263"/>
      <c r="AX224" s="263"/>
      <c r="AY224" s="263"/>
      <c r="AZ224" s="263"/>
      <c r="BA224" s="263"/>
      <c r="BB224" s="264"/>
      <c r="BC224" s="120"/>
      <c r="BD224" s="109"/>
      <c r="BE224" s="109"/>
      <c r="BF224" s="138" t="str">
        <f>IF([4]回答表!X47="●",[4]回答表!B368,IF([4]回答表!AA47="●",[4]回答表!B385,""))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IF([4]回答表!X47="●",[4]回答表!E368,IF([4]回答表!AA47="●",[4]回答表!E385,""))</f>
        <v/>
      </c>
      <c r="BG227" s="151"/>
      <c r="BH227" s="151"/>
      <c r="BI227" s="151"/>
      <c r="BJ227" s="150" t="str">
        <f>IF([4]回答表!X47="●",[4]回答表!E369,IF([4]回答表!AA47="●",[4]回答表!E386,""))</f>
        <v/>
      </c>
      <c r="BK227" s="151"/>
      <c r="BL227" s="151"/>
      <c r="BM227" s="152"/>
      <c r="BN227" s="150" t="str">
        <f>IF([4]回答表!X47="●",[4]回答表!E370,IF([4]回答表!AA47="●",[4]回答表!E387,""))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IF([4]回答表!AA47="●","●","")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IF([4]回答表!AD47="●","●","")</f>
        <v/>
      </c>
      <c r="O236" s="131"/>
      <c r="P236" s="131"/>
      <c r="Q236" s="132"/>
      <c r="R236" s="119"/>
      <c r="S236" s="119"/>
      <c r="T236" s="119"/>
      <c r="U236" s="133" t="str">
        <f>IF([4]回答表!AD47="●",[4]回答表!B392,"")</f>
        <v/>
      </c>
      <c r="V236" s="134"/>
      <c r="W236" s="134"/>
      <c r="X236" s="134"/>
      <c r="Y236" s="134"/>
      <c r="Z236" s="134"/>
      <c r="AA236" s="134"/>
      <c r="AB236" s="134"/>
      <c r="AC236" s="134"/>
      <c r="AD236" s="134"/>
      <c r="AE236" s="134"/>
      <c r="AF236" s="134"/>
      <c r="AG236" s="134"/>
      <c r="AH236" s="134"/>
      <c r="AI236" s="134"/>
      <c r="AJ236" s="135"/>
      <c r="AK236" s="259"/>
      <c r="AL236" s="259"/>
      <c r="AM236" s="133" t="str">
        <f>IF([4]回答表!AD47="●",[4]回答表!B398,"")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IF([4]回答表!X48="●","●","")</f>
        <v/>
      </c>
      <c r="O248" s="131"/>
      <c r="P248" s="131"/>
      <c r="Q248" s="132"/>
      <c r="R248" s="119"/>
      <c r="S248" s="119"/>
      <c r="T248" s="119"/>
      <c r="U248" s="133" t="str">
        <f>IF([4]回答表!X48="●",[4]回答表!B411,IF([4]回答表!AA48="●",[4]回答表!B425,""))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IF([4]回答表!X48="●",[4]回答表!BC418,IF([4]回答表!AA48="●",[4]回答表!BC432,""))</f>
        <v/>
      </c>
      <c r="AR248" s="272"/>
      <c r="AS248" s="272"/>
      <c r="AT248" s="272"/>
      <c r="AU248" s="273" t="s">
        <v>73</v>
      </c>
      <c r="AV248" s="274"/>
      <c r="AW248" s="274"/>
      <c r="AX248" s="275"/>
      <c r="AY248" s="272" t="str">
        <f>IF([4]回答表!X48="●",[4]回答表!BC423,IF([4]回答表!AA48="●",[4]回答表!BC437,""))</f>
        <v/>
      </c>
      <c r="AZ248" s="272"/>
      <c r="BA248" s="272"/>
      <c r="BB248" s="272"/>
      <c r="BC248" s="120"/>
      <c r="BD248" s="109"/>
      <c r="BE248" s="109"/>
      <c r="BF248" s="138" t="str">
        <f>IF([4]回答表!X48="●",[4]回答表!S417,IF([4]回答表!AA48="●",[4]回答表!S431,""))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IF([4]回答表!X48="●",[4]回答表!BC419,IF([4]回答表!AA48="●",[4]回答表!BC433,""))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IF([4]回答表!X48="●",[4]回答表!V417,IF([4]回答表!AA48="●",[4]回答表!V431,""))</f>
        <v/>
      </c>
      <c r="BG251" s="151"/>
      <c r="BH251" s="151"/>
      <c r="BI251" s="151"/>
      <c r="BJ251" s="150" t="str">
        <f>IF([4]回答表!X48="●",[4]回答表!V418,IF([4]回答表!AA48="●",[4]回答表!V432,""))</f>
        <v/>
      </c>
      <c r="BK251" s="151"/>
      <c r="BL251" s="151"/>
      <c r="BM251" s="152"/>
      <c r="BN251" s="150" t="str">
        <f>IF([4]回答表!X48="●",[4]回答表!V419,IF([4]回答表!AA48="●",[4]回答表!V433,""))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IF([4]回答表!X48="●",[4]回答表!BC420,IF([4]回答表!AA48="●",[4]回答表!BC434,""))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IF([4]回答表!X48="●",[4]回答表!BC424,IF([4]回答表!AA48="●",[4]回答表!BC438,""))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IF([4]回答表!AA48="●","●","")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IF([4]回答表!X48="●",[4]回答表!BC421,IF([4]回答表!AA48="●",[4]回答表!BC435,""))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IF([4]回答表!X48="●",[4]回答表!BC422,IF([4]回答表!AA48="●",[4]回答表!BC436,""))</f>
        <v/>
      </c>
      <c r="AR256" s="272"/>
      <c r="AS256" s="272"/>
      <c r="AT256" s="272"/>
      <c r="AU256" s="224" t="s">
        <v>79</v>
      </c>
      <c r="AV256" s="225"/>
      <c r="AW256" s="225"/>
      <c r="AX256" s="226"/>
      <c r="AY256" s="282" t="str">
        <f>IF([4]回答表!X48="●",[4]回答表!BC425,IF([4]回答表!AA48="●",[4]回答表!BC439,""))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IF([4]回答表!AD48="●","●","")</f>
        <v/>
      </c>
      <c r="O260" s="131"/>
      <c r="P260" s="131"/>
      <c r="Q260" s="132"/>
      <c r="R260" s="119"/>
      <c r="S260" s="119"/>
      <c r="T260" s="119"/>
      <c r="U260" s="133" t="str">
        <f>IF([4]回答表!AD48="●",[4]回答表!B439,"")</f>
        <v/>
      </c>
      <c r="V260" s="134"/>
      <c r="W260" s="134"/>
      <c r="X260" s="134"/>
      <c r="Y260" s="134"/>
      <c r="Z260" s="134"/>
      <c r="AA260" s="134"/>
      <c r="AB260" s="134"/>
      <c r="AC260" s="134"/>
      <c r="AD260" s="134"/>
      <c r="AE260" s="134"/>
      <c r="AF260" s="134"/>
      <c r="AG260" s="134"/>
      <c r="AH260" s="134"/>
      <c r="AI260" s="134"/>
      <c r="AJ260" s="135"/>
      <c r="AK260" s="183"/>
      <c r="AL260" s="183"/>
      <c r="AM260" s="133" t="str">
        <f>IF([4]回答表!AD48="●",[4]回答表!B445,"")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IF([4]回答表!X49="●","●","")</f>
        <v/>
      </c>
      <c r="O271" s="131"/>
      <c r="P271" s="131"/>
      <c r="Q271" s="132"/>
      <c r="R271" s="119"/>
      <c r="S271" s="119"/>
      <c r="T271" s="119"/>
      <c r="U271" s="133" t="str">
        <f>IF([4]回答表!X49="●",[4]回答表!B458,IF([4]回答表!AA49="●",[4]回答表!B475,""))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IF([4]回答表!X49="●",[4]回答表!B468,IF([4]回答表!AA49="●",[4]回答表!B485,""))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IF([4]回答表!X49="●",[4]回答表!G464,IF([4]回答表!AA49="●",[4]回答表!G481,""))</f>
        <v/>
      </c>
      <c r="AN273" s="83"/>
      <c r="AO273" s="83"/>
      <c r="AP273" s="83"/>
      <c r="AQ273" s="83"/>
      <c r="AR273" s="83"/>
      <c r="AS273" s="83"/>
      <c r="AT273" s="153"/>
      <c r="AU273" s="82" t="str">
        <f>IF([4]回答表!X49="●",[4]回答表!G465,IF([4]回答表!AA49="●",[4]回答表!G482,""))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IF([4]回答表!X49="●",[4]回答表!E468,IF([4]回答表!AA49="●",[4]回答表!E485,""))</f>
        <v/>
      </c>
      <c r="BG274" s="151"/>
      <c r="BH274" s="151"/>
      <c r="BI274" s="151"/>
      <c r="BJ274" s="150" t="str">
        <f>IF([4]回答表!X49="●",[4]回答表!E469,IF([4]回答表!AA49="●",[4]回答表!E486,""))</f>
        <v/>
      </c>
      <c r="BK274" s="151"/>
      <c r="BL274" s="151"/>
      <c r="BM274" s="152"/>
      <c r="BN274" s="150" t="str">
        <f>IF([4]回答表!X49="●",[4]回答表!E470,IF([4]回答表!AA49="●",[4]回答表!E487,""))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IF([4]回答表!AA49="●","●","")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IF([4]回答表!AD49="●","●","")</f>
        <v/>
      </c>
      <c r="O283" s="131"/>
      <c r="P283" s="131"/>
      <c r="Q283" s="132"/>
      <c r="R283" s="119"/>
      <c r="S283" s="119"/>
      <c r="T283" s="119"/>
      <c r="U283" s="133" t="str">
        <f>IF([4]回答表!AD49="●",[4]回答表!B492,"")</f>
        <v/>
      </c>
      <c r="V283" s="134"/>
      <c r="W283" s="134"/>
      <c r="X283" s="134"/>
      <c r="Y283" s="134"/>
      <c r="Z283" s="134"/>
      <c r="AA283" s="134"/>
      <c r="AB283" s="134"/>
      <c r="AC283" s="134"/>
      <c r="AD283" s="134"/>
      <c r="AE283" s="134"/>
      <c r="AF283" s="134"/>
      <c r="AG283" s="134"/>
      <c r="AH283" s="134"/>
      <c r="AI283" s="134"/>
      <c r="AJ283" s="135"/>
      <c r="AK283" s="136"/>
      <c r="AL283" s="136"/>
      <c r="AM283" s="133" t="str">
        <f>IF([4]回答表!AD49="●",[4]回答表!B498,"")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IF([4]回答表!R50="●",[4]回答表!B511,"")</f>
        <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D84B9-4385-4B0E-9415-B3449CD94540}">
  <sheetPr>
    <pageSetUpPr fitToPage="1"/>
  </sheetPr>
  <dimension ref="A1:CN315"/>
  <sheetViews>
    <sheetView showZeros="0" view="pageBreakPreview" zoomScale="60" zoomScaleNormal="55" workbookViewId="0">
      <selection activeCell="AM139" sqref="AM139:BC148"/>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IF(COUNTIF([5]回答表!K15,"*")&gt;0,[5]回答表!K15,"")</f>
        <v>にかほ市</v>
      </c>
      <c r="D11" s="8"/>
      <c r="E11" s="8"/>
      <c r="F11" s="8"/>
      <c r="G11" s="8"/>
      <c r="H11" s="8"/>
      <c r="I11" s="8"/>
      <c r="J11" s="8"/>
      <c r="K11" s="8"/>
      <c r="L11" s="8"/>
      <c r="M11" s="8"/>
      <c r="N11" s="8"/>
      <c r="O11" s="8"/>
      <c r="P11" s="8"/>
      <c r="Q11" s="8"/>
      <c r="R11" s="8"/>
      <c r="S11" s="8"/>
      <c r="T11" s="8"/>
      <c r="U11" s="22" t="str">
        <f>IF(COUNTIF([5]回答表!F17,"*")&gt;0,[5]回答表!F17,"")</f>
        <v>下水道事業</v>
      </c>
      <c r="V11" s="23"/>
      <c r="W11" s="23"/>
      <c r="X11" s="23"/>
      <c r="Y11" s="23"/>
      <c r="Z11" s="23"/>
      <c r="AA11" s="23"/>
      <c r="AB11" s="23"/>
      <c r="AC11" s="23"/>
      <c r="AD11" s="23"/>
      <c r="AE11" s="23"/>
      <c r="AF11" s="10"/>
      <c r="AG11" s="10"/>
      <c r="AH11" s="10"/>
      <c r="AI11" s="10"/>
      <c r="AJ11" s="10"/>
      <c r="AK11" s="10"/>
      <c r="AL11" s="10"/>
      <c r="AM11" s="10"/>
      <c r="AN11" s="11"/>
      <c r="AO11" s="24" t="str">
        <f>IF(COUNTIF([5]回答表!W17,"*")&gt;0,[5]回答表!W17,"")</f>
        <v>農業集落排水施設</v>
      </c>
      <c r="AP11" s="10"/>
      <c r="AQ11" s="10"/>
      <c r="AR11" s="10"/>
      <c r="AS11" s="10"/>
      <c r="AT11" s="10"/>
      <c r="AU11" s="10"/>
      <c r="AV11" s="10"/>
      <c r="AW11" s="10"/>
      <c r="AX11" s="10"/>
      <c r="AY11" s="10"/>
      <c r="AZ11" s="10"/>
      <c r="BA11" s="10"/>
      <c r="BB11" s="10"/>
      <c r="BC11" s="10"/>
      <c r="BD11" s="10"/>
      <c r="BE11" s="10"/>
      <c r="BF11" s="11"/>
      <c r="BG11" s="21" t="str">
        <f>IF(COUNTIF([5]回答表!F19,"*")&gt;0,[5]回答表!F19,"")</f>
        <v>ー</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IF([5]回答表!R43="●","●","")</f>
        <v/>
      </c>
      <c r="E24" s="80"/>
      <c r="F24" s="80"/>
      <c r="G24" s="80"/>
      <c r="H24" s="80"/>
      <c r="I24" s="80"/>
      <c r="J24" s="81"/>
      <c r="K24" s="79" t="str">
        <f>IF([5]回答表!R44="●","●","")</f>
        <v/>
      </c>
      <c r="L24" s="80"/>
      <c r="M24" s="80"/>
      <c r="N24" s="80"/>
      <c r="O24" s="80"/>
      <c r="P24" s="80"/>
      <c r="Q24" s="81"/>
      <c r="R24" s="79" t="str">
        <f>IF([5]回答表!R45="●","●","")</f>
        <v>●</v>
      </c>
      <c r="S24" s="80"/>
      <c r="T24" s="80"/>
      <c r="U24" s="80"/>
      <c r="V24" s="80"/>
      <c r="W24" s="80"/>
      <c r="X24" s="81"/>
      <c r="Y24" s="79" t="str">
        <f>IF([5]回答表!R46="●","●","")</f>
        <v/>
      </c>
      <c r="Z24" s="80"/>
      <c r="AA24" s="80"/>
      <c r="AB24" s="80"/>
      <c r="AC24" s="80"/>
      <c r="AD24" s="80"/>
      <c r="AE24" s="81"/>
      <c r="AF24" s="79" t="str">
        <f>IF([5]回答表!R47="●","●","")</f>
        <v/>
      </c>
      <c r="AG24" s="80"/>
      <c r="AH24" s="80"/>
      <c r="AI24" s="80"/>
      <c r="AJ24" s="80"/>
      <c r="AK24" s="80"/>
      <c r="AL24" s="81"/>
      <c r="AM24" s="79" t="str">
        <f>IF([5]回答表!R48="●","●","")</f>
        <v/>
      </c>
      <c r="AN24" s="80"/>
      <c r="AO24" s="80"/>
      <c r="AP24" s="80"/>
      <c r="AQ24" s="80"/>
      <c r="AR24" s="80"/>
      <c r="AS24" s="81"/>
      <c r="AT24" s="79" t="str">
        <f>IF([5]回答表!R49="●","●","")</f>
        <v/>
      </c>
      <c r="AU24" s="80"/>
      <c r="AV24" s="80"/>
      <c r="AW24" s="80"/>
      <c r="AX24" s="80"/>
      <c r="AY24" s="80"/>
      <c r="AZ24" s="81"/>
      <c r="BA24" s="68"/>
      <c r="BB24" s="82" t="str">
        <f>IF([5]回答表!R50="●","●","")</f>
        <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IF([5]回答表!X43="●","●","")</f>
        <v/>
      </c>
      <c r="O36" s="131"/>
      <c r="P36" s="131"/>
      <c r="Q36" s="132"/>
      <c r="R36" s="119"/>
      <c r="S36" s="119"/>
      <c r="T36" s="119"/>
      <c r="U36" s="133" t="str">
        <f>IF([5]回答表!X43="●",[5]回答表!B59,IF([5]回答表!AA43="●",[5]回答表!B79,""))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IF([5]回答表!X43="●",[5]回答表!S65,IF([5]回答表!AA43="●",[5]回答表!S85,""))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IF([5]回答表!X43="●",[5]回答表!G65,IF([5]回答表!AA43="●",[5]回答表!G85,""))</f>
        <v/>
      </c>
      <c r="AN38" s="83"/>
      <c r="AO38" s="83"/>
      <c r="AP38" s="83"/>
      <c r="AQ38" s="83"/>
      <c r="AR38" s="83"/>
      <c r="AS38" s="83"/>
      <c r="AT38" s="153"/>
      <c r="AU38" s="82" t="str">
        <f>IF([5]回答表!X43="●",[5]回答表!G66,IF([5]回答表!AA43="●",[5]回答表!G86,""))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IF([5]回答表!X43="●",[5]回答表!V65,IF([5]回答表!AA43="●",[5]回答表!V85,""))</f>
        <v/>
      </c>
      <c r="BG39" s="16"/>
      <c r="BH39" s="16"/>
      <c r="BI39" s="17"/>
      <c r="BJ39" s="150" t="str">
        <f>IF([5]回答表!X43="●",[5]回答表!V66,IF([5]回答表!AA43="●",[5]回答表!V86,""))</f>
        <v/>
      </c>
      <c r="BK39" s="16"/>
      <c r="BL39" s="16"/>
      <c r="BM39" s="17"/>
      <c r="BN39" s="150" t="str">
        <f>IF([5]回答表!X43="●",[5]回答表!V67,IF([5]回答表!AA43="●",[5]回答表!V87,""))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IF([5]回答表!X43="●",[5]回答表!O71,IF([5]回答表!AA43="●",[5]回答表!O91,""))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IF([5]回答表!X43="●",[5]回答表!O72,IF([5]回答表!AA43="●",[5]回答表!O92,""))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IF([5]回答表!AA43="●","●","")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IF([5]回答表!X43="●",[5]回答表!O73,IF([5]回答表!AA43="●",[5]回答表!O93,""))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IF([5]回答表!X43="●",[5]回答表!O74,IF([5]回答表!AA43="●",[5]回答表!O94,""))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IF([5]回答表!X43="●",[5]回答表!AG71,IF([5]回答表!AA43="●",[5]回答表!AG91,""))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IF([5]回答表!X43="●",[5]回答表!AG72,IF([5]回答表!AA43="●",[5]回答表!AG92,""))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IF([5]回答表!AD43="●","●","")</f>
        <v/>
      </c>
      <c r="O51" s="131"/>
      <c r="P51" s="131"/>
      <c r="Q51" s="132"/>
      <c r="R51" s="119"/>
      <c r="S51" s="119"/>
      <c r="T51" s="119"/>
      <c r="U51" s="133" t="str">
        <f>IF([5]回答表!AD43="●",[5]回答表!B99,"")</f>
        <v/>
      </c>
      <c r="V51" s="134"/>
      <c r="W51" s="134"/>
      <c r="X51" s="134"/>
      <c r="Y51" s="134"/>
      <c r="Z51" s="134"/>
      <c r="AA51" s="134"/>
      <c r="AB51" s="134"/>
      <c r="AC51" s="134"/>
      <c r="AD51" s="134"/>
      <c r="AE51" s="134"/>
      <c r="AF51" s="134"/>
      <c r="AG51" s="134"/>
      <c r="AH51" s="134"/>
      <c r="AI51" s="134"/>
      <c r="AJ51" s="135"/>
      <c r="AK51" s="183"/>
      <c r="AL51" s="183"/>
      <c r="AM51" s="133" t="str">
        <f>IF([5]回答表!AD43="●",[5]回答表!B104,"")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IF([5]回答表!X44="●","●","")</f>
        <v/>
      </c>
      <c r="O62" s="131"/>
      <c r="P62" s="131"/>
      <c r="Q62" s="132"/>
      <c r="R62" s="119"/>
      <c r="S62" s="119"/>
      <c r="T62" s="119"/>
      <c r="U62" s="133" t="str">
        <f>IF([5]回答表!X44="●",[5]回答表!B115,IF([5]回答表!AA44="●",[5]回答表!B127,""))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IF([5]回答表!X44="●",[5]回答表!S121,IF([5]回答表!AA44="●",[5]回答表!S133,""))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IF([5]回答表!X44="●",[5]回答表!J121,IF([5]回答表!AA44="●",[5]回答表!J133,""))</f>
        <v/>
      </c>
      <c r="AN65" s="83"/>
      <c r="AO65" s="83"/>
      <c r="AP65" s="83"/>
      <c r="AQ65" s="83"/>
      <c r="AR65" s="83"/>
      <c r="AS65" s="83"/>
      <c r="AT65" s="153"/>
      <c r="AU65" s="82" t="str">
        <f>IF([5]回答表!X44="●",[5]回答表!J122,IF([5]回答表!AA44="●",[5]回答表!J134,""))</f>
        <v/>
      </c>
      <c r="AV65" s="83"/>
      <c r="AW65" s="83"/>
      <c r="AX65" s="83"/>
      <c r="AY65" s="83"/>
      <c r="AZ65" s="83"/>
      <c r="BA65" s="83"/>
      <c r="BB65" s="153"/>
      <c r="BC65" s="120"/>
      <c r="BD65" s="109"/>
      <c r="BE65" s="109"/>
      <c r="BF65" s="150" t="str">
        <f>IF([5]回答表!X44="●",[5]回答表!V121,IF([5]回答表!AA44="●",[5]回答表!V133,""))</f>
        <v/>
      </c>
      <c r="BG65" s="151"/>
      <c r="BH65" s="151"/>
      <c r="BI65" s="151"/>
      <c r="BJ65" s="150" t="str">
        <f>IF([5]回答表!X44="●",[5]回答表!V122,IF([5]回答表!AA44="●",[5]回答表!V134,""))</f>
        <v/>
      </c>
      <c r="BK65" s="151"/>
      <c r="BL65" s="151"/>
      <c r="BM65" s="151"/>
      <c r="BN65" s="150" t="str">
        <f>IF([5]回答表!X44="●",[5]回答表!V123,IF([5]回答表!AA44="●",[5]回答表!V135,""))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IF([5]回答表!AA44="●","●","")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IF([5]回答表!AD44="●","●","")</f>
        <v/>
      </c>
      <c r="O74" s="131"/>
      <c r="P74" s="131"/>
      <c r="Q74" s="132"/>
      <c r="R74" s="119"/>
      <c r="S74" s="119"/>
      <c r="T74" s="119"/>
      <c r="U74" s="133" t="str">
        <f>IF([5]回答表!AD44="●",[5]回答表!B140,"")</f>
        <v/>
      </c>
      <c r="V74" s="134"/>
      <c r="W74" s="134"/>
      <c r="X74" s="134"/>
      <c r="Y74" s="134"/>
      <c r="Z74" s="134"/>
      <c r="AA74" s="134"/>
      <c r="AB74" s="134"/>
      <c r="AC74" s="134"/>
      <c r="AD74" s="134"/>
      <c r="AE74" s="134"/>
      <c r="AF74" s="134"/>
      <c r="AG74" s="134"/>
      <c r="AH74" s="134"/>
      <c r="AI74" s="134"/>
      <c r="AJ74" s="135"/>
      <c r="AK74" s="183"/>
      <c r="AL74" s="183"/>
      <c r="AM74" s="133" t="str">
        <f>IF([5]回答表!AD44="●",[5]回答表!B146,"")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IF([5]回答表!F17="水道事業",IF([5]回答表!X45="●","●",""),"")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IF([5]回答表!F17="水道事業",IF([5]回答表!X45="●",[5]回答表!B158,IF([5]回答表!AA45="●",[5]回答表!B223,"")),"")</f>
        <v/>
      </c>
      <c r="AN86" s="201"/>
      <c r="AO86" s="201"/>
      <c r="AP86" s="201"/>
      <c r="AQ86" s="201"/>
      <c r="AR86" s="201"/>
      <c r="AS86" s="201"/>
      <c r="AT86" s="201"/>
      <c r="AU86" s="201"/>
      <c r="AV86" s="201"/>
      <c r="AW86" s="201"/>
      <c r="AX86" s="201"/>
      <c r="AY86" s="201"/>
      <c r="AZ86" s="201"/>
      <c r="BA86" s="201"/>
      <c r="BB86" s="201"/>
      <c r="BC86" s="202"/>
      <c r="BD86" s="109"/>
      <c r="BE86" s="109"/>
      <c r="BF86" s="138" t="str">
        <f>IF([5]回答表!F17="水道事業",IF([5]回答表!X45="●",[5]回答表!B212,IF([5]回答表!AA45="●",[5]回答表!B278,"")),"")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IF([5]回答表!F17="水道事業",IF([5]回答表!X45="●",[5]回答表!J166,IF([5]回答表!AA45="●",[5]回答表!J231,"")),"")</f>
        <v/>
      </c>
      <c r="V88" s="83"/>
      <c r="W88" s="83"/>
      <c r="X88" s="83"/>
      <c r="Y88" s="83"/>
      <c r="Z88" s="83"/>
      <c r="AA88" s="83"/>
      <c r="AB88" s="153"/>
      <c r="AC88" s="82" t="str">
        <f>IF([5]回答表!F17="水道事業",IF([5]回答表!X45="●",[5]回答表!J173,IF([5]回答表!AA45="●",[5]回答表!J238,"")),"")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IF([5]回答表!F17="水道事業",IF([5]回答表!X45="●",[5]回答表!E212,IF([5]回答表!AA45="●",[5]回答表!E278,"")),"")</f>
        <v/>
      </c>
      <c r="BG89" s="151"/>
      <c r="BH89" s="151"/>
      <c r="BI89" s="151"/>
      <c r="BJ89" s="150" t="str">
        <f>IF([5]回答表!F17="水道事業",IF([5]回答表!X45="●",[5]回答表!E213,IF([5]回答表!AA45="●",[5]回答表!E279,"")),"")</f>
        <v/>
      </c>
      <c r="BK89" s="151"/>
      <c r="BL89" s="151"/>
      <c r="BM89" s="151"/>
      <c r="BN89" s="150" t="str">
        <f>IF([5]回答表!F17="水道事業",IF([5]回答表!X45="●",[5]回答表!E214,IF([5]回答表!AA45="●",[5]回答表!E280,"")),"")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IF([5]回答表!F17="水道事業",IF([5]回答表!AA45="●","●",""),"")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IF([5]回答表!F17="水道事業",IF([5]回答表!X45="●",[5]回答表!J176,IF([5]回答表!AA45="●",[5]回答表!J241,"")),"")</f>
        <v/>
      </c>
      <c r="V93" s="83"/>
      <c r="W93" s="83"/>
      <c r="X93" s="83"/>
      <c r="Y93" s="83"/>
      <c r="Z93" s="83"/>
      <c r="AA93" s="83"/>
      <c r="AB93" s="153"/>
      <c r="AC93" s="82" t="str">
        <f>IF([5]回答表!F17="水道事業",IF([5]回答表!X45="●",[5]回答表!J180,IF([5]回答表!AA45="●",[5]回答表!J245,"")),"")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IF([5]回答表!F17="水道事業",IF([5]回答表!AD45="●","●",""),"")</f>
        <v/>
      </c>
      <c r="O98" s="131"/>
      <c r="P98" s="131"/>
      <c r="Q98" s="132"/>
      <c r="R98" s="119"/>
      <c r="S98" s="119"/>
      <c r="T98" s="119"/>
      <c r="U98" s="133" t="str">
        <f>IF([5]回答表!F17="水道事業",IF([5]回答表!AD45="●",[5]回答表!B289,""),"")</f>
        <v/>
      </c>
      <c r="V98" s="134"/>
      <c r="W98" s="134"/>
      <c r="X98" s="134"/>
      <c r="Y98" s="134"/>
      <c r="Z98" s="134"/>
      <c r="AA98" s="134"/>
      <c r="AB98" s="134"/>
      <c r="AC98" s="134"/>
      <c r="AD98" s="134"/>
      <c r="AE98" s="134"/>
      <c r="AF98" s="134"/>
      <c r="AG98" s="134"/>
      <c r="AH98" s="134"/>
      <c r="AI98" s="134"/>
      <c r="AJ98" s="135"/>
      <c r="AK98" s="183"/>
      <c r="AL98" s="183"/>
      <c r="AM98" s="133" t="str">
        <f>IF([5]回答表!F17="水道事業",IF([5]回答表!AD45="●",[5]回答表!B295,""),"")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IF([5]回答表!F17="簡易水道事業",IF([5]回答表!X45="●",[5]回答表!B158,IF([5]回答表!AA45="●",[5]回答表!B223,"")),"")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IF([5]回答表!F17="簡易水道事業",IF([5]回答表!X45="●",[5]回答表!B212,IF([5]回答表!AA45="●",[5]回答表!B278,"")),"")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IF([5]回答表!F17="簡易水道事業",IF([5]回答表!X45="●","●",""),"")</f>
        <v/>
      </c>
      <c r="O112" s="131"/>
      <c r="P112" s="131"/>
      <c r="Q112" s="132"/>
      <c r="R112" s="119"/>
      <c r="S112" s="119"/>
      <c r="T112" s="119"/>
      <c r="U112" s="82" t="str">
        <f>IF([5]回答表!F17="簡易水道事業",IF([5]回答表!X45="●",[5]回答表!Y185,IF([5]回答表!AA45="●",[5]回答表!Y251,"")),"")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IF([5]回答表!F17="簡易水道事業",IF([5]回答表!X45="●",[5]回答表!E212,IF([5]回答表!AA45="●",[5]回答表!E278,"")),"")</f>
        <v/>
      </c>
      <c r="BG113" s="151"/>
      <c r="BH113" s="151"/>
      <c r="BI113" s="151"/>
      <c r="BJ113" s="150" t="str">
        <f>IF([5]回答表!F17="簡易水道事業",IF([5]回答表!X45="●",[5]回答表!E213,IF([5]回答表!AA45="●",[5]回答表!E279,"")),"")</f>
        <v/>
      </c>
      <c r="BK113" s="151"/>
      <c r="BL113" s="151"/>
      <c r="BM113" s="151"/>
      <c r="BN113" s="150" t="str">
        <f>IF([5]回答表!F17="簡易水道事業",IF([5]回答表!X45="●",[5]回答表!E214,IF([5]回答表!AA45="●",[5]回答表!E280,"")),"")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IF([5]回答表!F17="簡易水道事業",IF([5]回答表!X45="●",[5]回答表!Y186,IF([5]回答表!AA45="●",[5]回答表!Y252,"")),"")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IF([5]回答表!F17="簡易水道事業",IF([5]回答表!AA45="●","●",""),"")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IF([5]回答表!F17="簡易水道事業",IF([5]回答表!X45="●",[5]回答表!Y187,IF([5]回答表!AA45="●",[5]回答表!Y253,"")),"")</f>
        <v/>
      </c>
      <c r="V122" s="83"/>
      <c r="W122" s="83"/>
      <c r="X122" s="83"/>
      <c r="Y122" s="83"/>
      <c r="Z122" s="83"/>
      <c r="AA122" s="83"/>
      <c r="AB122" s="83"/>
      <c r="AC122" s="83"/>
      <c r="AD122" s="83"/>
      <c r="AE122" s="83"/>
      <c r="AF122" s="83"/>
      <c r="AG122" s="83"/>
      <c r="AH122" s="83"/>
      <c r="AI122" s="83"/>
      <c r="AJ122" s="153"/>
      <c r="AK122" s="68"/>
      <c r="AL122" s="68"/>
      <c r="AM122" s="233" t="str">
        <f>IF([5]回答表!F17="簡易水道事業",IF([5]回答表!X45="●",[5]回答表!Y189,IF([5]回答表!AA45="●",[5]回答表!Y255,"")),"")</f>
        <v/>
      </c>
      <c r="AN122" s="233"/>
      <c r="AO122" s="233"/>
      <c r="AP122" s="233"/>
      <c r="AQ122" s="233"/>
      <c r="AR122" s="233"/>
      <c r="AS122" s="233" t="str">
        <f>IF([5]回答表!F17="簡易水道事業",IF([5]回答表!X45="●",[5]回答表!Y190,IF([5]回答表!AA45="●",[5]回答表!Y256,"")),"")</f>
        <v/>
      </c>
      <c r="AT122" s="233"/>
      <c r="AU122" s="233"/>
      <c r="AV122" s="233"/>
      <c r="AW122" s="233"/>
      <c r="AX122" s="233"/>
      <c r="AY122" s="233" t="str">
        <f>IF([5]回答表!F17="簡易水道事業",IF([5]回答表!X45="●",[5]回答表!Y191,IF([5]回答表!AA45="●",[5]回答表!Y257,"")),"")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IF([5]回答表!F17="簡易水道事業",IF([5]回答表!AD45="●","●",""),"")</f>
        <v/>
      </c>
      <c r="O127" s="131"/>
      <c r="P127" s="131"/>
      <c r="Q127" s="132"/>
      <c r="R127" s="119"/>
      <c r="S127" s="119"/>
      <c r="T127" s="119"/>
      <c r="U127" s="133" t="str">
        <f>IF([5]回答表!F17="簡易水道事業",IF([5]回答表!AD45="●",[5]回答表!B289,""),"")</f>
        <v/>
      </c>
      <c r="V127" s="134"/>
      <c r="W127" s="134"/>
      <c r="X127" s="134"/>
      <c r="Y127" s="134"/>
      <c r="Z127" s="134"/>
      <c r="AA127" s="134"/>
      <c r="AB127" s="134"/>
      <c r="AC127" s="134"/>
      <c r="AD127" s="134"/>
      <c r="AE127" s="134"/>
      <c r="AF127" s="134"/>
      <c r="AG127" s="134"/>
      <c r="AH127" s="134"/>
      <c r="AI127" s="134"/>
      <c r="AJ127" s="135"/>
      <c r="AK127" s="183"/>
      <c r="AL127" s="183"/>
      <c r="AM127" s="133" t="str">
        <f>IF([5]回答表!F17="簡易水道事業",IF([5]回答表!AD45="●",[5]回答表!B295,""),"")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IF([5]回答表!F17="下水道事業",IF([5]回答表!X45="●","●",""),"")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322" t="str">
        <f>IF([5]回答表!F17="下水道事業",IF([5]回答表!X45="●",[5]回答表!B158,IF([5]回答表!AA45="●",[5]回答表!B223,"")),"")</f>
        <v>　人口減少により今後使用料の収入減が見込まれることから、公共下水道処理区域と農業集落排水処理区域を統合し、農業集落排水処理区域の汚水を公共下水道処理施設で併せて一括処理することにより、汚水処理施設の統廃合を推進し、維持管理経費の縮減を図る。</v>
      </c>
      <c r="AN139" s="323"/>
      <c r="AO139" s="323"/>
      <c r="AP139" s="323"/>
      <c r="AQ139" s="323"/>
      <c r="AR139" s="323"/>
      <c r="AS139" s="323"/>
      <c r="AT139" s="323"/>
      <c r="AU139" s="323"/>
      <c r="AV139" s="323"/>
      <c r="AW139" s="323"/>
      <c r="AX139" s="323"/>
      <c r="AY139" s="323"/>
      <c r="AZ139" s="323"/>
      <c r="BA139" s="323"/>
      <c r="BB139" s="323"/>
      <c r="BC139" s="324"/>
      <c r="BD139" s="109"/>
      <c r="BE139" s="109"/>
      <c r="BF139" s="138" t="str">
        <f>IF([5]回答表!F17="下水道事業",IF([5]回答表!X45="●",[5]回答表!B212,IF([5]回答表!AA45="●",[5]回答表!B278,"")),"")</f>
        <v>令和</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325"/>
      <c r="AN140" s="326"/>
      <c r="AO140" s="326"/>
      <c r="AP140" s="326"/>
      <c r="AQ140" s="326"/>
      <c r="AR140" s="326"/>
      <c r="AS140" s="326"/>
      <c r="AT140" s="326"/>
      <c r="AU140" s="326"/>
      <c r="AV140" s="326"/>
      <c r="AW140" s="326"/>
      <c r="AX140" s="326"/>
      <c r="AY140" s="326"/>
      <c r="AZ140" s="326"/>
      <c r="BA140" s="326"/>
      <c r="BB140" s="326"/>
      <c r="BC140" s="327"/>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IF([5]回答表!F17="下水道事業",IF([5]回答表!X45="●",[5]回答表!Y193,IF([5]回答表!AA45="●",[5]回答表!Y259,"")),"")</f>
        <v>●</v>
      </c>
      <c r="V141" s="83"/>
      <c r="W141" s="83"/>
      <c r="X141" s="83"/>
      <c r="Y141" s="83"/>
      <c r="Z141" s="83"/>
      <c r="AA141" s="83"/>
      <c r="AB141" s="153"/>
      <c r="AC141" s="68"/>
      <c r="AD141" s="68"/>
      <c r="AE141" s="68"/>
      <c r="AF141" s="68"/>
      <c r="AG141" s="68"/>
      <c r="AH141" s="68"/>
      <c r="AI141" s="68"/>
      <c r="AJ141" s="68"/>
      <c r="AK141" s="136"/>
      <c r="AL141" s="68"/>
      <c r="AM141" s="325"/>
      <c r="AN141" s="326"/>
      <c r="AO141" s="326"/>
      <c r="AP141" s="326"/>
      <c r="AQ141" s="326"/>
      <c r="AR141" s="326"/>
      <c r="AS141" s="326"/>
      <c r="AT141" s="326"/>
      <c r="AU141" s="326"/>
      <c r="AV141" s="326"/>
      <c r="AW141" s="326"/>
      <c r="AX141" s="326"/>
      <c r="AY141" s="326"/>
      <c r="AZ141" s="326"/>
      <c r="BA141" s="326"/>
      <c r="BB141" s="326"/>
      <c r="BC141" s="327"/>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325"/>
      <c r="AN142" s="326"/>
      <c r="AO142" s="326"/>
      <c r="AP142" s="326"/>
      <c r="AQ142" s="326"/>
      <c r="AR142" s="326"/>
      <c r="AS142" s="326"/>
      <c r="AT142" s="326"/>
      <c r="AU142" s="326"/>
      <c r="AV142" s="326"/>
      <c r="AW142" s="326"/>
      <c r="AX142" s="326"/>
      <c r="AY142" s="326"/>
      <c r="AZ142" s="326"/>
      <c r="BA142" s="326"/>
      <c r="BB142" s="326"/>
      <c r="BC142" s="327"/>
      <c r="BD142" s="109"/>
      <c r="BE142" s="109"/>
      <c r="BF142" s="150">
        <f>IF([5]回答表!F17="下水道事業",IF([5]回答表!X45="●",[5]回答表!E212,IF([5]回答表!AA45="●",[5]回答表!E278,"")),"")</f>
        <v>18</v>
      </c>
      <c r="BG142" s="151"/>
      <c r="BH142" s="151"/>
      <c r="BI142" s="151"/>
      <c r="BJ142" s="150">
        <f>IF([5]回答表!F17="下水道事業",IF([5]回答表!X45="●",[5]回答表!E213,IF([5]回答表!AA45="●",[5]回答表!E279,"")),"")</f>
        <v>4</v>
      </c>
      <c r="BK142" s="151"/>
      <c r="BL142" s="151"/>
      <c r="BM142" s="151"/>
      <c r="BN142" s="150">
        <f>IF([5]回答表!F17="下水道事業",IF([5]回答表!X45="●",[5]回答表!E214,IF([5]回答表!AA45="●",[5]回答表!E280,"")),"")</f>
        <v>1</v>
      </c>
      <c r="BO142" s="151"/>
      <c r="BP142" s="151"/>
      <c r="BQ142" s="152"/>
      <c r="BR142" s="112"/>
      <c r="BX142" s="200" t="str">
        <f>IF([5]回答表!AQ20="下水道事業",IF([5]回答表!BI48="○",[5]回答表!AM161,IF([5]回答表!BL48="○",[5]回答表!AM226,"")),"")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325"/>
      <c r="AN143" s="326"/>
      <c r="AO143" s="326"/>
      <c r="AP143" s="326"/>
      <c r="AQ143" s="326"/>
      <c r="AR143" s="326"/>
      <c r="AS143" s="326"/>
      <c r="AT143" s="326"/>
      <c r="AU143" s="326"/>
      <c r="AV143" s="326"/>
      <c r="AW143" s="326"/>
      <c r="AX143" s="326"/>
      <c r="AY143" s="326"/>
      <c r="AZ143" s="326"/>
      <c r="BA143" s="326"/>
      <c r="BB143" s="326"/>
      <c r="BC143" s="327"/>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325"/>
      <c r="AN144" s="326"/>
      <c r="AO144" s="326"/>
      <c r="AP144" s="326"/>
      <c r="AQ144" s="326"/>
      <c r="AR144" s="326"/>
      <c r="AS144" s="326"/>
      <c r="AT144" s="326"/>
      <c r="AU144" s="326"/>
      <c r="AV144" s="326"/>
      <c r="AW144" s="326"/>
      <c r="AX144" s="326"/>
      <c r="AY144" s="326"/>
      <c r="AZ144" s="326"/>
      <c r="BA144" s="326"/>
      <c r="BB144" s="326"/>
      <c r="BC144" s="327"/>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325"/>
      <c r="AN145" s="326"/>
      <c r="AO145" s="326"/>
      <c r="AP145" s="326"/>
      <c r="AQ145" s="326"/>
      <c r="AR145" s="326"/>
      <c r="AS145" s="326"/>
      <c r="AT145" s="326"/>
      <c r="AU145" s="326"/>
      <c r="AV145" s="326"/>
      <c r="AW145" s="326"/>
      <c r="AX145" s="326"/>
      <c r="AY145" s="326"/>
      <c r="AZ145" s="326"/>
      <c r="BA145" s="326"/>
      <c r="BB145" s="326"/>
      <c r="BC145" s="327"/>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325"/>
      <c r="AN146" s="326"/>
      <c r="AO146" s="326"/>
      <c r="AP146" s="326"/>
      <c r="AQ146" s="326"/>
      <c r="AR146" s="326"/>
      <c r="AS146" s="326"/>
      <c r="AT146" s="326"/>
      <c r="AU146" s="326"/>
      <c r="AV146" s="326"/>
      <c r="AW146" s="326"/>
      <c r="AX146" s="326"/>
      <c r="AY146" s="326"/>
      <c r="AZ146" s="326"/>
      <c r="BA146" s="326"/>
      <c r="BB146" s="326"/>
      <c r="BC146" s="327"/>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IF([5]回答表!F17="下水道事業",IF([5]回答表!X45="●",[5]回答表!Y195,IF([5]回答表!AA45="●",[5]回答表!Y261,"")),"")</f>
        <v>●</v>
      </c>
      <c r="V147" s="83"/>
      <c r="W147" s="83"/>
      <c r="X147" s="83"/>
      <c r="Y147" s="83"/>
      <c r="Z147" s="83"/>
      <c r="AA147" s="83"/>
      <c r="AB147" s="153"/>
      <c r="AC147" s="82" t="str">
        <f>IF([5]回答表!F17="下水道事業",IF([5]回答表!X45="●",[5]回答表!Y196,IF([5]回答表!AA45="●",[5]回答表!Y262,"")),"")</f>
        <v xml:space="preserve"> </v>
      </c>
      <c r="AD147" s="83"/>
      <c r="AE147" s="83"/>
      <c r="AF147" s="83"/>
      <c r="AG147" s="83"/>
      <c r="AH147" s="83"/>
      <c r="AI147" s="83"/>
      <c r="AJ147" s="153"/>
      <c r="AK147" s="136"/>
      <c r="AL147" s="109"/>
      <c r="AM147" s="325"/>
      <c r="AN147" s="326"/>
      <c r="AO147" s="326"/>
      <c r="AP147" s="326"/>
      <c r="AQ147" s="326"/>
      <c r="AR147" s="326"/>
      <c r="AS147" s="326"/>
      <c r="AT147" s="326"/>
      <c r="AU147" s="326"/>
      <c r="AV147" s="326"/>
      <c r="AW147" s="326"/>
      <c r="AX147" s="326"/>
      <c r="AY147" s="326"/>
      <c r="AZ147" s="326"/>
      <c r="BA147" s="326"/>
      <c r="BB147" s="326"/>
      <c r="BC147" s="327"/>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328"/>
      <c r="AN148" s="329"/>
      <c r="AO148" s="329"/>
      <c r="AP148" s="329"/>
      <c r="AQ148" s="329"/>
      <c r="AR148" s="329"/>
      <c r="AS148" s="329"/>
      <c r="AT148" s="329"/>
      <c r="AU148" s="329"/>
      <c r="AV148" s="329"/>
      <c r="AW148" s="329"/>
      <c r="AX148" s="329"/>
      <c r="AY148" s="329"/>
      <c r="AZ148" s="329"/>
      <c r="BA148" s="329"/>
      <c r="BB148" s="329"/>
      <c r="BC148" s="330"/>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IF([5]回答表!F17="下水道事業",IF([5]回答表!X45="●",[5]回答表!Y198,IF([5]回答表!AA45="●",[5]回答表!Y264,"")),"")</f>
        <v xml:space="preserve"> </v>
      </c>
      <c r="V153" s="83"/>
      <c r="W153" s="83"/>
      <c r="X153" s="83"/>
      <c r="Y153" s="83"/>
      <c r="Z153" s="83"/>
      <c r="AA153" s="83"/>
      <c r="AB153" s="153"/>
      <c r="AC153" s="82" t="str">
        <f>IF([5]回答表!F17="下水道事業",IF([5]回答表!X45="●",[5]回答表!Y199,IF([5]回答表!AA45="●",[5]回答表!Y265,"")),"")</f>
        <v xml:space="preserve"> </v>
      </c>
      <c r="AD153" s="83"/>
      <c r="AE153" s="83"/>
      <c r="AF153" s="83"/>
      <c r="AG153" s="83"/>
      <c r="AH153" s="83"/>
      <c r="AI153" s="83"/>
      <c r="AJ153" s="153"/>
      <c r="AK153" s="82" t="str">
        <f>IF([5]回答表!F17="下水道事業",IF([5]回答表!X45="●",[5]回答表!Y200,IF([5]回答表!AA45="●",[5]回答表!Y266,"")),"")</f>
        <v>●</v>
      </c>
      <c r="AL153" s="83"/>
      <c r="AM153" s="83"/>
      <c r="AN153" s="83"/>
      <c r="AO153" s="83"/>
      <c r="AP153" s="83"/>
      <c r="AQ153" s="83"/>
      <c r="AR153" s="153"/>
      <c r="AS153" s="82" t="str">
        <f>IF([5]回答表!F17="下水道事業",IF([5]回答表!X45="●",[5]回答表!Y201,IF([5]回答表!AA45="●",[5]回答表!Y267,"")),"")</f>
        <v xml:space="preserve"> </v>
      </c>
      <c r="AT153" s="83"/>
      <c r="AU153" s="83"/>
      <c r="AV153" s="83"/>
      <c r="AW153" s="83"/>
      <c r="AX153" s="83"/>
      <c r="AY153" s="83"/>
      <c r="AZ153" s="153"/>
      <c r="BA153" s="82" t="str">
        <f>IF([5]回答表!F17="下水道事業",IF([5]回答表!X45="●",[5]回答表!Y202,IF([5]回答表!AA45="●",[5]回答表!Y268,"")),"")</f>
        <v xml:space="preserve">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IF([5]回答表!F17="下水道事業",IF([5]回答表!AA45="●","●",""),"")</f>
        <v>●</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IF([5]回答表!F17="下水道事業",IF([5]回答表!X45="●",[5]回答表!Y207,IF([5]回答表!AA45="●",[5]回答表!Y273,"")),"")</f>
        <v xml:space="preserve"> </v>
      </c>
      <c r="V159" s="83"/>
      <c r="W159" s="83"/>
      <c r="X159" s="83"/>
      <c r="Y159" s="83"/>
      <c r="Z159" s="83"/>
      <c r="AA159" s="83"/>
      <c r="AB159" s="153"/>
      <c r="AC159" s="82" t="str">
        <f>IF([5]回答表!F17="下水道事業",IF([5]回答表!X45="●",[5]回答表!Y208,IF([5]回答表!AA45="●",[5]回答表!Y274,"")),"")</f>
        <v xml:space="preserve"> </v>
      </c>
      <c r="AD159" s="83"/>
      <c r="AE159" s="83"/>
      <c r="AF159" s="83"/>
      <c r="AG159" s="83"/>
      <c r="AH159" s="83"/>
      <c r="AI159" s="83"/>
      <c r="AJ159" s="153"/>
      <c r="AK159" s="82" t="str">
        <f>IF([5]回答表!F17="下水道事業",IF([5]回答表!X45="●",[5]回答表!Y209,IF([5]回答表!AA45="●",[5]回答表!Y275,"")),"")</f>
        <v xml:space="preserve">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IF([5]回答表!F17="下水道事業",IF([5]回答表!AD45="●","●",""),"")</f>
        <v/>
      </c>
      <c r="O164" s="131"/>
      <c r="P164" s="131"/>
      <c r="Q164" s="132"/>
      <c r="R164" s="119"/>
      <c r="S164" s="119"/>
      <c r="T164" s="119"/>
      <c r="U164" s="133" t="str">
        <f>IF([5]回答表!F17="下水道事業",IF([5]回答表!AD45="●",[5]回答表!B289,""),"")</f>
        <v/>
      </c>
      <c r="V164" s="134"/>
      <c r="W164" s="134"/>
      <c r="X164" s="134"/>
      <c r="Y164" s="134"/>
      <c r="Z164" s="134"/>
      <c r="AA164" s="134"/>
      <c r="AB164" s="134"/>
      <c r="AC164" s="134"/>
      <c r="AD164" s="134"/>
      <c r="AE164" s="134"/>
      <c r="AF164" s="134"/>
      <c r="AG164" s="134"/>
      <c r="AH164" s="134"/>
      <c r="AI164" s="134"/>
      <c r="AJ164" s="135"/>
      <c r="AK164" s="183"/>
      <c r="AL164" s="183"/>
      <c r="AM164" s="133" t="str">
        <f>IF([5]回答表!F17="下水道事業",IF([5]回答表!AD45="●",[5]回答表!B295,""),"")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IF([5]回答表!BD17="●",IF([5]回答表!X45="●","●",""),"")</f>
        <v/>
      </c>
      <c r="O176" s="131"/>
      <c r="P176" s="131"/>
      <c r="Q176" s="132"/>
      <c r="R176" s="119"/>
      <c r="S176" s="119"/>
      <c r="T176" s="119"/>
      <c r="U176" s="133" t="str">
        <f>IF([5]回答表!BD17="●",IF([5]回答表!X45="●",[5]回答表!B158,IF([5]回答表!AA45="●",[5]回答表!B223,"")),"")</f>
        <v/>
      </c>
      <c r="V176" s="134"/>
      <c r="W176" s="134"/>
      <c r="X176" s="134"/>
      <c r="Y176" s="134"/>
      <c r="Z176" s="134"/>
      <c r="AA176" s="134"/>
      <c r="AB176" s="134"/>
      <c r="AC176" s="134"/>
      <c r="AD176" s="134"/>
      <c r="AE176" s="134"/>
      <c r="AF176" s="134"/>
      <c r="AG176" s="134"/>
      <c r="AH176" s="134"/>
      <c r="AI176" s="134"/>
      <c r="AJ176" s="135"/>
      <c r="AK176" s="136"/>
      <c r="AL176" s="136"/>
      <c r="AM176" s="138" t="str">
        <f>IF([5]回答表!BD17="●",IF([5]回答表!X45="●",[5]回答表!B212,IF([5]回答表!AA45="●",[5]回答表!B278,"")),"")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IF([5]回答表!BD17="●",IF([5]回答表!X45="●",[5]回答表!E212,IF([5]回答表!AA45="●",[5]回答表!E278,"")),"")</f>
        <v/>
      </c>
      <c r="AN179" s="151"/>
      <c r="AO179" s="151"/>
      <c r="AP179" s="151"/>
      <c r="AQ179" s="150" t="str">
        <f>IF([5]回答表!BD17="●",IF([5]回答表!X45="●",[5]回答表!E213,IF([5]回答表!AA45="●",[5]回答表!E279,"")),"")</f>
        <v/>
      </c>
      <c r="AR179" s="151"/>
      <c r="AS179" s="151"/>
      <c r="AT179" s="151"/>
      <c r="AU179" s="150" t="str">
        <f>IF([5]回答表!BD17="●",IF([5]回答表!X45="●",[5]回答表!E214,IF([5]回答表!AA45="●",[5]回答表!E280,"")),"")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IF([5]回答表!BD17="●",IF([5]回答表!AA45="●","●",""),"")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IF([5]回答表!BD17="●",IF([5]回答表!AD45="●","●",""),"")</f>
        <v/>
      </c>
      <c r="O188" s="131"/>
      <c r="P188" s="131"/>
      <c r="Q188" s="132"/>
      <c r="R188" s="119"/>
      <c r="S188" s="119"/>
      <c r="T188" s="119"/>
      <c r="U188" s="133" t="str">
        <f>IF([5]回答表!BD17="●",IF([5]回答表!AD45="●",[5]回答表!B289,""),"")</f>
        <v/>
      </c>
      <c r="V188" s="134"/>
      <c r="W188" s="134"/>
      <c r="X188" s="134"/>
      <c r="Y188" s="134"/>
      <c r="Z188" s="134"/>
      <c r="AA188" s="134"/>
      <c r="AB188" s="134"/>
      <c r="AC188" s="134"/>
      <c r="AD188" s="134"/>
      <c r="AE188" s="134"/>
      <c r="AF188" s="134"/>
      <c r="AG188" s="134"/>
      <c r="AH188" s="134"/>
      <c r="AI188" s="134"/>
      <c r="AJ188" s="135"/>
      <c r="AK188" s="183"/>
      <c r="AL188" s="183"/>
      <c r="AM188" s="133" t="str">
        <f>IF([5]回答表!BD17="●",IF([5]回答表!AD45="●",[5]回答表!B295,""),"")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IF([5]回答表!X46="●","●","")</f>
        <v/>
      </c>
      <c r="O200" s="131"/>
      <c r="P200" s="131"/>
      <c r="Q200" s="132"/>
      <c r="R200" s="119"/>
      <c r="S200" s="119"/>
      <c r="T200" s="119"/>
      <c r="U200" s="133" t="str">
        <f>IF([5]回答表!X46="●",[5]回答表!B307,IF([5]回答表!AA46="●",[5]回答表!B324,""))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IF([5]回答表!X46="●",[5]回答表!U313,IF([5]回答表!AA46="●",[5]回答表!U330,""))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IF([5]回答表!X46="●",[5]回答表!G313,IF([5]回答表!AA46="●",[5]回答表!G330,""))</f>
        <v/>
      </c>
      <c r="AN203" s="83"/>
      <c r="AO203" s="83"/>
      <c r="AP203" s="83"/>
      <c r="AQ203" s="83"/>
      <c r="AR203" s="83"/>
      <c r="AS203" s="83"/>
      <c r="AT203" s="153"/>
      <c r="AU203" s="82" t="str">
        <f>IF([5]回答表!X46="●",[5]回答表!G314,IF([5]回答表!AA46="●",[5]回答表!G331,""))</f>
        <v/>
      </c>
      <c r="AV203" s="83"/>
      <c r="AW203" s="83"/>
      <c r="AX203" s="83"/>
      <c r="AY203" s="83"/>
      <c r="AZ203" s="83"/>
      <c r="BA203" s="83"/>
      <c r="BB203" s="153"/>
      <c r="BC203" s="120"/>
      <c r="BD203" s="109"/>
      <c r="BE203" s="109"/>
      <c r="BF203" s="150" t="str">
        <f>IF([5]回答表!X46="●",[5]回答表!X313,IF([5]回答表!AA46="●",[5]回答表!X330,""))</f>
        <v/>
      </c>
      <c r="BG203" s="151"/>
      <c r="BH203" s="151"/>
      <c r="BI203" s="151"/>
      <c r="BJ203" s="150" t="str">
        <f>IF([5]回答表!X46="●",[5]回答表!X314,IF([5]回答表!AA46="●",[5]回答表!X331,""))</f>
        <v/>
      </c>
      <c r="BK203" s="151"/>
      <c r="BL203" s="151"/>
      <c r="BM203" s="152"/>
      <c r="BN203" s="150" t="str">
        <f>IF([5]回答表!X46="●",[5]回答表!X315,IF([5]回答表!AA46="●",[5]回答表!X332,""))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IF([5]回答表!AA46="●","●","")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IF([5]回答表!AD46="●","●","")</f>
        <v/>
      </c>
      <c r="O212" s="131"/>
      <c r="P212" s="131"/>
      <c r="Q212" s="132"/>
      <c r="R212" s="119"/>
      <c r="S212" s="119"/>
      <c r="T212" s="119"/>
      <c r="U212" s="133" t="str">
        <f>IF([5]回答表!AD46="●",[5]回答表!B337,"")</f>
        <v/>
      </c>
      <c r="V212" s="134"/>
      <c r="W212" s="134"/>
      <c r="X212" s="134"/>
      <c r="Y212" s="134"/>
      <c r="Z212" s="134"/>
      <c r="AA212" s="134"/>
      <c r="AB212" s="134"/>
      <c r="AC212" s="134"/>
      <c r="AD212" s="134"/>
      <c r="AE212" s="134"/>
      <c r="AF212" s="134"/>
      <c r="AG212" s="134"/>
      <c r="AH212" s="134"/>
      <c r="AI212" s="134"/>
      <c r="AJ212" s="135"/>
      <c r="AK212" s="259"/>
      <c r="AL212" s="259"/>
      <c r="AM212" s="133" t="str">
        <f>IF([5]回答表!AD46="●",[5]回答表!B343,"")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IF([5]回答表!X47="●","●","")</f>
        <v/>
      </c>
      <c r="O224" s="131"/>
      <c r="P224" s="131"/>
      <c r="Q224" s="132"/>
      <c r="R224" s="119"/>
      <c r="S224" s="119"/>
      <c r="T224" s="119"/>
      <c r="U224" s="133" t="str">
        <f>IF([5]回答表!X47="●",[5]回答表!B356,IF([5]回答表!AA47="●",[5]回答表!B379,""))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IF([5]回答表!X47="●",[5]回答表!B362,"")</f>
        <v/>
      </c>
      <c r="AO224" s="263"/>
      <c r="AP224" s="263"/>
      <c r="AQ224" s="263"/>
      <c r="AR224" s="263"/>
      <c r="AS224" s="263"/>
      <c r="AT224" s="263"/>
      <c r="AU224" s="263"/>
      <c r="AV224" s="263"/>
      <c r="AW224" s="263"/>
      <c r="AX224" s="263"/>
      <c r="AY224" s="263"/>
      <c r="AZ224" s="263"/>
      <c r="BA224" s="263"/>
      <c r="BB224" s="264"/>
      <c r="BC224" s="120"/>
      <c r="BD224" s="109"/>
      <c r="BE224" s="109"/>
      <c r="BF224" s="138" t="str">
        <f>IF([5]回答表!X47="●",[5]回答表!B368,IF([5]回答表!AA47="●",[5]回答表!B385,""))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IF([5]回答表!X47="●",[5]回答表!E368,IF([5]回答表!AA47="●",[5]回答表!E385,""))</f>
        <v/>
      </c>
      <c r="BG227" s="151"/>
      <c r="BH227" s="151"/>
      <c r="BI227" s="151"/>
      <c r="BJ227" s="150" t="str">
        <f>IF([5]回答表!X47="●",[5]回答表!E369,IF([5]回答表!AA47="●",[5]回答表!E386,""))</f>
        <v/>
      </c>
      <c r="BK227" s="151"/>
      <c r="BL227" s="151"/>
      <c r="BM227" s="152"/>
      <c r="BN227" s="150" t="str">
        <f>IF([5]回答表!X47="●",[5]回答表!E370,IF([5]回答表!AA47="●",[5]回答表!E387,""))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IF([5]回答表!AA47="●","●","")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IF([5]回答表!AD47="●","●","")</f>
        <v/>
      </c>
      <c r="O236" s="131"/>
      <c r="P236" s="131"/>
      <c r="Q236" s="132"/>
      <c r="R236" s="119"/>
      <c r="S236" s="119"/>
      <c r="T236" s="119"/>
      <c r="U236" s="133" t="str">
        <f>IF([5]回答表!AD47="●",[5]回答表!B392,"")</f>
        <v/>
      </c>
      <c r="V236" s="134"/>
      <c r="W236" s="134"/>
      <c r="X236" s="134"/>
      <c r="Y236" s="134"/>
      <c r="Z236" s="134"/>
      <c r="AA236" s="134"/>
      <c r="AB236" s="134"/>
      <c r="AC236" s="134"/>
      <c r="AD236" s="134"/>
      <c r="AE236" s="134"/>
      <c r="AF236" s="134"/>
      <c r="AG236" s="134"/>
      <c r="AH236" s="134"/>
      <c r="AI236" s="134"/>
      <c r="AJ236" s="135"/>
      <c r="AK236" s="259"/>
      <c r="AL236" s="259"/>
      <c r="AM236" s="133" t="str">
        <f>IF([5]回答表!AD47="●",[5]回答表!B398,"")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IF([5]回答表!X48="●","●","")</f>
        <v/>
      </c>
      <c r="O248" s="131"/>
      <c r="P248" s="131"/>
      <c r="Q248" s="132"/>
      <c r="R248" s="119"/>
      <c r="S248" s="119"/>
      <c r="T248" s="119"/>
      <c r="U248" s="133" t="str">
        <f>IF([5]回答表!X48="●",[5]回答表!B411,IF([5]回答表!AA48="●",[5]回答表!B425,""))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IF([5]回答表!X48="●",[5]回答表!BC418,IF([5]回答表!AA48="●",[5]回答表!BC432,""))</f>
        <v/>
      </c>
      <c r="AR248" s="272"/>
      <c r="AS248" s="272"/>
      <c r="AT248" s="272"/>
      <c r="AU248" s="273" t="s">
        <v>73</v>
      </c>
      <c r="AV248" s="274"/>
      <c r="AW248" s="274"/>
      <c r="AX248" s="275"/>
      <c r="AY248" s="272" t="str">
        <f>IF([5]回答表!X48="●",[5]回答表!BC423,IF([5]回答表!AA48="●",[5]回答表!BC437,""))</f>
        <v/>
      </c>
      <c r="AZ248" s="272"/>
      <c r="BA248" s="272"/>
      <c r="BB248" s="272"/>
      <c r="BC248" s="120"/>
      <c r="BD248" s="109"/>
      <c r="BE248" s="109"/>
      <c r="BF248" s="138" t="str">
        <f>IF([5]回答表!X48="●",[5]回答表!S417,IF([5]回答表!AA48="●",[5]回答表!S431,""))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IF([5]回答表!X48="●",[5]回答表!BC419,IF([5]回答表!AA48="●",[5]回答表!BC433,""))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IF([5]回答表!X48="●",[5]回答表!V417,IF([5]回答表!AA48="●",[5]回答表!V431,""))</f>
        <v/>
      </c>
      <c r="BG251" s="151"/>
      <c r="BH251" s="151"/>
      <c r="BI251" s="151"/>
      <c r="BJ251" s="150" t="str">
        <f>IF([5]回答表!X48="●",[5]回答表!V418,IF([5]回答表!AA48="●",[5]回答表!V432,""))</f>
        <v/>
      </c>
      <c r="BK251" s="151"/>
      <c r="BL251" s="151"/>
      <c r="BM251" s="152"/>
      <c r="BN251" s="150" t="str">
        <f>IF([5]回答表!X48="●",[5]回答表!V419,IF([5]回答表!AA48="●",[5]回答表!V433,""))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IF([5]回答表!X48="●",[5]回答表!BC420,IF([5]回答表!AA48="●",[5]回答表!BC434,""))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IF([5]回答表!X48="●",[5]回答表!BC424,IF([5]回答表!AA48="●",[5]回答表!BC438,""))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IF([5]回答表!AA48="●","●","")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IF([5]回答表!X48="●",[5]回答表!BC421,IF([5]回答表!AA48="●",[5]回答表!BC435,""))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IF([5]回答表!X48="●",[5]回答表!BC422,IF([5]回答表!AA48="●",[5]回答表!BC436,""))</f>
        <v/>
      </c>
      <c r="AR256" s="272"/>
      <c r="AS256" s="272"/>
      <c r="AT256" s="272"/>
      <c r="AU256" s="224" t="s">
        <v>79</v>
      </c>
      <c r="AV256" s="225"/>
      <c r="AW256" s="225"/>
      <c r="AX256" s="226"/>
      <c r="AY256" s="282" t="str">
        <f>IF([5]回答表!X48="●",[5]回答表!BC425,IF([5]回答表!AA48="●",[5]回答表!BC439,""))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IF([5]回答表!AD48="●","●","")</f>
        <v/>
      </c>
      <c r="O260" s="131"/>
      <c r="P260" s="131"/>
      <c r="Q260" s="132"/>
      <c r="R260" s="119"/>
      <c r="S260" s="119"/>
      <c r="T260" s="119"/>
      <c r="U260" s="133" t="str">
        <f>IF([5]回答表!AD48="●",[5]回答表!B439,"")</f>
        <v/>
      </c>
      <c r="V260" s="134"/>
      <c r="W260" s="134"/>
      <c r="X260" s="134"/>
      <c r="Y260" s="134"/>
      <c r="Z260" s="134"/>
      <c r="AA260" s="134"/>
      <c r="AB260" s="134"/>
      <c r="AC260" s="134"/>
      <c r="AD260" s="134"/>
      <c r="AE260" s="134"/>
      <c r="AF260" s="134"/>
      <c r="AG260" s="134"/>
      <c r="AH260" s="134"/>
      <c r="AI260" s="134"/>
      <c r="AJ260" s="135"/>
      <c r="AK260" s="183"/>
      <c r="AL260" s="183"/>
      <c r="AM260" s="133" t="str">
        <f>IF([5]回答表!AD48="●",[5]回答表!B445,"")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IF([5]回答表!X49="●","●","")</f>
        <v/>
      </c>
      <c r="O271" s="131"/>
      <c r="P271" s="131"/>
      <c r="Q271" s="132"/>
      <c r="R271" s="119"/>
      <c r="S271" s="119"/>
      <c r="T271" s="119"/>
      <c r="U271" s="133" t="str">
        <f>IF([5]回答表!X49="●",[5]回答表!B458,IF([5]回答表!AA49="●",[5]回答表!B475,""))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IF([5]回答表!X49="●",[5]回答表!B468,IF([5]回答表!AA49="●",[5]回答表!B485,""))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IF([5]回答表!X49="●",[5]回答表!G464,IF([5]回答表!AA49="●",[5]回答表!G481,""))</f>
        <v/>
      </c>
      <c r="AN273" s="83"/>
      <c r="AO273" s="83"/>
      <c r="AP273" s="83"/>
      <c r="AQ273" s="83"/>
      <c r="AR273" s="83"/>
      <c r="AS273" s="83"/>
      <c r="AT273" s="153"/>
      <c r="AU273" s="82" t="str">
        <f>IF([5]回答表!X49="●",[5]回答表!G465,IF([5]回答表!AA49="●",[5]回答表!G482,""))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IF([5]回答表!X49="●",[5]回答表!E468,IF([5]回答表!AA49="●",[5]回答表!E485,""))</f>
        <v/>
      </c>
      <c r="BG274" s="151"/>
      <c r="BH274" s="151"/>
      <c r="BI274" s="151"/>
      <c r="BJ274" s="150" t="str">
        <f>IF([5]回答表!X49="●",[5]回答表!E469,IF([5]回答表!AA49="●",[5]回答表!E486,""))</f>
        <v/>
      </c>
      <c r="BK274" s="151"/>
      <c r="BL274" s="151"/>
      <c r="BM274" s="152"/>
      <c r="BN274" s="150" t="str">
        <f>IF([5]回答表!X49="●",[5]回答表!E470,IF([5]回答表!AA49="●",[5]回答表!E487,""))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IF([5]回答表!AA49="●","●","")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IF([5]回答表!AD49="●","●","")</f>
        <v/>
      </c>
      <c r="O283" s="131"/>
      <c r="P283" s="131"/>
      <c r="Q283" s="132"/>
      <c r="R283" s="119"/>
      <c r="S283" s="119"/>
      <c r="T283" s="119"/>
      <c r="U283" s="133" t="str">
        <f>IF([5]回答表!AD49="●",[5]回答表!B492,"")</f>
        <v/>
      </c>
      <c r="V283" s="134"/>
      <c r="W283" s="134"/>
      <c r="X283" s="134"/>
      <c r="Y283" s="134"/>
      <c r="Z283" s="134"/>
      <c r="AA283" s="134"/>
      <c r="AB283" s="134"/>
      <c r="AC283" s="134"/>
      <c r="AD283" s="134"/>
      <c r="AE283" s="134"/>
      <c r="AF283" s="134"/>
      <c r="AG283" s="134"/>
      <c r="AH283" s="134"/>
      <c r="AI283" s="134"/>
      <c r="AJ283" s="135"/>
      <c r="AK283" s="136"/>
      <c r="AL283" s="136"/>
      <c r="AM283" s="133" t="str">
        <f>IF([5]回答表!AD49="●",[5]回答表!B498,"")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IF([5]回答表!R50="●",[5]回答表!B511,"")</f>
        <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826EA-7010-4B97-A79A-361E5DEB607F}">
  <sheetPr>
    <pageSetUpPr fitToPage="1"/>
  </sheetPr>
  <dimension ref="A1:CN315"/>
  <sheetViews>
    <sheetView showZeros="0" view="pageBreakPreview" zoomScale="60" zoomScaleNormal="55" workbookViewId="0">
      <selection activeCell="BN142" sqref="BN142:BQ146"/>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IF(COUNTIF([6]回答表!K15,"*")&gt;0,[6]回答表!K15,"")</f>
        <v>にかほ市</v>
      </c>
      <c r="D11" s="8"/>
      <c r="E11" s="8"/>
      <c r="F11" s="8"/>
      <c r="G11" s="8"/>
      <c r="H11" s="8"/>
      <c r="I11" s="8"/>
      <c r="J11" s="8"/>
      <c r="K11" s="8"/>
      <c r="L11" s="8"/>
      <c r="M11" s="8"/>
      <c r="N11" s="8"/>
      <c r="O11" s="8"/>
      <c r="P11" s="8"/>
      <c r="Q11" s="8"/>
      <c r="R11" s="8"/>
      <c r="S11" s="8"/>
      <c r="T11" s="8"/>
      <c r="U11" s="22" t="str">
        <f>IF(COUNTIF([6]回答表!F17,"*")&gt;0,[6]回答表!F17,"")</f>
        <v>下水道事業</v>
      </c>
      <c r="V11" s="23"/>
      <c r="W11" s="23"/>
      <c r="X11" s="23"/>
      <c r="Y11" s="23"/>
      <c r="Z11" s="23"/>
      <c r="AA11" s="23"/>
      <c r="AB11" s="23"/>
      <c r="AC11" s="23"/>
      <c r="AD11" s="23"/>
      <c r="AE11" s="23"/>
      <c r="AF11" s="10"/>
      <c r="AG11" s="10"/>
      <c r="AH11" s="10"/>
      <c r="AI11" s="10"/>
      <c r="AJ11" s="10"/>
      <c r="AK11" s="10"/>
      <c r="AL11" s="10"/>
      <c r="AM11" s="10"/>
      <c r="AN11" s="11"/>
      <c r="AO11" s="24" t="str">
        <f>IF(COUNTIF([6]回答表!W17,"*")&gt;0,[6]回答表!W17,"")</f>
        <v>小規模集合排水施設</v>
      </c>
      <c r="AP11" s="10"/>
      <c r="AQ11" s="10"/>
      <c r="AR11" s="10"/>
      <c r="AS11" s="10"/>
      <c r="AT11" s="10"/>
      <c r="AU11" s="10"/>
      <c r="AV11" s="10"/>
      <c r="AW11" s="10"/>
      <c r="AX11" s="10"/>
      <c r="AY11" s="10"/>
      <c r="AZ11" s="10"/>
      <c r="BA11" s="10"/>
      <c r="BB11" s="10"/>
      <c r="BC11" s="10"/>
      <c r="BD11" s="10"/>
      <c r="BE11" s="10"/>
      <c r="BF11" s="11"/>
      <c r="BG11" s="21" t="str">
        <f>IF(COUNTIF([6]回答表!F19,"*")&gt;0,[6]回答表!F19,"")</f>
        <v>ー</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IF([6]回答表!R43="●","●","")</f>
        <v/>
      </c>
      <c r="E24" s="80"/>
      <c r="F24" s="80"/>
      <c r="G24" s="80"/>
      <c r="H24" s="80"/>
      <c r="I24" s="80"/>
      <c r="J24" s="81"/>
      <c r="K24" s="79" t="str">
        <f>IF([6]回答表!R44="●","●","")</f>
        <v/>
      </c>
      <c r="L24" s="80"/>
      <c r="M24" s="80"/>
      <c r="N24" s="80"/>
      <c r="O24" s="80"/>
      <c r="P24" s="80"/>
      <c r="Q24" s="81"/>
      <c r="R24" s="79" t="str">
        <f>IF([6]回答表!R45="●","●","")</f>
        <v/>
      </c>
      <c r="S24" s="80"/>
      <c r="T24" s="80"/>
      <c r="U24" s="80"/>
      <c r="V24" s="80"/>
      <c r="W24" s="80"/>
      <c r="X24" s="81"/>
      <c r="Y24" s="79" t="str">
        <f>IF([6]回答表!R46="●","●","")</f>
        <v/>
      </c>
      <c r="Z24" s="80"/>
      <c r="AA24" s="80"/>
      <c r="AB24" s="80"/>
      <c r="AC24" s="80"/>
      <c r="AD24" s="80"/>
      <c r="AE24" s="81"/>
      <c r="AF24" s="79" t="str">
        <f>IF([6]回答表!R47="●","●","")</f>
        <v/>
      </c>
      <c r="AG24" s="80"/>
      <c r="AH24" s="80"/>
      <c r="AI24" s="80"/>
      <c r="AJ24" s="80"/>
      <c r="AK24" s="80"/>
      <c r="AL24" s="81"/>
      <c r="AM24" s="79" t="str">
        <f>IF([6]回答表!R48="●","●","")</f>
        <v/>
      </c>
      <c r="AN24" s="80"/>
      <c r="AO24" s="80"/>
      <c r="AP24" s="80"/>
      <c r="AQ24" s="80"/>
      <c r="AR24" s="80"/>
      <c r="AS24" s="81"/>
      <c r="AT24" s="79" t="str">
        <f>IF([6]回答表!R49="●","●","")</f>
        <v/>
      </c>
      <c r="AU24" s="80"/>
      <c r="AV24" s="80"/>
      <c r="AW24" s="80"/>
      <c r="AX24" s="80"/>
      <c r="AY24" s="80"/>
      <c r="AZ24" s="81"/>
      <c r="BA24" s="68"/>
      <c r="BB24" s="82" t="str">
        <f>IF([6]回答表!R50="●","●","")</f>
        <v>●</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IF([6]回答表!X43="●","●","")</f>
        <v/>
      </c>
      <c r="O36" s="131"/>
      <c r="P36" s="131"/>
      <c r="Q36" s="132"/>
      <c r="R36" s="119"/>
      <c r="S36" s="119"/>
      <c r="T36" s="119"/>
      <c r="U36" s="133" t="str">
        <f>IF([6]回答表!X43="●",[6]回答表!B59,IF([6]回答表!AA43="●",[6]回答表!B79,""))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IF([6]回答表!X43="●",[6]回答表!S65,IF([6]回答表!AA43="●",[6]回答表!S85,""))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IF([6]回答表!X43="●",[6]回答表!G65,IF([6]回答表!AA43="●",[6]回答表!G85,""))</f>
        <v/>
      </c>
      <c r="AN38" s="83"/>
      <c r="AO38" s="83"/>
      <c r="AP38" s="83"/>
      <c r="AQ38" s="83"/>
      <c r="AR38" s="83"/>
      <c r="AS38" s="83"/>
      <c r="AT38" s="153"/>
      <c r="AU38" s="82" t="str">
        <f>IF([6]回答表!X43="●",[6]回答表!G66,IF([6]回答表!AA43="●",[6]回答表!G86,""))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IF([6]回答表!X43="●",[6]回答表!V65,IF([6]回答表!AA43="●",[6]回答表!V85,""))</f>
        <v/>
      </c>
      <c r="BG39" s="16"/>
      <c r="BH39" s="16"/>
      <c r="BI39" s="17"/>
      <c r="BJ39" s="150" t="str">
        <f>IF([6]回答表!X43="●",[6]回答表!V66,IF([6]回答表!AA43="●",[6]回答表!V86,""))</f>
        <v/>
      </c>
      <c r="BK39" s="16"/>
      <c r="BL39" s="16"/>
      <c r="BM39" s="17"/>
      <c r="BN39" s="150" t="str">
        <f>IF([6]回答表!X43="●",[6]回答表!V67,IF([6]回答表!AA43="●",[6]回答表!V87,""))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IF([6]回答表!X43="●",[6]回答表!O71,IF([6]回答表!AA43="●",[6]回答表!O91,""))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IF([6]回答表!X43="●",[6]回答表!O72,IF([6]回答表!AA43="●",[6]回答表!O92,""))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IF([6]回答表!AA43="●","●","")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IF([6]回答表!X43="●",[6]回答表!O73,IF([6]回答表!AA43="●",[6]回答表!O93,""))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IF([6]回答表!X43="●",[6]回答表!O74,IF([6]回答表!AA43="●",[6]回答表!O94,""))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IF([6]回答表!X43="●",[6]回答表!AG71,IF([6]回答表!AA43="●",[6]回答表!AG91,""))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IF([6]回答表!X43="●",[6]回答表!AG72,IF([6]回答表!AA43="●",[6]回答表!AG92,""))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IF([6]回答表!AD43="●","●","")</f>
        <v/>
      </c>
      <c r="O51" s="131"/>
      <c r="P51" s="131"/>
      <c r="Q51" s="132"/>
      <c r="R51" s="119"/>
      <c r="S51" s="119"/>
      <c r="T51" s="119"/>
      <c r="U51" s="133" t="str">
        <f>IF([6]回答表!AD43="●",[6]回答表!B99,"")</f>
        <v/>
      </c>
      <c r="V51" s="134"/>
      <c r="W51" s="134"/>
      <c r="X51" s="134"/>
      <c r="Y51" s="134"/>
      <c r="Z51" s="134"/>
      <c r="AA51" s="134"/>
      <c r="AB51" s="134"/>
      <c r="AC51" s="134"/>
      <c r="AD51" s="134"/>
      <c r="AE51" s="134"/>
      <c r="AF51" s="134"/>
      <c r="AG51" s="134"/>
      <c r="AH51" s="134"/>
      <c r="AI51" s="134"/>
      <c r="AJ51" s="135"/>
      <c r="AK51" s="183"/>
      <c r="AL51" s="183"/>
      <c r="AM51" s="133" t="str">
        <f>IF([6]回答表!AD43="●",[6]回答表!B104,"")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IF([6]回答表!X44="●","●","")</f>
        <v/>
      </c>
      <c r="O62" s="131"/>
      <c r="P62" s="131"/>
      <c r="Q62" s="132"/>
      <c r="R62" s="119"/>
      <c r="S62" s="119"/>
      <c r="T62" s="119"/>
      <c r="U62" s="133" t="str">
        <f>IF([6]回答表!X44="●",[6]回答表!B115,IF([6]回答表!AA44="●",[6]回答表!B127,""))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IF([6]回答表!X44="●",[6]回答表!S121,IF([6]回答表!AA44="●",[6]回答表!S133,""))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IF([6]回答表!X44="●",[6]回答表!J121,IF([6]回答表!AA44="●",[6]回答表!J133,""))</f>
        <v/>
      </c>
      <c r="AN65" s="83"/>
      <c r="AO65" s="83"/>
      <c r="AP65" s="83"/>
      <c r="AQ65" s="83"/>
      <c r="AR65" s="83"/>
      <c r="AS65" s="83"/>
      <c r="AT65" s="153"/>
      <c r="AU65" s="82" t="str">
        <f>IF([6]回答表!X44="●",[6]回答表!J122,IF([6]回答表!AA44="●",[6]回答表!J134,""))</f>
        <v/>
      </c>
      <c r="AV65" s="83"/>
      <c r="AW65" s="83"/>
      <c r="AX65" s="83"/>
      <c r="AY65" s="83"/>
      <c r="AZ65" s="83"/>
      <c r="BA65" s="83"/>
      <c r="BB65" s="153"/>
      <c r="BC65" s="120"/>
      <c r="BD65" s="109"/>
      <c r="BE65" s="109"/>
      <c r="BF65" s="150" t="str">
        <f>IF([6]回答表!X44="●",[6]回答表!V121,IF([6]回答表!AA44="●",[6]回答表!V133,""))</f>
        <v/>
      </c>
      <c r="BG65" s="151"/>
      <c r="BH65" s="151"/>
      <c r="BI65" s="151"/>
      <c r="BJ65" s="150" t="str">
        <f>IF([6]回答表!X44="●",[6]回答表!V122,IF([6]回答表!AA44="●",[6]回答表!V134,""))</f>
        <v/>
      </c>
      <c r="BK65" s="151"/>
      <c r="BL65" s="151"/>
      <c r="BM65" s="151"/>
      <c r="BN65" s="150" t="str">
        <f>IF([6]回答表!X44="●",[6]回答表!V123,IF([6]回答表!AA44="●",[6]回答表!V135,""))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IF([6]回答表!AA44="●","●","")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IF([6]回答表!AD44="●","●","")</f>
        <v/>
      </c>
      <c r="O74" s="131"/>
      <c r="P74" s="131"/>
      <c r="Q74" s="132"/>
      <c r="R74" s="119"/>
      <c r="S74" s="119"/>
      <c r="T74" s="119"/>
      <c r="U74" s="133" t="str">
        <f>IF([6]回答表!AD44="●",[6]回答表!B140,"")</f>
        <v/>
      </c>
      <c r="V74" s="134"/>
      <c r="W74" s="134"/>
      <c r="X74" s="134"/>
      <c r="Y74" s="134"/>
      <c r="Z74" s="134"/>
      <c r="AA74" s="134"/>
      <c r="AB74" s="134"/>
      <c r="AC74" s="134"/>
      <c r="AD74" s="134"/>
      <c r="AE74" s="134"/>
      <c r="AF74" s="134"/>
      <c r="AG74" s="134"/>
      <c r="AH74" s="134"/>
      <c r="AI74" s="134"/>
      <c r="AJ74" s="135"/>
      <c r="AK74" s="183"/>
      <c r="AL74" s="183"/>
      <c r="AM74" s="133" t="str">
        <f>IF([6]回答表!AD44="●",[6]回答表!B146,"")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IF([6]回答表!F17="水道事業",IF([6]回答表!X45="●","●",""),"")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IF([6]回答表!F17="水道事業",IF([6]回答表!X45="●",[6]回答表!B158,IF([6]回答表!AA45="●",[6]回答表!B223,"")),"")</f>
        <v/>
      </c>
      <c r="AN86" s="201"/>
      <c r="AO86" s="201"/>
      <c r="AP86" s="201"/>
      <c r="AQ86" s="201"/>
      <c r="AR86" s="201"/>
      <c r="AS86" s="201"/>
      <c r="AT86" s="201"/>
      <c r="AU86" s="201"/>
      <c r="AV86" s="201"/>
      <c r="AW86" s="201"/>
      <c r="AX86" s="201"/>
      <c r="AY86" s="201"/>
      <c r="AZ86" s="201"/>
      <c r="BA86" s="201"/>
      <c r="BB86" s="201"/>
      <c r="BC86" s="202"/>
      <c r="BD86" s="109"/>
      <c r="BE86" s="109"/>
      <c r="BF86" s="138" t="str">
        <f>IF([6]回答表!F17="水道事業",IF([6]回答表!X45="●",[6]回答表!B212,IF([6]回答表!AA45="●",[6]回答表!B278,"")),"")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IF([6]回答表!F17="水道事業",IF([6]回答表!X45="●",[6]回答表!J166,IF([6]回答表!AA45="●",[6]回答表!J231,"")),"")</f>
        <v/>
      </c>
      <c r="V88" s="83"/>
      <c r="W88" s="83"/>
      <c r="X88" s="83"/>
      <c r="Y88" s="83"/>
      <c r="Z88" s="83"/>
      <c r="AA88" s="83"/>
      <c r="AB88" s="153"/>
      <c r="AC88" s="82" t="str">
        <f>IF([6]回答表!F17="水道事業",IF([6]回答表!X45="●",[6]回答表!J173,IF([6]回答表!AA45="●",[6]回答表!J238,"")),"")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IF([6]回答表!F17="水道事業",IF([6]回答表!X45="●",[6]回答表!E212,IF([6]回答表!AA45="●",[6]回答表!E278,"")),"")</f>
        <v/>
      </c>
      <c r="BG89" s="151"/>
      <c r="BH89" s="151"/>
      <c r="BI89" s="151"/>
      <c r="BJ89" s="150" t="str">
        <f>IF([6]回答表!F17="水道事業",IF([6]回答表!X45="●",[6]回答表!E213,IF([6]回答表!AA45="●",[6]回答表!E279,"")),"")</f>
        <v/>
      </c>
      <c r="BK89" s="151"/>
      <c r="BL89" s="151"/>
      <c r="BM89" s="151"/>
      <c r="BN89" s="150" t="str">
        <f>IF([6]回答表!F17="水道事業",IF([6]回答表!X45="●",[6]回答表!E214,IF([6]回答表!AA45="●",[6]回答表!E280,"")),"")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IF([6]回答表!F17="水道事業",IF([6]回答表!AA45="●","●",""),"")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IF([6]回答表!F17="水道事業",IF([6]回答表!X45="●",[6]回答表!J176,IF([6]回答表!AA45="●",[6]回答表!J241,"")),"")</f>
        <v/>
      </c>
      <c r="V93" s="83"/>
      <c r="W93" s="83"/>
      <c r="X93" s="83"/>
      <c r="Y93" s="83"/>
      <c r="Z93" s="83"/>
      <c r="AA93" s="83"/>
      <c r="AB93" s="153"/>
      <c r="AC93" s="82" t="str">
        <f>IF([6]回答表!F17="水道事業",IF([6]回答表!X45="●",[6]回答表!J180,IF([6]回答表!AA45="●",[6]回答表!J245,"")),"")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IF([6]回答表!F17="水道事業",IF([6]回答表!AD45="●","●",""),"")</f>
        <v/>
      </c>
      <c r="O98" s="131"/>
      <c r="P98" s="131"/>
      <c r="Q98" s="132"/>
      <c r="R98" s="119"/>
      <c r="S98" s="119"/>
      <c r="T98" s="119"/>
      <c r="U98" s="133" t="str">
        <f>IF([6]回答表!F17="水道事業",IF([6]回答表!AD45="●",[6]回答表!B289,""),"")</f>
        <v/>
      </c>
      <c r="V98" s="134"/>
      <c r="W98" s="134"/>
      <c r="X98" s="134"/>
      <c r="Y98" s="134"/>
      <c r="Z98" s="134"/>
      <c r="AA98" s="134"/>
      <c r="AB98" s="134"/>
      <c r="AC98" s="134"/>
      <c r="AD98" s="134"/>
      <c r="AE98" s="134"/>
      <c r="AF98" s="134"/>
      <c r="AG98" s="134"/>
      <c r="AH98" s="134"/>
      <c r="AI98" s="134"/>
      <c r="AJ98" s="135"/>
      <c r="AK98" s="183"/>
      <c r="AL98" s="183"/>
      <c r="AM98" s="133" t="str">
        <f>IF([6]回答表!F17="水道事業",IF([6]回答表!AD45="●",[6]回答表!B295,""),"")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IF([6]回答表!F17="簡易水道事業",IF([6]回答表!X45="●",[6]回答表!B158,IF([6]回答表!AA45="●",[6]回答表!B223,"")),"")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IF([6]回答表!F17="簡易水道事業",IF([6]回答表!X45="●",[6]回答表!B212,IF([6]回答表!AA45="●",[6]回答表!B278,"")),"")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IF([6]回答表!F17="簡易水道事業",IF([6]回答表!X45="●","●",""),"")</f>
        <v/>
      </c>
      <c r="O112" s="131"/>
      <c r="P112" s="131"/>
      <c r="Q112" s="132"/>
      <c r="R112" s="119"/>
      <c r="S112" s="119"/>
      <c r="T112" s="119"/>
      <c r="U112" s="82" t="str">
        <f>IF([6]回答表!F17="簡易水道事業",IF([6]回答表!X45="●",[6]回答表!Y185,IF([6]回答表!AA45="●",[6]回答表!Y251,"")),"")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IF([6]回答表!F17="簡易水道事業",IF([6]回答表!X45="●",[6]回答表!E212,IF([6]回答表!AA45="●",[6]回答表!E278,"")),"")</f>
        <v/>
      </c>
      <c r="BG113" s="151"/>
      <c r="BH113" s="151"/>
      <c r="BI113" s="151"/>
      <c r="BJ113" s="150" t="str">
        <f>IF([6]回答表!F17="簡易水道事業",IF([6]回答表!X45="●",[6]回答表!E213,IF([6]回答表!AA45="●",[6]回答表!E279,"")),"")</f>
        <v/>
      </c>
      <c r="BK113" s="151"/>
      <c r="BL113" s="151"/>
      <c r="BM113" s="151"/>
      <c r="BN113" s="150" t="str">
        <f>IF([6]回答表!F17="簡易水道事業",IF([6]回答表!X45="●",[6]回答表!E214,IF([6]回答表!AA45="●",[6]回答表!E280,"")),"")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IF([6]回答表!F17="簡易水道事業",IF([6]回答表!X45="●",[6]回答表!Y186,IF([6]回答表!AA45="●",[6]回答表!Y252,"")),"")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IF([6]回答表!F17="簡易水道事業",IF([6]回答表!AA45="●","●",""),"")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IF([6]回答表!F17="簡易水道事業",IF([6]回答表!X45="●",[6]回答表!Y187,IF([6]回答表!AA45="●",[6]回答表!Y253,"")),"")</f>
        <v/>
      </c>
      <c r="V122" s="83"/>
      <c r="W122" s="83"/>
      <c r="X122" s="83"/>
      <c r="Y122" s="83"/>
      <c r="Z122" s="83"/>
      <c r="AA122" s="83"/>
      <c r="AB122" s="83"/>
      <c r="AC122" s="83"/>
      <c r="AD122" s="83"/>
      <c r="AE122" s="83"/>
      <c r="AF122" s="83"/>
      <c r="AG122" s="83"/>
      <c r="AH122" s="83"/>
      <c r="AI122" s="83"/>
      <c r="AJ122" s="153"/>
      <c r="AK122" s="68"/>
      <c r="AL122" s="68"/>
      <c r="AM122" s="233" t="str">
        <f>IF([6]回答表!F17="簡易水道事業",IF([6]回答表!X45="●",[6]回答表!Y189,IF([6]回答表!AA45="●",[6]回答表!Y255,"")),"")</f>
        <v/>
      </c>
      <c r="AN122" s="233"/>
      <c r="AO122" s="233"/>
      <c r="AP122" s="233"/>
      <c r="AQ122" s="233"/>
      <c r="AR122" s="233"/>
      <c r="AS122" s="233" t="str">
        <f>IF([6]回答表!F17="簡易水道事業",IF([6]回答表!X45="●",[6]回答表!Y190,IF([6]回答表!AA45="●",[6]回答表!Y256,"")),"")</f>
        <v/>
      </c>
      <c r="AT122" s="233"/>
      <c r="AU122" s="233"/>
      <c r="AV122" s="233"/>
      <c r="AW122" s="233"/>
      <c r="AX122" s="233"/>
      <c r="AY122" s="233" t="str">
        <f>IF([6]回答表!F17="簡易水道事業",IF([6]回答表!X45="●",[6]回答表!Y191,IF([6]回答表!AA45="●",[6]回答表!Y257,"")),"")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IF([6]回答表!F17="簡易水道事業",IF([6]回答表!AD45="●","●",""),"")</f>
        <v/>
      </c>
      <c r="O127" s="131"/>
      <c r="P127" s="131"/>
      <c r="Q127" s="132"/>
      <c r="R127" s="119"/>
      <c r="S127" s="119"/>
      <c r="T127" s="119"/>
      <c r="U127" s="133" t="str">
        <f>IF([6]回答表!F17="簡易水道事業",IF([6]回答表!AD45="●",[6]回答表!B289,""),"")</f>
        <v/>
      </c>
      <c r="V127" s="134"/>
      <c r="W127" s="134"/>
      <c r="X127" s="134"/>
      <c r="Y127" s="134"/>
      <c r="Z127" s="134"/>
      <c r="AA127" s="134"/>
      <c r="AB127" s="134"/>
      <c r="AC127" s="134"/>
      <c r="AD127" s="134"/>
      <c r="AE127" s="134"/>
      <c r="AF127" s="134"/>
      <c r="AG127" s="134"/>
      <c r="AH127" s="134"/>
      <c r="AI127" s="134"/>
      <c r="AJ127" s="135"/>
      <c r="AK127" s="183"/>
      <c r="AL127" s="183"/>
      <c r="AM127" s="133" t="str">
        <f>IF([6]回答表!F17="簡易水道事業",IF([6]回答表!AD45="●",[6]回答表!B295,""),"")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IF([6]回答表!F17="下水道事業",IF([6]回答表!X45="●","●",""),"")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IF([6]回答表!F17="下水道事業",IF([6]回答表!X45="●",[6]回答表!B158,IF([6]回答表!AA45="●",[6]回答表!B223,"")),"")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IF([6]回答表!F17="下水道事業",IF([6]回答表!X45="●",[6]回答表!B212,IF([6]回答表!AA45="●",[6]回答表!B278,"")),"")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IF([6]回答表!F17="下水道事業",IF([6]回答表!X45="●",[6]回答表!Y193,IF([6]回答表!AA45="●",[6]回答表!Y259,"")),"")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IF([6]回答表!F17="下水道事業",IF([6]回答表!X45="●",[6]回答表!E212,IF([6]回答表!AA45="●",[6]回答表!E278,"")),"")</f>
        <v/>
      </c>
      <c r="BG142" s="151"/>
      <c r="BH142" s="151"/>
      <c r="BI142" s="151"/>
      <c r="BJ142" s="150" t="str">
        <f>IF([6]回答表!F17="下水道事業",IF([6]回答表!X45="●",[6]回答表!E213,IF([6]回答表!AA45="●",[6]回答表!E279,"")),"")</f>
        <v/>
      </c>
      <c r="BK142" s="151"/>
      <c r="BL142" s="151"/>
      <c r="BM142" s="151"/>
      <c r="BN142" s="150" t="str">
        <f>IF([6]回答表!F17="下水道事業",IF([6]回答表!X45="●",[6]回答表!E214,IF([6]回答表!AA45="●",[6]回答表!E280,"")),"")</f>
        <v/>
      </c>
      <c r="BO142" s="151"/>
      <c r="BP142" s="151"/>
      <c r="BQ142" s="152"/>
      <c r="BR142" s="112"/>
      <c r="BX142" s="200" t="str">
        <f>IF([6]回答表!AQ20="下水道事業",IF([6]回答表!BI48="○",[6]回答表!AM161,IF([6]回答表!BL48="○",[6]回答表!AM226,"")),"")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IF([6]回答表!F17="下水道事業",IF([6]回答表!X45="●",[6]回答表!Y195,IF([6]回答表!AA45="●",[6]回答表!Y261,"")),"")</f>
        <v/>
      </c>
      <c r="V147" s="83"/>
      <c r="W147" s="83"/>
      <c r="X147" s="83"/>
      <c r="Y147" s="83"/>
      <c r="Z147" s="83"/>
      <c r="AA147" s="83"/>
      <c r="AB147" s="153"/>
      <c r="AC147" s="82" t="str">
        <f>IF([6]回答表!F17="下水道事業",IF([6]回答表!X45="●",[6]回答表!Y196,IF([6]回答表!AA45="●",[6]回答表!Y262,"")),"")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IF([6]回答表!F17="下水道事業",IF([6]回答表!X45="●",[6]回答表!Y198,IF([6]回答表!AA45="●",[6]回答表!Y264,"")),"")</f>
        <v/>
      </c>
      <c r="V153" s="83"/>
      <c r="W153" s="83"/>
      <c r="X153" s="83"/>
      <c r="Y153" s="83"/>
      <c r="Z153" s="83"/>
      <c r="AA153" s="83"/>
      <c r="AB153" s="153"/>
      <c r="AC153" s="82" t="str">
        <f>IF([6]回答表!F17="下水道事業",IF([6]回答表!X45="●",[6]回答表!Y199,IF([6]回答表!AA45="●",[6]回答表!Y265,"")),"")</f>
        <v/>
      </c>
      <c r="AD153" s="83"/>
      <c r="AE153" s="83"/>
      <c r="AF153" s="83"/>
      <c r="AG153" s="83"/>
      <c r="AH153" s="83"/>
      <c r="AI153" s="83"/>
      <c r="AJ153" s="153"/>
      <c r="AK153" s="82" t="str">
        <f>IF([6]回答表!F17="下水道事業",IF([6]回答表!X45="●",[6]回答表!Y200,IF([6]回答表!AA45="●",[6]回答表!Y266,"")),"")</f>
        <v/>
      </c>
      <c r="AL153" s="83"/>
      <c r="AM153" s="83"/>
      <c r="AN153" s="83"/>
      <c r="AO153" s="83"/>
      <c r="AP153" s="83"/>
      <c r="AQ153" s="83"/>
      <c r="AR153" s="153"/>
      <c r="AS153" s="82" t="str">
        <f>IF([6]回答表!F17="下水道事業",IF([6]回答表!X45="●",[6]回答表!Y201,IF([6]回答表!AA45="●",[6]回答表!Y267,"")),"")</f>
        <v/>
      </c>
      <c r="AT153" s="83"/>
      <c r="AU153" s="83"/>
      <c r="AV153" s="83"/>
      <c r="AW153" s="83"/>
      <c r="AX153" s="83"/>
      <c r="AY153" s="83"/>
      <c r="AZ153" s="153"/>
      <c r="BA153" s="82" t="str">
        <f>IF([6]回答表!F17="下水道事業",IF([6]回答表!X45="●",[6]回答表!Y202,IF([6]回答表!AA45="●",[6]回答表!Y268,"")),"")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IF([6]回答表!F17="下水道事業",IF([6]回答表!AA45="●","●",""),"")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IF([6]回答表!F17="下水道事業",IF([6]回答表!X45="●",[6]回答表!Y207,IF([6]回答表!AA45="●",[6]回答表!Y273,"")),"")</f>
        <v/>
      </c>
      <c r="V159" s="83"/>
      <c r="W159" s="83"/>
      <c r="X159" s="83"/>
      <c r="Y159" s="83"/>
      <c r="Z159" s="83"/>
      <c r="AA159" s="83"/>
      <c r="AB159" s="153"/>
      <c r="AC159" s="82" t="str">
        <f>IF([6]回答表!F17="下水道事業",IF([6]回答表!X45="●",[6]回答表!Y208,IF([6]回答表!AA45="●",[6]回答表!Y274,"")),"")</f>
        <v/>
      </c>
      <c r="AD159" s="83"/>
      <c r="AE159" s="83"/>
      <c r="AF159" s="83"/>
      <c r="AG159" s="83"/>
      <c r="AH159" s="83"/>
      <c r="AI159" s="83"/>
      <c r="AJ159" s="153"/>
      <c r="AK159" s="82" t="str">
        <f>IF([6]回答表!F17="下水道事業",IF([6]回答表!X45="●",[6]回答表!Y209,IF([6]回答表!AA45="●",[6]回答表!Y275,"")),"")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IF([6]回答表!F17="下水道事業",IF([6]回答表!AD45="●","●",""),"")</f>
        <v/>
      </c>
      <c r="O164" s="131"/>
      <c r="P164" s="131"/>
      <c r="Q164" s="132"/>
      <c r="R164" s="119"/>
      <c r="S164" s="119"/>
      <c r="T164" s="119"/>
      <c r="U164" s="133" t="str">
        <f>IF([6]回答表!F17="下水道事業",IF([6]回答表!AD45="●",[6]回答表!B289,""),"")</f>
        <v/>
      </c>
      <c r="V164" s="134"/>
      <c r="W164" s="134"/>
      <c r="X164" s="134"/>
      <c r="Y164" s="134"/>
      <c r="Z164" s="134"/>
      <c r="AA164" s="134"/>
      <c r="AB164" s="134"/>
      <c r="AC164" s="134"/>
      <c r="AD164" s="134"/>
      <c r="AE164" s="134"/>
      <c r="AF164" s="134"/>
      <c r="AG164" s="134"/>
      <c r="AH164" s="134"/>
      <c r="AI164" s="134"/>
      <c r="AJ164" s="135"/>
      <c r="AK164" s="183"/>
      <c r="AL164" s="183"/>
      <c r="AM164" s="133" t="str">
        <f>IF([6]回答表!F17="下水道事業",IF([6]回答表!AD45="●",[6]回答表!B295,""),"")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IF([6]回答表!BD17="●",IF([6]回答表!X45="●","●",""),"")</f>
        <v/>
      </c>
      <c r="O176" s="131"/>
      <c r="P176" s="131"/>
      <c r="Q176" s="132"/>
      <c r="R176" s="119"/>
      <c r="S176" s="119"/>
      <c r="T176" s="119"/>
      <c r="U176" s="133" t="str">
        <f>IF([6]回答表!BD17="●",IF([6]回答表!X45="●",[6]回答表!B158,IF([6]回答表!AA45="●",[6]回答表!B223,"")),"")</f>
        <v/>
      </c>
      <c r="V176" s="134"/>
      <c r="W176" s="134"/>
      <c r="X176" s="134"/>
      <c r="Y176" s="134"/>
      <c r="Z176" s="134"/>
      <c r="AA176" s="134"/>
      <c r="AB176" s="134"/>
      <c r="AC176" s="134"/>
      <c r="AD176" s="134"/>
      <c r="AE176" s="134"/>
      <c r="AF176" s="134"/>
      <c r="AG176" s="134"/>
      <c r="AH176" s="134"/>
      <c r="AI176" s="134"/>
      <c r="AJ176" s="135"/>
      <c r="AK176" s="136"/>
      <c r="AL176" s="136"/>
      <c r="AM176" s="138" t="str">
        <f>IF([6]回答表!BD17="●",IF([6]回答表!X45="●",[6]回答表!B212,IF([6]回答表!AA45="●",[6]回答表!B278,"")),"")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IF([6]回答表!BD17="●",IF([6]回答表!X45="●",[6]回答表!E212,IF([6]回答表!AA45="●",[6]回答表!E278,"")),"")</f>
        <v/>
      </c>
      <c r="AN179" s="151"/>
      <c r="AO179" s="151"/>
      <c r="AP179" s="151"/>
      <c r="AQ179" s="150" t="str">
        <f>IF([6]回答表!BD17="●",IF([6]回答表!X45="●",[6]回答表!E213,IF([6]回答表!AA45="●",[6]回答表!E279,"")),"")</f>
        <v/>
      </c>
      <c r="AR179" s="151"/>
      <c r="AS179" s="151"/>
      <c r="AT179" s="151"/>
      <c r="AU179" s="150" t="str">
        <f>IF([6]回答表!BD17="●",IF([6]回答表!X45="●",[6]回答表!E214,IF([6]回答表!AA45="●",[6]回答表!E280,"")),"")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IF([6]回答表!BD17="●",IF([6]回答表!AA45="●","●",""),"")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IF([6]回答表!BD17="●",IF([6]回答表!AD45="●","●",""),"")</f>
        <v/>
      </c>
      <c r="O188" s="131"/>
      <c r="P188" s="131"/>
      <c r="Q188" s="132"/>
      <c r="R188" s="119"/>
      <c r="S188" s="119"/>
      <c r="T188" s="119"/>
      <c r="U188" s="133" t="str">
        <f>IF([6]回答表!BD17="●",IF([6]回答表!AD45="●",[6]回答表!B289,""),"")</f>
        <v/>
      </c>
      <c r="V188" s="134"/>
      <c r="W188" s="134"/>
      <c r="X188" s="134"/>
      <c r="Y188" s="134"/>
      <c r="Z188" s="134"/>
      <c r="AA188" s="134"/>
      <c r="AB188" s="134"/>
      <c r="AC188" s="134"/>
      <c r="AD188" s="134"/>
      <c r="AE188" s="134"/>
      <c r="AF188" s="134"/>
      <c r="AG188" s="134"/>
      <c r="AH188" s="134"/>
      <c r="AI188" s="134"/>
      <c r="AJ188" s="135"/>
      <c r="AK188" s="183"/>
      <c r="AL188" s="183"/>
      <c r="AM188" s="133" t="str">
        <f>IF([6]回答表!BD17="●",IF([6]回答表!AD45="●",[6]回答表!B295,""),"")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IF([6]回答表!X46="●","●","")</f>
        <v/>
      </c>
      <c r="O200" s="131"/>
      <c r="P200" s="131"/>
      <c r="Q200" s="132"/>
      <c r="R200" s="119"/>
      <c r="S200" s="119"/>
      <c r="T200" s="119"/>
      <c r="U200" s="133" t="str">
        <f>IF([6]回答表!X46="●",[6]回答表!B307,IF([6]回答表!AA46="●",[6]回答表!B324,""))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IF([6]回答表!X46="●",[6]回答表!U313,IF([6]回答表!AA46="●",[6]回答表!U330,""))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IF([6]回答表!X46="●",[6]回答表!G313,IF([6]回答表!AA46="●",[6]回答表!G330,""))</f>
        <v/>
      </c>
      <c r="AN203" s="83"/>
      <c r="AO203" s="83"/>
      <c r="AP203" s="83"/>
      <c r="AQ203" s="83"/>
      <c r="AR203" s="83"/>
      <c r="AS203" s="83"/>
      <c r="AT203" s="153"/>
      <c r="AU203" s="82" t="str">
        <f>IF([6]回答表!X46="●",[6]回答表!G314,IF([6]回答表!AA46="●",[6]回答表!G331,""))</f>
        <v/>
      </c>
      <c r="AV203" s="83"/>
      <c r="AW203" s="83"/>
      <c r="AX203" s="83"/>
      <c r="AY203" s="83"/>
      <c r="AZ203" s="83"/>
      <c r="BA203" s="83"/>
      <c r="BB203" s="153"/>
      <c r="BC203" s="120"/>
      <c r="BD203" s="109"/>
      <c r="BE203" s="109"/>
      <c r="BF203" s="150" t="str">
        <f>IF([6]回答表!X46="●",[6]回答表!X313,IF([6]回答表!AA46="●",[6]回答表!X330,""))</f>
        <v/>
      </c>
      <c r="BG203" s="151"/>
      <c r="BH203" s="151"/>
      <c r="BI203" s="151"/>
      <c r="BJ203" s="150" t="str">
        <f>IF([6]回答表!X46="●",[6]回答表!X314,IF([6]回答表!AA46="●",[6]回答表!X331,""))</f>
        <v/>
      </c>
      <c r="BK203" s="151"/>
      <c r="BL203" s="151"/>
      <c r="BM203" s="152"/>
      <c r="BN203" s="150" t="str">
        <f>IF([6]回答表!X46="●",[6]回答表!X315,IF([6]回答表!AA46="●",[6]回答表!X332,""))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IF([6]回答表!AA46="●","●","")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IF([6]回答表!AD46="●","●","")</f>
        <v/>
      </c>
      <c r="O212" s="131"/>
      <c r="P212" s="131"/>
      <c r="Q212" s="132"/>
      <c r="R212" s="119"/>
      <c r="S212" s="119"/>
      <c r="T212" s="119"/>
      <c r="U212" s="133" t="str">
        <f>IF([6]回答表!AD46="●",[6]回答表!B337,"")</f>
        <v/>
      </c>
      <c r="V212" s="134"/>
      <c r="W212" s="134"/>
      <c r="X212" s="134"/>
      <c r="Y212" s="134"/>
      <c r="Z212" s="134"/>
      <c r="AA212" s="134"/>
      <c r="AB212" s="134"/>
      <c r="AC212" s="134"/>
      <c r="AD212" s="134"/>
      <c r="AE212" s="134"/>
      <c r="AF212" s="134"/>
      <c r="AG212" s="134"/>
      <c r="AH212" s="134"/>
      <c r="AI212" s="134"/>
      <c r="AJ212" s="135"/>
      <c r="AK212" s="259"/>
      <c r="AL212" s="259"/>
      <c r="AM212" s="133" t="str">
        <f>IF([6]回答表!AD46="●",[6]回答表!B343,"")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IF([6]回答表!X47="●","●","")</f>
        <v/>
      </c>
      <c r="O224" s="131"/>
      <c r="P224" s="131"/>
      <c r="Q224" s="132"/>
      <c r="R224" s="119"/>
      <c r="S224" s="119"/>
      <c r="T224" s="119"/>
      <c r="U224" s="133" t="str">
        <f>IF([6]回答表!X47="●",[6]回答表!B356,IF([6]回答表!AA47="●",[6]回答表!B379,""))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IF([6]回答表!X47="●",[6]回答表!B362,"")</f>
        <v/>
      </c>
      <c r="AO224" s="263"/>
      <c r="AP224" s="263"/>
      <c r="AQ224" s="263"/>
      <c r="AR224" s="263"/>
      <c r="AS224" s="263"/>
      <c r="AT224" s="263"/>
      <c r="AU224" s="263"/>
      <c r="AV224" s="263"/>
      <c r="AW224" s="263"/>
      <c r="AX224" s="263"/>
      <c r="AY224" s="263"/>
      <c r="AZ224" s="263"/>
      <c r="BA224" s="263"/>
      <c r="BB224" s="264"/>
      <c r="BC224" s="120"/>
      <c r="BD224" s="109"/>
      <c r="BE224" s="109"/>
      <c r="BF224" s="138" t="str">
        <f>IF([6]回答表!X47="●",[6]回答表!B368,IF([6]回答表!AA47="●",[6]回答表!B385,""))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IF([6]回答表!X47="●",[6]回答表!E368,IF([6]回答表!AA47="●",[6]回答表!E385,""))</f>
        <v/>
      </c>
      <c r="BG227" s="151"/>
      <c r="BH227" s="151"/>
      <c r="BI227" s="151"/>
      <c r="BJ227" s="150" t="str">
        <f>IF([6]回答表!X47="●",[6]回答表!E369,IF([6]回答表!AA47="●",[6]回答表!E386,""))</f>
        <v/>
      </c>
      <c r="BK227" s="151"/>
      <c r="BL227" s="151"/>
      <c r="BM227" s="152"/>
      <c r="BN227" s="150" t="str">
        <f>IF([6]回答表!X47="●",[6]回答表!E370,IF([6]回答表!AA47="●",[6]回答表!E387,""))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IF([6]回答表!AA47="●","●","")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IF([6]回答表!AD47="●","●","")</f>
        <v/>
      </c>
      <c r="O236" s="131"/>
      <c r="P236" s="131"/>
      <c r="Q236" s="132"/>
      <c r="R236" s="119"/>
      <c r="S236" s="119"/>
      <c r="T236" s="119"/>
      <c r="U236" s="133" t="str">
        <f>IF([6]回答表!AD47="●",[6]回答表!B392,"")</f>
        <v/>
      </c>
      <c r="V236" s="134"/>
      <c r="W236" s="134"/>
      <c r="X236" s="134"/>
      <c r="Y236" s="134"/>
      <c r="Z236" s="134"/>
      <c r="AA236" s="134"/>
      <c r="AB236" s="134"/>
      <c r="AC236" s="134"/>
      <c r="AD236" s="134"/>
      <c r="AE236" s="134"/>
      <c r="AF236" s="134"/>
      <c r="AG236" s="134"/>
      <c r="AH236" s="134"/>
      <c r="AI236" s="134"/>
      <c r="AJ236" s="135"/>
      <c r="AK236" s="259"/>
      <c r="AL236" s="259"/>
      <c r="AM236" s="133" t="str">
        <f>IF([6]回答表!AD47="●",[6]回答表!B398,"")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IF([6]回答表!X48="●","●","")</f>
        <v/>
      </c>
      <c r="O248" s="131"/>
      <c r="P248" s="131"/>
      <c r="Q248" s="132"/>
      <c r="R248" s="119"/>
      <c r="S248" s="119"/>
      <c r="T248" s="119"/>
      <c r="U248" s="133" t="str">
        <f>IF([6]回答表!X48="●",[6]回答表!B411,IF([6]回答表!AA48="●",[6]回答表!B425,""))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IF([6]回答表!X48="●",[6]回答表!BC418,IF([6]回答表!AA48="●",[6]回答表!BC432,""))</f>
        <v/>
      </c>
      <c r="AR248" s="272"/>
      <c r="AS248" s="272"/>
      <c r="AT248" s="272"/>
      <c r="AU248" s="273" t="s">
        <v>73</v>
      </c>
      <c r="AV248" s="274"/>
      <c r="AW248" s="274"/>
      <c r="AX248" s="275"/>
      <c r="AY248" s="272" t="str">
        <f>IF([6]回答表!X48="●",[6]回答表!BC423,IF([6]回答表!AA48="●",[6]回答表!BC437,""))</f>
        <v/>
      </c>
      <c r="AZ248" s="272"/>
      <c r="BA248" s="272"/>
      <c r="BB248" s="272"/>
      <c r="BC248" s="120"/>
      <c r="BD248" s="109"/>
      <c r="BE248" s="109"/>
      <c r="BF248" s="138" t="str">
        <f>IF([6]回答表!X48="●",[6]回答表!S417,IF([6]回答表!AA48="●",[6]回答表!S431,""))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IF([6]回答表!X48="●",[6]回答表!BC419,IF([6]回答表!AA48="●",[6]回答表!BC433,""))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IF([6]回答表!X48="●",[6]回答表!V417,IF([6]回答表!AA48="●",[6]回答表!V431,""))</f>
        <v/>
      </c>
      <c r="BG251" s="151"/>
      <c r="BH251" s="151"/>
      <c r="BI251" s="151"/>
      <c r="BJ251" s="150" t="str">
        <f>IF([6]回答表!X48="●",[6]回答表!V418,IF([6]回答表!AA48="●",[6]回答表!V432,""))</f>
        <v/>
      </c>
      <c r="BK251" s="151"/>
      <c r="BL251" s="151"/>
      <c r="BM251" s="152"/>
      <c r="BN251" s="150" t="str">
        <f>IF([6]回答表!X48="●",[6]回答表!V419,IF([6]回答表!AA48="●",[6]回答表!V433,""))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IF([6]回答表!X48="●",[6]回答表!BC420,IF([6]回答表!AA48="●",[6]回答表!BC434,""))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IF([6]回答表!X48="●",[6]回答表!BC424,IF([6]回答表!AA48="●",[6]回答表!BC438,""))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IF([6]回答表!AA48="●","●","")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IF([6]回答表!X48="●",[6]回答表!BC421,IF([6]回答表!AA48="●",[6]回答表!BC435,""))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IF([6]回答表!X48="●",[6]回答表!BC422,IF([6]回答表!AA48="●",[6]回答表!BC436,""))</f>
        <v/>
      </c>
      <c r="AR256" s="272"/>
      <c r="AS256" s="272"/>
      <c r="AT256" s="272"/>
      <c r="AU256" s="224" t="s">
        <v>79</v>
      </c>
      <c r="AV256" s="225"/>
      <c r="AW256" s="225"/>
      <c r="AX256" s="226"/>
      <c r="AY256" s="282" t="str">
        <f>IF([6]回答表!X48="●",[6]回答表!BC425,IF([6]回答表!AA48="●",[6]回答表!BC439,""))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IF([6]回答表!AD48="●","●","")</f>
        <v/>
      </c>
      <c r="O260" s="131"/>
      <c r="P260" s="131"/>
      <c r="Q260" s="132"/>
      <c r="R260" s="119"/>
      <c r="S260" s="119"/>
      <c r="T260" s="119"/>
      <c r="U260" s="133" t="str">
        <f>IF([6]回答表!AD48="●",[6]回答表!B439,"")</f>
        <v/>
      </c>
      <c r="V260" s="134"/>
      <c r="W260" s="134"/>
      <c r="X260" s="134"/>
      <c r="Y260" s="134"/>
      <c r="Z260" s="134"/>
      <c r="AA260" s="134"/>
      <c r="AB260" s="134"/>
      <c r="AC260" s="134"/>
      <c r="AD260" s="134"/>
      <c r="AE260" s="134"/>
      <c r="AF260" s="134"/>
      <c r="AG260" s="134"/>
      <c r="AH260" s="134"/>
      <c r="AI260" s="134"/>
      <c r="AJ260" s="135"/>
      <c r="AK260" s="183"/>
      <c r="AL260" s="183"/>
      <c r="AM260" s="133" t="str">
        <f>IF([6]回答表!AD48="●",[6]回答表!B445,"")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IF([6]回答表!X49="●","●","")</f>
        <v/>
      </c>
      <c r="O271" s="131"/>
      <c r="P271" s="131"/>
      <c r="Q271" s="132"/>
      <c r="R271" s="119"/>
      <c r="S271" s="119"/>
      <c r="T271" s="119"/>
      <c r="U271" s="133" t="str">
        <f>IF([6]回答表!X49="●",[6]回答表!B458,IF([6]回答表!AA49="●",[6]回答表!B475,""))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IF([6]回答表!X49="●",[6]回答表!B468,IF([6]回答表!AA49="●",[6]回答表!B485,""))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IF([6]回答表!X49="●",[6]回答表!G464,IF([6]回答表!AA49="●",[6]回答表!G481,""))</f>
        <v/>
      </c>
      <c r="AN273" s="83"/>
      <c r="AO273" s="83"/>
      <c r="AP273" s="83"/>
      <c r="AQ273" s="83"/>
      <c r="AR273" s="83"/>
      <c r="AS273" s="83"/>
      <c r="AT273" s="153"/>
      <c r="AU273" s="82" t="str">
        <f>IF([6]回答表!X49="●",[6]回答表!G465,IF([6]回答表!AA49="●",[6]回答表!G482,""))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IF([6]回答表!X49="●",[6]回答表!E468,IF([6]回答表!AA49="●",[6]回答表!E485,""))</f>
        <v/>
      </c>
      <c r="BG274" s="151"/>
      <c r="BH274" s="151"/>
      <c r="BI274" s="151"/>
      <c r="BJ274" s="150" t="str">
        <f>IF([6]回答表!X49="●",[6]回答表!E469,IF([6]回答表!AA49="●",[6]回答表!E486,""))</f>
        <v/>
      </c>
      <c r="BK274" s="151"/>
      <c r="BL274" s="151"/>
      <c r="BM274" s="152"/>
      <c r="BN274" s="150" t="str">
        <f>IF([6]回答表!X49="●",[6]回答表!E470,IF([6]回答表!AA49="●",[6]回答表!E487,""))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IF([6]回答表!AA49="●","●","")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IF([6]回答表!AD49="●","●","")</f>
        <v/>
      </c>
      <c r="O283" s="131"/>
      <c r="P283" s="131"/>
      <c r="Q283" s="132"/>
      <c r="R283" s="119"/>
      <c r="S283" s="119"/>
      <c r="T283" s="119"/>
      <c r="U283" s="133" t="str">
        <f>IF([6]回答表!AD49="●",[6]回答表!B492,"")</f>
        <v/>
      </c>
      <c r="V283" s="134"/>
      <c r="W283" s="134"/>
      <c r="X283" s="134"/>
      <c r="Y283" s="134"/>
      <c r="Z283" s="134"/>
      <c r="AA283" s="134"/>
      <c r="AB283" s="134"/>
      <c r="AC283" s="134"/>
      <c r="AD283" s="134"/>
      <c r="AE283" s="134"/>
      <c r="AF283" s="134"/>
      <c r="AG283" s="134"/>
      <c r="AH283" s="134"/>
      <c r="AI283" s="134"/>
      <c r="AJ283" s="135"/>
      <c r="AK283" s="136"/>
      <c r="AL283" s="136"/>
      <c r="AM283" s="133" t="str">
        <f>IF([6]回答表!AD49="●",[6]回答表!B498,"")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IF([6]回答表!R50="●",[6]回答表!B511,"")</f>
        <v>　本来は経営努力による独立採算での運営を行うべきであるが、人口減少等地域の事情により現状の料金収入のみで採算をとることは極めて困難であることから、使用料改定について検討を行うとともに、維持管理経費についてコスト削減を図り、適正かつ必要最低限の管理に努める。</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vt:lpstr>
      <vt:lpstr>簡易水道</vt:lpstr>
      <vt:lpstr>ガス</vt:lpstr>
      <vt:lpstr>下水道（公共下水道）</vt:lpstr>
      <vt:lpstr>下水道（農業集落排水施設）</vt:lpstr>
      <vt:lpstr>下水道（小規模集合排水施設）</vt:lpstr>
      <vt:lpstr>ガス!Print_Area</vt:lpstr>
      <vt:lpstr>'下水道（公共下水道）'!Print_Area</vt:lpstr>
      <vt:lpstr>'下水道（小規模集合排水施設）'!Print_Area</vt:lpstr>
      <vt:lpstr>'下水道（農業集落排水施設）'!Print_Area</vt:lpstr>
      <vt:lpstr>簡易水道!Print_Area</vt:lpstr>
      <vt:lpstr>水道!Print_Area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　綾夏</dc:creator>
  <cp:lastModifiedBy>横井　綾夏</cp:lastModifiedBy>
  <dcterms:created xsi:type="dcterms:W3CDTF">2021-10-29T09:44:10Z</dcterms:created>
  <dcterms:modified xsi:type="dcterms:W3CDTF">2021-10-29T09:48:02Z</dcterms:modified>
</cp:coreProperties>
</file>