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6479792A-A0EF-4523-8CEB-04B18E70E3FD}" xr6:coauthVersionLast="46" xr6:coauthVersionMax="46" xr10:uidLastSave="{00000000-0000-0000-0000-000000000000}"/>
  <bookViews>
    <workbookView xWindow="4545" yWindow="810" windowWidth="14985" windowHeight="13875" xr2:uid="{E903C8F7-3871-429D-8DA3-CD89B01BF28F}"/>
  </bookViews>
  <sheets>
    <sheet name="水道" sheetId="1" r:id="rId1"/>
    <sheet name="簡易水道" sheetId="3" r:id="rId2"/>
    <sheet name="病院" sheetId="7" r:id="rId3"/>
    <sheet name="下水道（公共下水道）" sheetId="2" r:id="rId4"/>
    <sheet name="下水道（特定環境保全公共下水道）" sheetId="4" r:id="rId5"/>
    <sheet name="下水道（農業集落排水施設）" sheetId="5" r:id="rId6"/>
    <sheet name="下水道（特定地域排水処理施設）" sheetId="6" r:id="rId7"/>
    <sheet name="介護サービス"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3">'下水道（公共下水道）'!$A$1:$BS$315</definedName>
    <definedName name="_xlnm.Print_Area" localSheetId="4">'下水道（特定環境保全公共下水道）'!$A$1:$BS$315</definedName>
    <definedName name="_xlnm.Print_Area" localSheetId="6">'下水道（特定地域排水処理施設）'!$A$1:$BS$315</definedName>
    <definedName name="_xlnm.Print_Area" localSheetId="5">'下水道（農業集落排水施設）'!$A$1:$BS$315</definedName>
    <definedName name="_xlnm.Print_Area" localSheetId="7">介護サービス!$A$1:$BS$315</definedName>
    <definedName name="_xlnm.Print_Area" localSheetId="1">簡易水道!$A$1:$BS$315</definedName>
    <definedName name="_xlnm.Print_Area" localSheetId="0">水道!$A$1:$BS$315</definedName>
    <definedName name="_xlnm.Print_Area" localSheetId="2">病院!$A$1:$BS$315</definedName>
    <definedName name="業種名" localSheetId="3">[2]選択肢!$K$2:$K$19</definedName>
    <definedName name="業種名" localSheetId="4">[4]選択肢!$K$2:$K$19</definedName>
    <definedName name="業種名" localSheetId="6">[6]選択肢!$K$2:$K$19</definedName>
    <definedName name="業種名" localSheetId="5">[5]選択肢!$K$2:$K$19</definedName>
    <definedName name="業種名" localSheetId="7">[8]選択肢!$K$2:$K$19</definedName>
    <definedName name="業種名" localSheetId="1">[3]選択肢!$K$2:$K$19</definedName>
    <definedName name="業種名" localSheetId="2">[7]選択肢!$K$2:$K$19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8" l="1"/>
  <c r="AM283" i="8"/>
  <c r="U283" i="8"/>
  <c r="N283" i="8"/>
  <c r="N277" i="8"/>
  <c r="BN274" i="8"/>
  <c r="BJ274" i="8"/>
  <c r="BF274" i="8"/>
  <c r="AU273" i="8"/>
  <c r="AM273" i="8"/>
  <c r="BF271" i="8"/>
  <c r="U271" i="8"/>
  <c r="N271" i="8"/>
  <c r="AM260" i="8"/>
  <c r="U260" i="8"/>
  <c r="N260" i="8"/>
  <c r="AY256" i="8"/>
  <c r="AQ256" i="8"/>
  <c r="AQ254" i="8"/>
  <c r="N254" i="8"/>
  <c r="AY253" i="8"/>
  <c r="AQ252" i="8"/>
  <c r="BN251" i="8"/>
  <c r="BJ251" i="8"/>
  <c r="BF251" i="8"/>
  <c r="AQ250" i="8"/>
  <c r="BF248" i="8"/>
  <c r="AY248" i="8"/>
  <c r="AQ248" i="8"/>
  <c r="U248" i="8"/>
  <c r="N248" i="8"/>
  <c r="AM236" i="8"/>
  <c r="U236" i="8"/>
  <c r="N236" i="8"/>
  <c r="N230" i="8"/>
  <c r="BN227" i="8"/>
  <c r="BJ227" i="8"/>
  <c r="BF227" i="8"/>
  <c r="BF224" i="8"/>
  <c r="AN224" i="8"/>
  <c r="U224" i="8"/>
  <c r="N224" i="8"/>
  <c r="AM212" i="8"/>
  <c r="U212" i="8"/>
  <c r="N212" i="8"/>
  <c r="N206" i="8"/>
  <c r="BN203" i="8"/>
  <c r="BJ203" i="8"/>
  <c r="BF203" i="8"/>
  <c r="AU203" i="8"/>
  <c r="AM203" i="8"/>
  <c r="BF200" i="8"/>
  <c r="U200" i="8"/>
  <c r="N200" i="8"/>
  <c r="AM188" i="8"/>
  <c r="U188" i="8"/>
  <c r="N188" i="8"/>
  <c r="N182" i="8"/>
  <c r="AU179" i="8"/>
  <c r="AQ179" i="8"/>
  <c r="AM179" i="8"/>
  <c r="AM176" i="8"/>
  <c r="U176" i="8"/>
  <c r="N176" i="8"/>
  <c r="AM164" i="8"/>
  <c r="U164" i="8"/>
  <c r="N164" i="8"/>
  <c r="AK159" i="8"/>
  <c r="AC159" i="8"/>
  <c r="U159" i="8"/>
  <c r="N158" i="8"/>
  <c r="BA153" i="8"/>
  <c r="AS153" i="8"/>
  <c r="AK153" i="8"/>
  <c r="AC153" i="8"/>
  <c r="U153" i="8"/>
  <c r="AC147" i="8"/>
  <c r="U147" i="8"/>
  <c r="BX142" i="8"/>
  <c r="BN142" i="8"/>
  <c r="BJ142" i="8"/>
  <c r="BF142" i="8"/>
  <c r="U141" i="8"/>
  <c r="BF139" i="8"/>
  <c r="AM139" i="8"/>
  <c r="N139" i="8"/>
  <c r="AM127" i="8"/>
  <c r="U127" i="8"/>
  <c r="N127" i="8"/>
  <c r="AY122" i="8"/>
  <c r="AS122" i="8"/>
  <c r="AM122" i="8"/>
  <c r="U122" i="8"/>
  <c r="N119" i="8"/>
  <c r="U117" i="8"/>
  <c r="BN113" i="8"/>
  <c r="BJ113" i="8"/>
  <c r="BF113" i="8"/>
  <c r="U112" i="8"/>
  <c r="N112" i="8"/>
  <c r="BF110" i="8"/>
  <c r="AM110" i="8"/>
  <c r="AM98" i="8"/>
  <c r="U98" i="8"/>
  <c r="N98" i="8"/>
  <c r="AC93" i="8"/>
  <c r="U93" i="8"/>
  <c r="N92" i="8"/>
  <c r="BN89" i="8"/>
  <c r="BJ89" i="8"/>
  <c r="BF89" i="8"/>
  <c r="AC88" i="8"/>
  <c r="U88" i="8"/>
  <c r="BF86" i="8"/>
  <c r="AM86" i="8"/>
  <c r="N86" i="8"/>
  <c r="AM74" i="8"/>
  <c r="U74" i="8"/>
  <c r="N74" i="8"/>
  <c r="N68" i="8"/>
  <c r="BN65" i="8"/>
  <c r="BJ65" i="8"/>
  <c r="BF65" i="8"/>
  <c r="AU65" i="8"/>
  <c r="AM65" i="8"/>
  <c r="BF62" i="8"/>
  <c r="U62" i="8"/>
  <c r="N62" i="8"/>
  <c r="AM51" i="8"/>
  <c r="U51" i="8"/>
  <c r="N51" i="8"/>
  <c r="AM47" i="8"/>
  <c r="AM46" i="8"/>
  <c r="AM45" i="8"/>
  <c r="AM44" i="8"/>
  <c r="N44" i="8"/>
  <c r="AM43" i="8"/>
  <c r="AM42" i="8"/>
  <c r="BN39" i="8"/>
  <c r="BJ39" i="8"/>
  <c r="BF39" i="8"/>
  <c r="AU38" i="8"/>
  <c r="AM38" i="8"/>
  <c r="BF36" i="8"/>
  <c r="U36" i="8"/>
  <c r="N36" i="8"/>
  <c r="BB24" i="8"/>
  <c r="AT24" i="8"/>
  <c r="AM24" i="8"/>
  <c r="AF24" i="8"/>
  <c r="Y24" i="8"/>
  <c r="R24" i="8"/>
  <c r="K24" i="8"/>
  <c r="D24" i="8"/>
  <c r="BG11" i="8"/>
  <c r="AO11" i="8"/>
  <c r="U11" i="8"/>
  <c r="C11" i="8"/>
  <c r="D296" i="7" l="1"/>
  <c r="AM283" i="7"/>
  <c r="U283" i="7"/>
  <c r="N283" i="7"/>
  <c r="N277" i="7"/>
  <c r="BN274" i="7"/>
  <c r="BJ274" i="7"/>
  <c r="BF274" i="7"/>
  <c r="AU273" i="7"/>
  <c r="AM273" i="7"/>
  <c r="BF271" i="7"/>
  <c r="U271" i="7"/>
  <c r="N271" i="7"/>
  <c r="AM260" i="7"/>
  <c r="U260" i="7"/>
  <c r="N260" i="7"/>
  <c r="AY256" i="7"/>
  <c r="AQ256" i="7"/>
  <c r="AQ254" i="7"/>
  <c r="N254" i="7"/>
  <c r="AY253" i="7"/>
  <c r="AQ252" i="7"/>
  <c r="BN251" i="7"/>
  <c r="BJ251" i="7"/>
  <c r="BF251" i="7"/>
  <c r="AQ250" i="7"/>
  <c r="BF248" i="7"/>
  <c r="AY248" i="7"/>
  <c r="AQ248" i="7"/>
  <c r="U248" i="7"/>
  <c r="N248" i="7"/>
  <c r="AM236" i="7"/>
  <c r="U236" i="7"/>
  <c r="N236" i="7"/>
  <c r="N230" i="7"/>
  <c r="BN227" i="7"/>
  <c r="BJ227" i="7"/>
  <c r="BF227" i="7"/>
  <c r="BF224" i="7"/>
  <c r="AN224" i="7"/>
  <c r="U224" i="7"/>
  <c r="N224" i="7"/>
  <c r="AM212" i="7"/>
  <c r="U212" i="7"/>
  <c r="N212" i="7"/>
  <c r="N206" i="7"/>
  <c r="BN203" i="7"/>
  <c r="BJ203" i="7"/>
  <c r="BF203" i="7"/>
  <c r="AU203" i="7"/>
  <c r="AM203" i="7"/>
  <c r="BF200" i="7"/>
  <c r="U200" i="7"/>
  <c r="N200" i="7"/>
  <c r="AM188" i="7"/>
  <c r="U188" i="7"/>
  <c r="N188" i="7"/>
  <c r="N182" i="7"/>
  <c r="AU179" i="7"/>
  <c r="AQ179" i="7"/>
  <c r="AM179" i="7"/>
  <c r="AM176" i="7"/>
  <c r="U176" i="7"/>
  <c r="N176" i="7"/>
  <c r="AM164" i="7"/>
  <c r="U164" i="7"/>
  <c r="N164" i="7"/>
  <c r="AK159" i="7"/>
  <c r="AC159" i="7"/>
  <c r="U159" i="7"/>
  <c r="N158" i="7"/>
  <c r="BA153" i="7"/>
  <c r="AS153" i="7"/>
  <c r="AK153" i="7"/>
  <c r="AC153" i="7"/>
  <c r="U153" i="7"/>
  <c r="AC147" i="7"/>
  <c r="U147" i="7"/>
  <c r="BX142" i="7"/>
  <c r="BN142" i="7"/>
  <c r="BJ142" i="7"/>
  <c r="BF142" i="7"/>
  <c r="U141" i="7"/>
  <c r="BF139" i="7"/>
  <c r="AM139" i="7"/>
  <c r="N139" i="7"/>
  <c r="AM127" i="7"/>
  <c r="U127" i="7"/>
  <c r="N127" i="7"/>
  <c r="AY122" i="7"/>
  <c r="AS122" i="7"/>
  <c r="AM122" i="7"/>
  <c r="U122" i="7"/>
  <c r="N119" i="7"/>
  <c r="U117" i="7"/>
  <c r="BN113" i="7"/>
  <c r="BJ113" i="7"/>
  <c r="BF113" i="7"/>
  <c r="U112" i="7"/>
  <c r="N112" i="7"/>
  <c r="BF110" i="7"/>
  <c r="AM110" i="7"/>
  <c r="AM98" i="7"/>
  <c r="U98" i="7"/>
  <c r="N98" i="7"/>
  <c r="AC93" i="7"/>
  <c r="U93" i="7"/>
  <c r="N92" i="7"/>
  <c r="BN89" i="7"/>
  <c r="BJ89" i="7"/>
  <c r="BF89" i="7"/>
  <c r="AC88" i="7"/>
  <c r="U88" i="7"/>
  <c r="BF86" i="7"/>
  <c r="AM86" i="7"/>
  <c r="N86" i="7"/>
  <c r="AM74" i="7"/>
  <c r="U74" i="7"/>
  <c r="N74" i="7"/>
  <c r="N68" i="7"/>
  <c r="BN65" i="7"/>
  <c r="BJ65" i="7"/>
  <c r="BF65" i="7"/>
  <c r="AU65" i="7"/>
  <c r="AM65" i="7"/>
  <c r="BF62" i="7"/>
  <c r="U62" i="7"/>
  <c r="N62" i="7"/>
  <c r="AM51" i="7"/>
  <c r="U51" i="7"/>
  <c r="N51" i="7"/>
  <c r="AM47" i="7"/>
  <c r="AM46" i="7"/>
  <c r="AM45" i="7"/>
  <c r="AM44" i="7"/>
  <c r="N44" i="7"/>
  <c r="AM43" i="7"/>
  <c r="AM42" i="7"/>
  <c r="BN39" i="7"/>
  <c r="BJ39" i="7"/>
  <c r="BF39" i="7"/>
  <c r="AU38" i="7"/>
  <c r="AM38" i="7"/>
  <c r="BF36" i="7"/>
  <c r="U36" i="7"/>
  <c r="N36" i="7"/>
  <c r="BB24" i="7"/>
  <c r="AT24" i="7"/>
  <c r="AM24" i="7"/>
  <c r="AF24" i="7"/>
  <c r="Y24" i="7"/>
  <c r="R24" i="7"/>
  <c r="K24" i="7"/>
  <c r="D24" i="7"/>
  <c r="BG11" i="7"/>
  <c r="AO11" i="7"/>
  <c r="U11" i="7"/>
  <c r="C11" i="7"/>
  <c r="D296" i="6" l="1"/>
  <c r="AM283" i="6"/>
  <c r="U283" i="6"/>
  <c r="N283" i="6"/>
  <c r="N277" i="6"/>
  <c r="BN274" i="6"/>
  <c r="BJ274" i="6"/>
  <c r="BF274" i="6"/>
  <c r="AU273" i="6"/>
  <c r="AM273" i="6"/>
  <c r="BF271" i="6"/>
  <c r="U271" i="6"/>
  <c r="N271" i="6"/>
  <c r="AM260" i="6"/>
  <c r="U260" i="6"/>
  <c r="N260" i="6"/>
  <c r="AY256" i="6"/>
  <c r="AQ256" i="6"/>
  <c r="AQ254" i="6"/>
  <c r="N254" i="6"/>
  <c r="AY253" i="6"/>
  <c r="AQ252" i="6"/>
  <c r="BN251" i="6"/>
  <c r="BJ251" i="6"/>
  <c r="BF251" i="6"/>
  <c r="AQ250" i="6"/>
  <c r="BF248" i="6"/>
  <c r="AY248" i="6"/>
  <c r="AQ248" i="6"/>
  <c r="U248" i="6"/>
  <c r="N248" i="6"/>
  <c r="AM236" i="6"/>
  <c r="U236" i="6"/>
  <c r="N236" i="6"/>
  <c r="N230" i="6"/>
  <c r="BN227" i="6"/>
  <c r="BJ227" i="6"/>
  <c r="BF227" i="6"/>
  <c r="BF224" i="6"/>
  <c r="AN224" i="6"/>
  <c r="U224" i="6"/>
  <c r="N224" i="6"/>
  <c r="AM212" i="6"/>
  <c r="U212" i="6"/>
  <c r="N212" i="6"/>
  <c r="N206" i="6"/>
  <c r="BN203" i="6"/>
  <c r="BJ203" i="6"/>
  <c r="BF203" i="6"/>
  <c r="AU203" i="6"/>
  <c r="AM203" i="6"/>
  <c r="BF200" i="6"/>
  <c r="U200" i="6"/>
  <c r="N200" i="6"/>
  <c r="AM188" i="6"/>
  <c r="U188" i="6"/>
  <c r="N188" i="6"/>
  <c r="N182" i="6"/>
  <c r="AU179" i="6"/>
  <c r="AQ179" i="6"/>
  <c r="AM179" i="6"/>
  <c r="AM176" i="6"/>
  <c r="U176" i="6"/>
  <c r="N176" i="6"/>
  <c r="AM164" i="6"/>
  <c r="U164" i="6"/>
  <c r="N164" i="6"/>
  <c r="AK159" i="6"/>
  <c r="AC159" i="6"/>
  <c r="U159" i="6"/>
  <c r="N158" i="6"/>
  <c r="BA153" i="6"/>
  <c r="AS153" i="6"/>
  <c r="AK153" i="6"/>
  <c r="AC153" i="6"/>
  <c r="U153" i="6"/>
  <c r="AC147" i="6"/>
  <c r="U147" i="6"/>
  <c r="BX142" i="6"/>
  <c r="BN142" i="6"/>
  <c r="BJ142" i="6"/>
  <c r="BF142" i="6"/>
  <c r="U141" i="6"/>
  <c r="BF139" i="6"/>
  <c r="AM139" i="6"/>
  <c r="N139" i="6"/>
  <c r="AM127" i="6"/>
  <c r="U127" i="6"/>
  <c r="N127" i="6"/>
  <c r="AY122" i="6"/>
  <c r="AS122" i="6"/>
  <c r="AM122" i="6"/>
  <c r="U122" i="6"/>
  <c r="N119" i="6"/>
  <c r="U117" i="6"/>
  <c r="BN113" i="6"/>
  <c r="BJ113" i="6"/>
  <c r="BF113" i="6"/>
  <c r="U112" i="6"/>
  <c r="N112" i="6"/>
  <c r="BF110" i="6"/>
  <c r="AM110" i="6"/>
  <c r="AM98" i="6"/>
  <c r="U98" i="6"/>
  <c r="N98" i="6"/>
  <c r="AC93" i="6"/>
  <c r="U93" i="6"/>
  <c r="N92" i="6"/>
  <c r="BN89" i="6"/>
  <c r="BJ89" i="6"/>
  <c r="BF89" i="6"/>
  <c r="AC88" i="6"/>
  <c r="U88" i="6"/>
  <c r="BF86" i="6"/>
  <c r="AM86" i="6"/>
  <c r="N86" i="6"/>
  <c r="AM74" i="6"/>
  <c r="U74" i="6"/>
  <c r="N74" i="6"/>
  <c r="N68" i="6"/>
  <c r="BN65" i="6"/>
  <c r="BJ65" i="6"/>
  <c r="BF65" i="6"/>
  <c r="AU65" i="6"/>
  <c r="AM65" i="6"/>
  <c r="BF62" i="6"/>
  <c r="U62" i="6"/>
  <c r="N62" i="6"/>
  <c r="AM51" i="6"/>
  <c r="U51" i="6"/>
  <c r="N51"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296" i="5" l="1"/>
  <c r="AM283" i="5"/>
  <c r="U283" i="5"/>
  <c r="N283" i="5"/>
  <c r="N277" i="5"/>
  <c r="BN274" i="5"/>
  <c r="BJ274" i="5"/>
  <c r="BF274" i="5"/>
  <c r="AU273" i="5"/>
  <c r="AM273" i="5"/>
  <c r="BF271" i="5"/>
  <c r="U271" i="5"/>
  <c r="N271" i="5"/>
  <c r="AM260" i="5"/>
  <c r="U260" i="5"/>
  <c r="N260" i="5"/>
  <c r="AY256" i="5"/>
  <c r="AQ256" i="5"/>
  <c r="AQ254" i="5"/>
  <c r="N254" i="5"/>
  <c r="AY253" i="5"/>
  <c r="AQ252" i="5"/>
  <c r="BN251" i="5"/>
  <c r="BJ251" i="5"/>
  <c r="BF251" i="5"/>
  <c r="AQ250" i="5"/>
  <c r="BF248" i="5"/>
  <c r="AY248" i="5"/>
  <c r="AQ248" i="5"/>
  <c r="U248" i="5"/>
  <c r="N248" i="5"/>
  <c r="AM236" i="5"/>
  <c r="U236" i="5"/>
  <c r="N236" i="5"/>
  <c r="N230" i="5"/>
  <c r="BN227" i="5"/>
  <c r="BJ227" i="5"/>
  <c r="BF227" i="5"/>
  <c r="BF224" i="5"/>
  <c r="AN224" i="5"/>
  <c r="U224" i="5"/>
  <c r="N224" i="5"/>
  <c r="AM212" i="5"/>
  <c r="U212" i="5"/>
  <c r="N212" i="5"/>
  <c r="N206" i="5"/>
  <c r="BN203" i="5"/>
  <c r="BJ203" i="5"/>
  <c r="BF203" i="5"/>
  <c r="AU203" i="5"/>
  <c r="AM203" i="5"/>
  <c r="BF200" i="5"/>
  <c r="U200" i="5"/>
  <c r="N200" i="5"/>
  <c r="AM188" i="5"/>
  <c r="U188" i="5"/>
  <c r="N188" i="5"/>
  <c r="N182" i="5"/>
  <c r="AU179" i="5"/>
  <c r="AQ179" i="5"/>
  <c r="AM179" i="5"/>
  <c r="AM176" i="5"/>
  <c r="U176" i="5"/>
  <c r="N176" i="5"/>
  <c r="AM164" i="5"/>
  <c r="U164" i="5"/>
  <c r="N164" i="5"/>
  <c r="AK159" i="5"/>
  <c r="AC159" i="5"/>
  <c r="U159" i="5"/>
  <c r="N158" i="5"/>
  <c r="BA153" i="5"/>
  <c r="AS153" i="5"/>
  <c r="AK153" i="5"/>
  <c r="AC153" i="5"/>
  <c r="U153" i="5"/>
  <c r="AC147" i="5"/>
  <c r="U147" i="5"/>
  <c r="BX142" i="5"/>
  <c r="BN142" i="5"/>
  <c r="BJ142" i="5"/>
  <c r="BF142" i="5"/>
  <c r="U141" i="5"/>
  <c r="BF139" i="5"/>
  <c r="AM139" i="5"/>
  <c r="N139" i="5"/>
  <c r="AM127" i="5"/>
  <c r="U127" i="5"/>
  <c r="N127" i="5"/>
  <c r="AY122" i="5"/>
  <c r="AS122" i="5"/>
  <c r="AM122" i="5"/>
  <c r="U122" i="5"/>
  <c r="N119" i="5"/>
  <c r="U117" i="5"/>
  <c r="BN113" i="5"/>
  <c r="BJ113" i="5"/>
  <c r="BF113" i="5"/>
  <c r="U112" i="5"/>
  <c r="N112" i="5"/>
  <c r="BF110" i="5"/>
  <c r="AM110" i="5"/>
  <c r="AM98" i="5"/>
  <c r="U98" i="5"/>
  <c r="N98" i="5"/>
  <c r="AC93" i="5"/>
  <c r="U93" i="5"/>
  <c r="N92" i="5"/>
  <c r="BN89" i="5"/>
  <c r="BJ89" i="5"/>
  <c r="BF89" i="5"/>
  <c r="AC88" i="5"/>
  <c r="U88" i="5"/>
  <c r="BF86" i="5"/>
  <c r="AM86" i="5"/>
  <c r="N86" i="5"/>
  <c r="AM74" i="5"/>
  <c r="U74" i="5"/>
  <c r="N74" i="5"/>
  <c r="N68" i="5"/>
  <c r="BN65" i="5"/>
  <c r="BJ65" i="5"/>
  <c r="BF65" i="5"/>
  <c r="AU65" i="5"/>
  <c r="AM65" i="5"/>
  <c r="BF62" i="5"/>
  <c r="U62" i="5"/>
  <c r="N62" i="5"/>
  <c r="AM51" i="5"/>
  <c r="U51" i="5"/>
  <c r="N51"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296" i="4" l="1"/>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U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<sst xmlns="http://schemas.openxmlformats.org/spreadsheetml/2006/main" count="1496" uniqueCount="85">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</sst>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cellXfs>
  <cellStyles count="1">
    <cellStyle name="標準" xfId="0" builtinId="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8E88B3-B511-4257-B5DA-9871EDA859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2E94B9-37D4-412E-A037-C0FF0788F9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95585CB-AF91-4A0F-BBE4-1925C72367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56069F1-9486-4243-8EB4-2235B87D6EF6}"/>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A95DF57-8F58-43E1-B092-F5CE0A844E9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95148388-141C-46D0-B5D4-A4A3560B0A8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5246B613-7275-477A-8BD3-BA3FF53DC42B}"/>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E2ADD8C3-167B-4A87-8803-2256C024B921}"/>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17E41E79-2F43-4271-A122-6BF8E9708667}"/>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6D3E2969-FC08-4E3D-ABD7-32B51ED65D47}"/>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DE14E23F-8217-4BED-BFD1-1089DAA4F2B7}"/>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E6841A01-2F3C-4310-825F-9B31D0D0DD98}"/>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C8E91A62-437E-4D60-959B-10D64885BEF8}"/>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3B803945-9A3E-4E6E-8324-D3DAA315AE63}"/>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8EE45239-7B0D-4A57-92C4-2A71C625CA58}"/>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9D5B66B4-C368-4C61-921E-18F9237402B6}"/>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24D4CEE6-F67D-47B4-9E5C-67785A904027}"/>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EF0D1075-B3BF-42B7-BA6C-8FD52701D508}"/>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955D8691-12A8-4420-AE64-4548920337CF}"/>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3C355D9-A1F7-4E64-BD11-831D3414B41F}"/>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5A239D4A-0BAF-423C-BC91-B24029E65389}"/>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4373A54D-CF52-4E89-B7F2-D1BF8ECAD0D6}"/>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8B95A7E-B003-4473-A6DC-B7E2183A672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371C0228-81CD-4AA9-87B9-5ACFB161163C}"/>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44FDE47E-3415-47FB-AE6A-AAA53FAD451D}"/>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5036C6-4DEB-4442-9858-9DB50519AA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7F35D1-C1DD-4F1E-9A47-A53EAF0AEE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9CBD73-72E6-4C1A-9E48-34C36E73AA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FC88F474-9047-4ECF-B0F8-DF6E587D021D}"/>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7706A38-AE28-4302-8A4F-39FA933A10E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E5F92D5-2B3D-4C8F-A18D-A6DD60127656}"/>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1E601738-309A-45EF-AF1A-B87950352BA1}"/>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71D42E53-F9FF-4BF9-8152-D88597C260A6}"/>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5253E8F9-C35D-4A4E-8463-F95F4820D5BB}"/>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12FCE220-7109-46AC-83D5-EE2DFF40BAB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34DA5A11-C3F9-4C58-817C-7AC80CA7F33C}"/>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855C0E25-4054-4DF0-8CC3-4D6BB4C79DD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99BC3FF0-B1B4-4EB9-AB30-D6BDE8FA63F9}"/>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5DADE16D-3CDD-4925-8510-CCA2BB427746}"/>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AC3252A0-1EA9-45F8-ACCD-945729224656}"/>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08765859-765E-4A67-8F73-1875453EC60C}"/>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36FB0670-DEB7-4205-BB47-497EA24EC6FD}"/>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AB7DFBD8-7519-4165-844C-D7F621CBEE3E}"/>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ADE32329-D098-4E63-877B-604CD20D639A}"/>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4856DBBB-088C-41F0-BE77-6BFA0908FF55}"/>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0138A308-B984-4746-92B1-81DC73C917D3}"/>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E371EB1F-5947-4DB8-B33A-6DE26A81AD69}"/>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CEFA2D4E-DA8F-41FD-A2F7-193A2B83B34D}"/>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DFF83FB4-DC54-4D20-AB3B-EED28E7A824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C79847F2-3C9B-4EE4-B595-2825B804A28F}"/>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0DB9D6-9117-4074-A5AC-0DA9D176C4F8}"/>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62C1B9-6A7C-4E3D-AD6F-522759FF4E7C}"/>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9868E0E-F34F-4A1D-9CB5-C8E10912475E}"/>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5E138317-0E2E-479E-A0DE-9BDCE1DF0189}"/>
            </a:ext>
          </a:extLst>
        </xdr:cNvPr>
        <xdr:cNvSpPr/>
      </xdr:nvSpPr>
      <xdr:spPr>
        <a:xfrm>
          <a:off x="3494105" y="101521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AB96390-3F01-480B-859C-630D4272A07E}"/>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96C9966-E169-4548-ADBB-306CB3C08649}"/>
            </a:ext>
          </a:extLst>
        </xdr:cNvPr>
        <xdr:cNvSpPr/>
      </xdr:nvSpPr>
      <xdr:spPr>
        <a:xfrm>
          <a:off x="3502025" y="145827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4168A790-E189-4945-983E-E99592DC9BD0}"/>
            </a:ext>
          </a:extLst>
        </xdr:cNvPr>
        <xdr:cNvSpPr/>
      </xdr:nvSpPr>
      <xdr:spPr>
        <a:xfrm>
          <a:off x="3502025" y="127793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54F33F11-7834-4972-BC8D-7693CA6FD422}"/>
            </a:ext>
          </a:extLst>
        </xdr:cNvPr>
        <xdr:cNvSpPr/>
      </xdr:nvSpPr>
      <xdr:spPr>
        <a:xfrm>
          <a:off x="3502025" y="56359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C3E7907C-F3A2-4789-93F2-F8B81D246B72}"/>
            </a:ext>
          </a:extLst>
        </xdr:cNvPr>
        <xdr:cNvSpPr/>
      </xdr:nvSpPr>
      <xdr:spPr>
        <a:xfrm>
          <a:off x="3502025" y="545465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CE369117-BE08-4B50-B5B1-2564A09F8A65}"/>
            </a:ext>
          </a:extLst>
        </xdr:cNvPr>
        <xdr:cNvSpPr/>
      </xdr:nvSpPr>
      <xdr:spPr>
        <a:xfrm>
          <a:off x="3502025" y="472249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715BE696-61C3-4F0E-ABD6-9B0836AF95B1}"/>
            </a:ext>
          </a:extLst>
        </xdr:cNvPr>
        <xdr:cNvSpPr/>
      </xdr:nvSpPr>
      <xdr:spPr>
        <a:xfrm>
          <a:off x="3502025" y="454120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27589EEA-2FA3-4D0C-9BB6-D63D51DC7B34}"/>
            </a:ext>
          </a:extLst>
        </xdr:cNvPr>
        <xdr:cNvSpPr/>
      </xdr:nvSpPr>
      <xdr:spPr>
        <a:xfrm>
          <a:off x="448540" y="573628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4D3E7F09-4736-46AC-B33E-60CD4F40BA12}"/>
            </a:ext>
          </a:extLst>
        </xdr:cNvPr>
        <xdr:cNvSpPr/>
      </xdr:nvSpPr>
      <xdr:spPr>
        <a:xfrm>
          <a:off x="3502025" y="175323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65FC8C7-73E7-4261-BECF-AB27B18E2937}"/>
            </a:ext>
          </a:extLst>
        </xdr:cNvPr>
        <xdr:cNvSpPr/>
      </xdr:nvSpPr>
      <xdr:spPr>
        <a:xfrm>
          <a:off x="3502025" y="425577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EC2F3AD-8D95-4455-9A42-E0A6AAD8AF7E}"/>
            </a:ext>
          </a:extLst>
        </xdr:cNvPr>
        <xdr:cNvSpPr/>
      </xdr:nvSpPr>
      <xdr:spPr>
        <a:xfrm>
          <a:off x="3502025" y="407543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6D04BF18-C617-48B4-9749-C6DE58E8B5AD}"/>
            </a:ext>
          </a:extLst>
        </xdr:cNvPr>
        <xdr:cNvSpPr/>
      </xdr:nvSpPr>
      <xdr:spPr>
        <a:xfrm>
          <a:off x="3502025" y="518826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63522705-F28D-4EEA-9506-6911C89B77ED}"/>
            </a:ext>
          </a:extLst>
        </xdr:cNvPr>
        <xdr:cNvSpPr/>
      </xdr:nvSpPr>
      <xdr:spPr>
        <a:xfrm>
          <a:off x="3502025" y="50079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D97F8530-76DE-4C39-9829-1D9DE809B792}"/>
            </a:ext>
          </a:extLst>
        </xdr:cNvPr>
        <xdr:cNvSpPr/>
      </xdr:nvSpPr>
      <xdr:spPr>
        <a:xfrm>
          <a:off x="3502025" y="330517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C92E7EAB-58ED-4B2E-95FB-7F2994CDADD0}"/>
            </a:ext>
          </a:extLst>
        </xdr:cNvPr>
        <xdr:cNvSpPr/>
      </xdr:nvSpPr>
      <xdr:spPr>
        <a:xfrm>
          <a:off x="3502025" y="378999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9DF3F6CD-C42C-4047-B771-A53816F3A80E}"/>
            </a:ext>
          </a:extLst>
        </xdr:cNvPr>
        <xdr:cNvSpPr/>
      </xdr:nvSpPr>
      <xdr:spPr>
        <a:xfrm>
          <a:off x="3502025" y="360013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2ADD2245-DC13-40FB-81F1-1BCDD0536C2E}"/>
            </a:ext>
          </a:extLst>
        </xdr:cNvPr>
        <xdr:cNvSpPr/>
      </xdr:nvSpPr>
      <xdr:spPr>
        <a:xfrm>
          <a:off x="7167245" y="447757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D27ABCD0-1490-4EE1-A864-9FCB6F5A1687}"/>
            </a:ext>
          </a:extLst>
        </xdr:cNvPr>
        <xdr:cNvSpPr/>
      </xdr:nvSpPr>
      <xdr:spPr>
        <a:xfrm>
          <a:off x="3502025" y="228515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12A920D5-AB1A-42F2-BE15-7907D2C2D019}"/>
            </a:ext>
          </a:extLst>
        </xdr:cNvPr>
        <xdr:cNvSpPr/>
      </xdr:nvSpPr>
      <xdr:spPr>
        <a:xfrm>
          <a:off x="3411007" y="275695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8B168178-B537-403A-927D-3B4F0931E94E}"/>
            </a:ext>
          </a:extLst>
        </xdr:cNvPr>
        <xdr:cNvSpPr/>
      </xdr:nvSpPr>
      <xdr:spPr>
        <a:xfrm>
          <a:off x="70770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E50D8332-590E-49CB-B54A-A8B3B7FFF762}"/>
            </a:ext>
          </a:extLst>
        </xdr:cNvPr>
        <xdr:cNvSpPr/>
      </xdr:nvSpPr>
      <xdr:spPr>
        <a:xfrm>
          <a:off x="3506259" y="251618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CC9BAC8-37CD-49D9-8E67-003BA99F16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726509-A9A3-478D-AABD-7B85C04D9C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2AAC596-E6B2-42AD-AB32-F2CD775D90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EDEA4BDD-8820-4FE5-A93B-7E2FB0A8F531}"/>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F2685D0-9DE2-4E58-A26F-71EDDFFD215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120B1119-92D3-445E-ABA9-C7284E38F328}"/>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BA8A89AF-50C1-4803-BFBF-14071745A6EA}"/>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73E99171-1AA1-46B4-A939-83E09E6514C2}"/>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982BA62E-D294-4C56-83AA-43E2EAE6CF55}"/>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5C4BCF6E-1CA5-467C-AFBD-5D9A5608E21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C302D893-7A7D-4C03-8895-68C8224A38BD}"/>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6562B9DD-57A1-4E99-B2C1-14FBE0AF80E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23E77CE1-568D-4A53-9BD9-5CE9E5A84B2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87070031-6F14-4225-AD9C-317398278AB2}"/>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036FAD6C-3D0F-4C5D-B5AB-FDE676F77BA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6373796C-961A-483D-9549-25393767A054}"/>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5A404BA7-2C62-4A2B-9585-58FC3E505ACC}"/>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FEF7DFF0-44E6-4C6E-8D98-1E720F2D4CCF}"/>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004E2C78-6EC0-4405-866D-83B4F58F613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2A265B58-2840-4346-AE54-8D04C51D9A12}"/>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377BEB7F-650C-46EE-9392-35DC5ED20289}"/>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E2E3BB5B-50F5-40E1-9DC8-CB7D51E040F4}"/>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92048B16-A215-4594-8655-D59E1516CD9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03BC4AE2-960A-4E49-A2F8-6193044A8BC7}"/>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6868A58E-87DE-4216-AC42-EF5392EB392C}"/>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3DEF18A-60FB-47CC-8B1F-B45D499470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B5C9DA6-A25C-4FD3-9F47-460CF55AFE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8DD70F6-4111-4A22-9752-C42BE9E4DB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7AED816-AF1E-41A3-9D0E-ACA174D957D6}"/>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7FD724A-D659-4FE1-B2BA-16281588BB2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A67CD640-A340-4D9A-9933-EF86F764811B}"/>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F551A710-95DC-47F5-9C8E-B87C30489493}"/>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D7933E85-F036-476F-9C31-1003CF306D47}"/>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3FED8F1B-1D68-4A90-A599-9FB1DE6AD92F}"/>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90941ED2-1DAD-44C8-A39E-9D89A580088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657723A2-2161-4C14-989B-B0BA07A97877}"/>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3E91954F-8945-4101-9077-8B9FF6E723E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68FF11A0-05E9-4D27-A949-1B1813C2042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6137A7A3-BF69-4755-84C7-A7EE30BC3F9D}"/>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79DC1BE9-5001-404A-A206-FA5B9FA1E72C}"/>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E2AD3786-4E41-41DB-BECC-025D6EA76A6D}"/>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1B08D688-91A5-4602-8BAF-53424F390ED1}"/>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948F1D32-964C-47EA-ABF8-6E3EF871BEF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83B1B440-320A-4AC8-8BEB-445DE02633F1}"/>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696A252-29DD-4256-9EAC-06C01A03FFBC}"/>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01D736F5-2F8A-41D2-AC08-14545D9C2FD9}"/>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B072841B-5EE2-44E2-A82E-8F8ECCA00B7D}"/>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7753824E-AC7D-499D-810B-CC30B21D751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0C0304BE-4C07-40A8-A16E-7F546ECA637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897EEA1F-0A44-4F02-8974-AFC134C8DBF1}"/>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97BBAA-308F-4820-814F-72852811B44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E493B1-AFA4-46A8-9E5E-0BA72F29F7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294AA7F-9B2D-4132-B8FA-5DDA743E91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257AB5DC-F5C9-4E0B-B21B-3B97EA120CA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4D41B86-3B8B-4A32-9FB1-AE3AF81D7EB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83606250-8411-4DA1-A30B-9531B4CB579A}"/>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E6ABCAB0-EF45-44F0-ABBE-14F1BC2480E2}"/>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6063761B-4B7F-43B1-8D82-2F92B233C97C}"/>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D1659504-3C06-431A-8918-80BBCCD82AFC}"/>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D0234208-4B45-4298-AFCB-1CAA1510B28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F4F55BBF-176B-4469-B06D-630C0F9EAB9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6695EC55-6812-408C-8633-6C25D66476A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148C4C06-5971-4193-988C-8C8ED2856192}"/>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21F1DC32-AED5-49FA-B706-83ACD448EDA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AD172AA-810F-4688-9BFA-ECB96264887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FF1D2B21-9387-4182-97EC-4FBD5578B4B6}"/>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AF244427-5F6D-4EA9-B7D2-10E9C94E1D11}"/>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4A0C171D-1AA7-48FF-B645-25CAB12CD6C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8465C771-9AD9-4C24-9BE1-A7BA74A25AE6}"/>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7881A7DE-DC4A-47B8-8C36-BAAA23D29423}"/>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B7A9614E-589B-4AA8-A60C-ECF3F39ED0C3}"/>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8CF1A3E-A9EC-48E7-862D-C163023AFD2E}"/>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767CF60C-132E-4FA8-B192-99794202B9CA}"/>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3AD8FB9E-6F0C-432C-96B5-70A14CA0C6A1}"/>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DE3E0C7E-B590-4A70-B0D5-D48A0780D3C3}"/>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780EAE8-61D1-4304-9F04-F0E1DF4C8F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731365-1B4F-4ED8-BBB6-FCE0B081E8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031C2BF-5ACC-468E-ABAC-180F07A5E8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7A9043C-9C9C-4A1E-B7D2-080C02DA222E}"/>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5FB6B0F-5027-4783-81E4-0CF3E76ABAF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3ABF89A4-B1BA-48C8-AC86-12145AEEB19D}"/>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52134E80-DF0F-4D90-A924-A6CB719224B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49962C0B-0240-4130-933D-B4AEC228882E}"/>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7084842F-FD49-4E06-AFF0-44D185282EE3}"/>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D7E4D865-216C-4D73-9913-6FA9E7BDD098}"/>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46A09523-D7DC-4DB2-8F85-8BED7C7C1266}"/>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5922BF31-6B98-4876-A2FE-6BAA4B2447C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2A0C1481-CDFF-43F9-9DC7-FB93049687B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4EAD15A5-0050-4F39-9A48-11B62F845963}"/>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B7D23829-5F6C-4BF5-917C-9D4B7DC1513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169A92F7-99D1-482D-BB87-F108DA30B19C}"/>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5C914168-9628-4DAA-BB89-BB8550D29D97}"/>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98545F9C-E220-40F7-95ED-6B7D4BDA8D81}"/>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2BAE4BBC-D237-44D1-A526-4DCD56CE70B8}"/>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57BC040B-4D15-4241-A2DD-19AF590D386F}"/>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2E3B62B4-202F-401F-9086-A8B6661BC866}"/>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FC1F6D1E-A910-4EC7-8AD5-A51B3CF7E1E5}"/>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EC972078-7939-474A-BBCE-1A7F8541D97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AC2E033A-4990-4958-9769-885A743E01B8}"/>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E4D7BD4E-7F8E-4088-9CE8-1F038FDE1582}"/>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C584CD-D3F8-493C-AC92-643368E1E4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745C6B-7859-4010-9B55-A9F52A4C25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14F787F-65A7-4805-AD19-0EB5057C89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799D1668-F97C-41B7-8FEE-2A7329E4CD2E}"/>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9290F4-4596-4CEE-A10B-95CF6EE5A0A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93F431C7-17BD-43A9-850A-9B78D25357A1}"/>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4A872EAD-9911-435A-9C19-6CCDED3B8BD9}"/>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F2E2031D-B2C6-4669-A67D-E3629E445EE9}"/>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8987D71C-F7F3-45B2-9512-62746F00F426}"/>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77CFC60-E1CD-471F-94B7-C77279F3D20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9CA6CFFA-3C1A-4D56-920A-9D160D015E48}"/>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419E934B-792E-4865-ABF6-663D729D4D7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C164BC52-ED55-483B-AEB1-103887140492}"/>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CDCDC520-6FFA-4F54-8BD1-250E7E622361}"/>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8559EA6C-AAC8-424A-A52D-18B1581D2B16}"/>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3C37F4B3-6F47-485E-90B1-902180C2D0DC}"/>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286D7657-ED4F-4009-84D4-5CC19CE3BBA2}"/>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ED6CC177-E860-4330-9C6D-C7C15FA84AA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DCFC5DF7-4F82-4D87-896B-14B06ED129C6}"/>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5EFB233C-D6E5-480C-B6C7-1F4B25029E5E}"/>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E8C9F18C-3F1C-45C7-A2D7-897E2C3AC812}"/>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2DD8860F-81D6-4A83-AE8F-856C99F666FC}"/>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67FE0A60-CE0E-4153-BB99-548D3C70779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D7D3AF61-6CB5-42EA-9221-C511C6FBCDED}"/>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669D3052-AF67-44DC-BDE5-9ADFC1BA84FF}"/>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11%20&#21271;&#31179;&#30000;&#24066;&#9675;\&#12304;&#21271;&#31179;&#30000;&#24066;&#12305;03+&#35519;&#26619;&#31080;+&#65288;R3&#25244;&#26412;&#25913;&#38761;&#35519;&#26619;&#65289;&#27700;&#36947;&#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11%20&#21271;&#31179;&#30000;&#24066;&#9675;\&#12304;&#21271;&#31179;&#30000;&#24066;&#12305;03+&#35519;&#26619;&#31080;+&#65288;R3&#25244;&#26412;&#25913;&#38761;&#35519;&#26619;&#65289;&#19979;&#27700;&#36947;&#20107;&#26989;&#65288;&#20844;&#20849;&#19979;&#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11%20&#21271;&#31179;&#30000;&#24066;&#9675;\&#12304;&#21271;&#31179;&#30000;&#24066;&#27700;&#36947;&#20107;&#26989;&#22238;&#31572;(&#31777;&#27700;)&#12305;03%20&#35519;&#26619;&#31080;%20&#65288;R3&#25244;&#26412;&#25913;&#38761;&#35519;&#26619;&#65289;&#65288;&#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11%20&#21271;&#31179;&#30000;&#24066;&#9675;\&#12304;&#21271;&#31179;&#30000;&#24066;&#12305;03+&#35519;&#26619;&#31080;+&#65288;R3&#25244;&#26412;&#25913;&#38761;&#35519;&#26619;&#65289;&#19979;&#27700;&#36947;&#20107;&#26989;&#65288;&#29305;&#2987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4179\Desktop\03%20&#22243;&#20307;&#8594;&#30476;\11%20&#21271;&#31179;&#30000;&#24066;&#9675;\&#12304;&#21271;&#31179;&#30000;&#24066;&#12305;03+&#35519;&#26619;&#31080;+&#65288;R3&#25244;&#26412;&#25913;&#38761;&#35519;&#26619;&#65289;&#19979;&#27700;&#36947;&#20107;&#26989;&#65288;&#36786;&#385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14179\Desktop\03%20&#22243;&#20307;&#8594;&#30476;\11%20&#21271;&#31179;&#30000;&#24066;&#9675;\&#12304;&#21271;&#31179;&#30000;&#24066;&#12305;03+&#35519;&#26619;&#31080;+&#65288;R3&#25244;&#26412;&#25913;&#38761;&#35519;&#26619;&#65289;&#19979;&#27700;&#36947;&#20107;&#26989;&#65288;&#29305;&#2549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14179\Desktop\03%20&#22243;&#20307;&#8594;&#30476;\11%20&#21271;&#31179;&#30000;&#24066;&#9675;\&#12304;&#21271;&#31179;&#30000;&#24066;&#12305;03+&#35519;&#26619;&#31080;+&#65288;R3&#25244;&#26412;&#25913;&#38761;&#35519;&#26619;&#65289;&#30149;&#38498;&#20107;&#269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14179\Desktop\03%20&#22243;&#20307;&#8594;&#30476;\11%20&#21271;&#31179;&#30000;&#24066;&#9675;\&#20462;&#12304;&#21271;&#31179;&#30000;&#24066;&#12305;03+&#35519;&#26619;&#31080;+&#65288;R3&#25244;&#26412;&#25913;&#38761;&#35519;&#26619;&#65289;&#20171;&#35703;&#12469;&#12540;&#12499;&#1247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北秋田市</v>
          </cell>
        </row>
        <row r="17">
          <cell r="F17" t="str">
            <v>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AA45" t="str">
            <v xml:space="preserve"> </v>
          </cell>
          <cell r="AD45" t="str">
            <v>●</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289">
          <cell r="B289" t="str">
            <v>ハード面は資金的に実現の可能性が低いため、共同発注やシステムの共同化などソフト面での実現可能性を検討している。</v>
          </cell>
        </row>
        <row r="295">
          <cell r="B295" t="str">
            <v>令和２年度よりアセットマネジメントを実施し水道ビジョンや経営戦略の見直しを行っていくこととなり、その中でより具体的に検討することとなる。</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北秋田市</v>
          </cell>
        </row>
        <row r="17">
          <cell r="F17" t="str">
            <v>下水道事業</v>
          </cell>
          <cell r="W17" t="str">
            <v>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D45" t="str">
            <v>●</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289">
          <cell r="B289" t="str">
            <v>「北秋田市生活排水処理構想」に基づき、農業集落排水施設の統廃合に併せた公共下水道への編入等、処理施設の更新時期と受け入れ先の施設能力を見極めながら、適切な時期に各地域の中核となる公共下水道処理場に集約予定。</v>
          </cell>
        </row>
        <row r="295">
          <cell r="B295" t="str">
            <v>今後の人口減少等を見据え、処理水量も減少するものと予測されるものの、１処理区では、し尿の受け入れに併せて処理機能の増強も行っており、適宜、施設・整備を更新することも検討。また、他事業も同時に進行していることから、全体的なバランスを踏まえた財政計画により、受け入れ時期も考慮しながら対応策を講じていく必要がある。</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北秋田市</v>
          </cell>
        </row>
        <row r="17">
          <cell r="F17" t="str">
            <v>簡易水道事業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58">
          <cell r="B158" t="str">
            <v>　14箇所の点在していた簡易水道を上水道として統合整備し、維持管理の効率化を図っている。また、良質な河川伏流水を取水することにより安心で安全な水道水を供給している。</v>
          </cell>
        </row>
        <row r="166">
          <cell r="J166" t="str">
            <v xml:space="preserve"> </v>
          </cell>
        </row>
        <row r="173">
          <cell r="J173" t="str">
            <v xml:space="preserve"> </v>
          </cell>
        </row>
        <row r="176">
          <cell r="J176" t="str">
            <v xml:space="preserve"> </v>
          </cell>
        </row>
        <row r="180">
          <cell r="J180" t="str">
            <v xml:space="preserve"> </v>
          </cell>
        </row>
        <row r="185">
          <cell r="Y185" t="str">
            <v>●</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2">
          <cell r="B212" t="str">
            <v>平成</v>
          </cell>
          <cell r="E212">
            <v>30</v>
          </cell>
        </row>
        <row r="213">
          <cell r="E213">
            <v>4</v>
          </cell>
        </row>
        <row r="214">
          <cell r="E214">
            <v>1</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北秋田市</v>
          </cell>
        </row>
        <row r="17">
          <cell r="F17" t="str">
            <v>下水道事業</v>
          </cell>
          <cell r="W17" t="str">
            <v>特定環境保全公共下水道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D45" t="str">
            <v>●</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289">
          <cell r="B289" t="str">
            <v>今後の人口減少等を見据え、処理水量も減少するものと予測されるものの、水質悪化による処理能力不足等も懸念されることから、 適宜、施設及び設備の機能増強（更新）することも検討。</v>
          </cell>
        </row>
        <row r="295">
          <cell r="B295" t="str">
            <v>他事業も同時に進行していることから、全体的なバランスを踏まえた財政計画により、実施時期を考慮して対応策を講じていく必要がある。</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北秋田市</v>
          </cell>
        </row>
        <row r="17">
          <cell r="F17" t="str">
            <v>下水道事業</v>
          </cell>
          <cell r="W17" t="str">
            <v>農業集落排水施設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D45" t="str">
            <v>●</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289">
          <cell r="B289" t="str">
            <v>「北秋田市生活排水処理構想」に基づき、農業集落排水施設の統廃合及び公共下水道への編入等、処理施設の更新時期や受け入れ先の施設能力などを見極めながら、適切な時期に各地域の中核となる公共下水道処理場に集約予定。</v>
          </cell>
        </row>
        <row r="295">
          <cell r="B295" t="str">
            <v>全体的なバランスを踏まえた財政計画や、統廃合までの施設の老朽化に伴う維持管理・修繕費及び統廃合後の旧施設の利活用等。</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北秋田市</v>
          </cell>
        </row>
        <row r="17">
          <cell r="F17" t="str">
            <v>下水道事業</v>
          </cell>
          <cell r="W17" t="str">
            <v>特定地域排水処理施設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D45" t="str">
            <v>●</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289">
          <cell r="B289" t="str">
            <v>「北秋田市生活排水処理構想」に基づき、人口変動を鑑みつつ個人設置型の浄化槽との公平性を保つため、浄化槽使用料等の見直し及び個人設置型浄化槽の普及促進を図る。</v>
          </cell>
        </row>
        <row r="295">
          <cell r="B295" t="str">
            <v>旧町の汚水処理事業として、市町村設置型浄化槽の維持管理を主たる目的としてきたが、人口減少の加速化等に伴う浄化槽事業の継続及び維持管理等。</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北秋田市</v>
          </cell>
        </row>
        <row r="17">
          <cell r="F17" t="str">
            <v>病院事業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v>
          </cell>
          <cell r="X46" t="str">
            <v>●</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07">
          <cell r="B307" t="str">
            <v>北秋田市民病院の運営に関する業務</v>
          </cell>
        </row>
        <row r="313">
          <cell r="G313" t="str">
            <v xml:space="preserve"> </v>
          </cell>
          <cell r="U313" t="str">
            <v>平成</v>
          </cell>
          <cell r="X313">
            <v>22</v>
          </cell>
        </row>
        <row r="314">
          <cell r="G314" t="str">
            <v>●</v>
          </cell>
          <cell r="X314">
            <v>4</v>
          </cell>
        </row>
        <row r="315">
          <cell r="X315">
            <v>1</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北秋田市</v>
          </cell>
        </row>
        <row r="17">
          <cell r="F17" t="str">
            <v>介護サービス事業</v>
          </cell>
          <cell r="W17" t="str">
            <v>老人デイサービスセンター</v>
          </cell>
          <cell r="BD17" t="str">
            <v>●</v>
          </cell>
        </row>
        <row r="19">
          <cell r="F19" t="str">
            <v>介護サービス事業特別会計</v>
          </cell>
        </row>
        <row r="43">
          <cell r="R43" t="str">
            <v xml:space="preserve"> </v>
          </cell>
          <cell r="X43" t="str">
            <v xml:space="preserve"> </v>
          </cell>
          <cell r="AA43" t="str">
            <v xml:space="preserve"> </v>
          </cell>
          <cell r="AD43" t="str">
            <v xml:space="preserve"> </v>
          </cell>
        </row>
        <row r="44">
          <cell r="R44" t="str">
            <v>●</v>
          </cell>
          <cell r="X44" t="str">
            <v>●</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v>
          </cell>
          <cell r="X46" t="str">
            <v>●</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15">
          <cell r="B115" t="str">
            <v>介護老人保健施設を中核とする在宅複合型施設を民間事業者に譲渡した。</v>
          </cell>
        </row>
        <row r="121">
          <cell r="J121" t="str">
            <v>●</v>
          </cell>
          <cell r="S121" t="str">
            <v>平成</v>
          </cell>
          <cell r="V121">
            <v>31</v>
          </cell>
        </row>
        <row r="122">
          <cell r="J122" t="str">
            <v xml:space="preserve"> </v>
          </cell>
          <cell r="V122">
            <v>4</v>
          </cell>
        </row>
        <row r="123">
          <cell r="V123">
            <v>1</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07">
          <cell r="B307" t="str">
            <v>指定管理者制度を実施したことにより民間の各種ノウハウを活用した質の高いサービス提供がなされている。</v>
          </cell>
        </row>
        <row r="313">
          <cell r="G313" t="str">
            <v xml:space="preserve"> </v>
          </cell>
          <cell r="U313" t="str">
            <v>平成</v>
          </cell>
          <cell r="X313">
            <v>20</v>
          </cell>
        </row>
        <row r="314">
          <cell r="G314" t="str">
            <v>●</v>
          </cell>
          <cell r="X314">
            <v>4</v>
          </cell>
        </row>
        <row r="315">
          <cell r="X315">
            <v>1</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CFCB0-6D37-476B-9920-433992E4EEBE}">
  <sheetPr>
    <pageSetUpPr fitToPage="1"/>
  </sheetPr>
  <dimension ref="A1:CN315"/>
  <sheetViews>
    <sheetView showZeros="0" tabSelected="1" view="pageBreakPreview" zoomScale="60" zoomScaleNormal="55" workbookViewId="0">
      <selection activeCell="C8" sqref="C8:T10"/>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北秋田市</v>
      </c>
      <c r="D11" s="8"/>
      <c r="E11" s="8"/>
      <c r="F11" s="8"/>
      <c r="G11" s="8"/>
      <c r="H11" s="8"/>
      <c r="I11" s="8"/>
      <c r="J11" s="8"/>
      <c r="K11" s="8"/>
      <c r="L11" s="8"/>
      <c r="M11" s="8"/>
      <c r="N11" s="8"/>
      <c r="O11" s="8"/>
      <c r="P11" s="8"/>
      <c r="Q11" s="8"/>
      <c r="R11" s="8"/>
      <c r="S11" s="8"/>
      <c r="T11" s="8"/>
      <c r="U11" s="22" t="str">
        <f>IF(COUNTIF([1]回答表!F17,"*")&gt;0,[1]回答表!F17,"")</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22.5"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313" t="str">
        <f>IF([1]回答表!F17="水道事業",IF([1]回答表!AD45="●",[1]回答表!B289,""),"")</f>
        <v>ハード面は資金的に実現の可能性が低いため、共同発注やシステムの共同化などソフト面での実現可能性を検討している。</v>
      </c>
      <c r="V98" s="314"/>
      <c r="W98" s="314"/>
      <c r="X98" s="314"/>
      <c r="Y98" s="314"/>
      <c r="Z98" s="314"/>
      <c r="AA98" s="314"/>
      <c r="AB98" s="314"/>
      <c r="AC98" s="314"/>
      <c r="AD98" s="314"/>
      <c r="AE98" s="314"/>
      <c r="AF98" s="314"/>
      <c r="AG98" s="314"/>
      <c r="AH98" s="314"/>
      <c r="AI98" s="314"/>
      <c r="AJ98" s="315"/>
      <c r="AK98" s="183"/>
      <c r="AL98" s="183"/>
      <c r="AM98" s="313" t="str">
        <f>IF([1]回答表!F17="水道事業",IF([1]回答表!AD45="●",[1]回答表!B295,""),"")</f>
        <v>令和２年度よりアセットマネジメントを実施し水道ビジョンや経営戦略の見直しを行っていくこととなり、その中でより具体的に検討することとなる。</v>
      </c>
      <c r="AN98" s="314"/>
      <c r="AO98" s="314"/>
      <c r="AP98" s="314"/>
      <c r="AQ98" s="314"/>
      <c r="AR98" s="314"/>
      <c r="AS98" s="314"/>
      <c r="AT98" s="314"/>
      <c r="AU98" s="314"/>
      <c r="AV98" s="314"/>
      <c r="AW98" s="314"/>
      <c r="AX98" s="314"/>
      <c r="AY98" s="314"/>
      <c r="AZ98" s="314"/>
      <c r="BA98" s="314"/>
      <c r="BB98" s="314"/>
      <c r="BC98" s="314"/>
      <c r="BD98" s="314"/>
      <c r="BE98" s="314"/>
      <c r="BF98" s="314"/>
      <c r="BG98" s="314"/>
      <c r="BH98" s="314"/>
      <c r="BI98" s="314"/>
      <c r="BJ98" s="314"/>
      <c r="BK98" s="314"/>
      <c r="BL98" s="314"/>
      <c r="BM98" s="314"/>
      <c r="BN98" s="314"/>
      <c r="BO98" s="314"/>
      <c r="BP98" s="314"/>
      <c r="BQ98" s="315"/>
      <c r="BR98" s="112"/>
    </row>
    <row r="99" spans="1:71" ht="22.5" customHeight="1" x14ac:dyDescent="0.4">
      <c r="C99" s="101"/>
      <c r="D99" s="194"/>
      <c r="E99" s="194"/>
      <c r="F99" s="194"/>
      <c r="G99" s="194"/>
      <c r="H99" s="194"/>
      <c r="I99" s="194"/>
      <c r="J99" s="194"/>
      <c r="K99" s="194"/>
      <c r="L99" s="194"/>
      <c r="M99" s="213"/>
      <c r="N99" s="144"/>
      <c r="O99" s="145"/>
      <c r="P99" s="145"/>
      <c r="Q99" s="146"/>
      <c r="R99" s="119"/>
      <c r="S99" s="119"/>
      <c r="T99" s="119"/>
      <c r="U99" s="316"/>
      <c r="V99" s="317"/>
      <c r="W99" s="317"/>
      <c r="X99" s="317"/>
      <c r="Y99" s="317"/>
      <c r="Z99" s="317"/>
      <c r="AA99" s="317"/>
      <c r="AB99" s="317"/>
      <c r="AC99" s="317"/>
      <c r="AD99" s="317"/>
      <c r="AE99" s="317"/>
      <c r="AF99" s="317"/>
      <c r="AG99" s="317"/>
      <c r="AH99" s="317"/>
      <c r="AI99" s="317"/>
      <c r="AJ99" s="318"/>
      <c r="AK99" s="183"/>
      <c r="AL99" s="183"/>
      <c r="AM99" s="316"/>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7"/>
      <c r="BO99" s="317"/>
      <c r="BP99" s="317"/>
      <c r="BQ99" s="318"/>
      <c r="BR99" s="112"/>
    </row>
    <row r="100" spans="1:71" ht="22.5" customHeight="1" x14ac:dyDescent="0.4">
      <c r="C100" s="101"/>
      <c r="D100" s="194"/>
      <c r="E100" s="194"/>
      <c r="F100" s="194"/>
      <c r="G100" s="194"/>
      <c r="H100" s="194"/>
      <c r="I100" s="194"/>
      <c r="J100" s="194"/>
      <c r="K100" s="194"/>
      <c r="L100" s="194"/>
      <c r="M100" s="213"/>
      <c r="N100" s="144"/>
      <c r="O100" s="145"/>
      <c r="P100" s="145"/>
      <c r="Q100" s="146"/>
      <c r="R100" s="119"/>
      <c r="S100" s="119"/>
      <c r="T100" s="119"/>
      <c r="U100" s="316"/>
      <c r="V100" s="317"/>
      <c r="W100" s="317"/>
      <c r="X100" s="317"/>
      <c r="Y100" s="317"/>
      <c r="Z100" s="317"/>
      <c r="AA100" s="317"/>
      <c r="AB100" s="317"/>
      <c r="AC100" s="317"/>
      <c r="AD100" s="317"/>
      <c r="AE100" s="317"/>
      <c r="AF100" s="317"/>
      <c r="AG100" s="317"/>
      <c r="AH100" s="317"/>
      <c r="AI100" s="317"/>
      <c r="AJ100" s="318"/>
      <c r="AK100" s="183"/>
      <c r="AL100" s="183"/>
      <c r="AM100" s="316"/>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8"/>
      <c r="BR100" s="112"/>
    </row>
    <row r="101" spans="1:71" ht="22.5" customHeight="1" x14ac:dyDescent="0.4">
      <c r="C101" s="101"/>
      <c r="D101" s="194"/>
      <c r="E101" s="194"/>
      <c r="F101" s="194"/>
      <c r="G101" s="194"/>
      <c r="H101" s="194"/>
      <c r="I101" s="194"/>
      <c r="J101" s="194"/>
      <c r="K101" s="194"/>
      <c r="L101" s="194"/>
      <c r="M101" s="213"/>
      <c r="N101" s="154"/>
      <c r="O101" s="155"/>
      <c r="P101" s="155"/>
      <c r="Q101" s="156"/>
      <c r="R101" s="119"/>
      <c r="S101" s="119"/>
      <c r="T101" s="119"/>
      <c r="U101" s="319"/>
      <c r="V101" s="320"/>
      <c r="W101" s="320"/>
      <c r="X101" s="320"/>
      <c r="Y101" s="320"/>
      <c r="Z101" s="320"/>
      <c r="AA101" s="320"/>
      <c r="AB101" s="320"/>
      <c r="AC101" s="320"/>
      <c r="AD101" s="320"/>
      <c r="AE101" s="320"/>
      <c r="AF101" s="320"/>
      <c r="AG101" s="320"/>
      <c r="AH101" s="320"/>
      <c r="AI101" s="320"/>
      <c r="AJ101" s="321"/>
      <c r="AK101" s="183"/>
      <c r="AL101" s="183"/>
      <c r="AM101" s="319"/>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0"/>
      <c r="BI101" s="320"/>
      <c r="BJ101" s="320"/>
      <c r="BK101" s="320"/>
      <c r="BL101" s="320"/>
      <c r="BM101" s="320"/>
      <c r="BN101" s="320"/>
      <c r="BO101" s="320"/>
      <c r="BP101" s="320"/>
      <c r="BQ101" s="32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1B24-B127-458D-AD05-874CCFF3BD14}">
  <sheetPr>
    <pageSetUpPr fitToPage="1"/>
  </sheetPr>
  <dimension ref="A1:CN315"/>
  <sheetViews>
    <sheetView showZeros="0" view="pageBreakPreview" zoomScale="60" zoomScaleNormal="55" workbookViewId="0">
      <selection activeCell="AM110" sqref="AM110:BB118"/>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北秋田市</v>
      </c>
      <c r="D11" s="8"/>
      <c r="E11" s="8"/>
      <c r="F11" s="8"/>
      <c r="G11" s="8"/>
      <c r="H11" s="8"/>
      <c r="I11" s="8"/>
      <c r="J11" s="8"/>
      <c r="K11" s="8"/>
      <c r="L11" s="8"/>
      <c r="M11" s="8"/>
      <c r="N11" s="8"/>
      <c r="O11" s="8"/>
      <c r="P11" s="8"/>
      <c r="Q11" s="8"/>
      <c r="R11" s="8"/>
      <c r="S11" s="8"/>
      <c r="T11" s="8"/>
      <c r="U11" s="22" t="str">
        <f>IF(COUNTIF([3]回答表!F17,"*")&gt;0,[3]回答表!F17,"")</f>
        <v>簡易水道事業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v>
      </c>
      <c r="AP11" s="10"/>
      <c r="AQ11" s="10"/>
      <c r="AR11" s="10"/>
      <c r="AS11" s="10"/>
      <c r="AT11" s="10"/>
      <c r="AU11" s="10"/>
      <c r="AV11" s="10"/>
      <c r="AW11" s="10"/>
      <c r="AX11" s="10"/>
      <c r="AY11" s="10"/>
      <c r="AZ11" s="10"/>
      <c r="BA11" s="10"/>
      <c r="BB11" s="10"/>
      <c r="BC11" s="10"/>
      <c r="BD11" s="10"/>
      <c r="BE11" s="10"/>
      <c r="BF11" s="11"/>
      <c r="BG11" s="21" t="str">
        <f>IF(COUNTIF([3]回答表!F19,"*")&gt;0,[3]回答表!F19,"")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
      </c>
      <c r="E24" s="80"/>
      <c r="F24" s="80"/>
      <c r="G24" s="80"/>
      <c r="H24" s="80"/>
      <c r="I24" s="80"/>
      <c r="J24" s="81"/>
      <c r="K24" s="79" t="str">
        <f>IF([3]回答表!R44="●","●","")</f>
        <v/>
      </c>
      <c r="L24" s="80"/>
      <c r="M24" s="80"/>
      <c r="N24" s="80"/>
      <c r="O24" s="80"/>
      <c r="P24" s="80"/>
      <c r="Q24" s="81"/>
      <c r="R24" s="79" t="str">
        <f>IF([3]回答表!R45="●","●","")</f>
        <v>●</v>
      </c>
      <c r="S24" s="80"/>
      <c r="T24" s="80"/>
      <c r="U24" s="80"/>
      <c r="V24" s="80"/>
      <c r="W24" s="80"/>
      <c r="X24" s="81"/>
      <c r="Y24" s="79" t="str">
        <f>IF([3]回答表!R46="●","●","")</f>
        <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
      </c>
      <c r="O36" s="131"/>
      <c r="P36" s="131"/>
      <c r="Q36" s="132"/>
      <c r="R36" s="119"/>
      <c r="S36" s="119"/>
      <c r="T36" s="119"/>
      <c r="U36" s="133" t="str">
        <f>IF([3]回答表!X43="●",[3]回答表!B59,IF([3]回答表!AA43="●",[3]回答表!B79,""))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
      </c>
      <c r="AN38" s="83"/>
      <c r="AO38" s="83"/>
      <c r="AP38" s="83"/>
      <c r="AQ38" s="83"/>
      <c r="AR38" s="83"/>
      <c r="AS38" s="83"/>
      <c r="AT38" s="153"/>
      <c r="AU38" s="82" t="str">
        <f>IF([3]回答表!X43="●",[3]回答表!G66,IF([3]回答表!AA43="●",[3]回答表!G86,""))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IF([3]回答表!X43="●",[3]回答表!V65,IF([3]回答表!AA43="●",[3]回答表!V85,""))</f>
        <v/>
      </c>
      <c r="BG39" s="16"/>
      <c r="BH39" s="16"/>
      <c r="BI39" s="17"/>
      <c r="BJ39" s="150" t="str">
        <f>IF([3]回答表!X43="●",[3]回答表!V66,IF([3]回答表!AA43="●",[3]回答表!V86,""))</f>
        <v/>
      </c>
      <c r="BK39" s="16"/>
      <c r="BL39" s="16"/>
      <c r="BM39" s="17"/>
      <c r="BN39" s="150" t="str">
        <f>IF([3]回答表!X43="●",[3]回答表!V67,IF([3]回答表!AA43="●",[3]回答表!V87,""))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IF([3]回答表!X44="●","●","")</f>
        <v/>
      </c>
      <c r="O62" s="131"/>
      <c r="P62" s="131"/>
      <c r="Q62" s="132"/>
      <c r="R62" s="119"/>
      <c r="S62" s="119"/>
      <c r="T62" s="119"/>
      <c r="U62" s="133" t="str">
        <f>IF([3]回答表!X44="●",[3]回答表!B115,IF([3]回答表!AA44="●",[3]回答表!B127,""))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IF([3]回答表!X44="●",[3]回答表!J121,IF([3]回答表!AA44="●",[3]回答表!J133,""))</f>
        <v/>
      </c>
      <c r="AN65" s="83"/>
      <c r="AO65" s="83"/>
      <c r="AP65" s="83"/>
      <c r="AQ65" s="83"/>
      <c r="AR65" s="83"/>
      <c r="AS65" s="83"/>
      <c r="AT65" s="153"/>
      <c r="AU65" s="82" t="str">
        <f>IF([3]回答表!X44="●",[3]回答表!J122,IF([3]回答表!AA44="●",[3]回答表!J134,""))</f>
        <v/>
      </c>
      <c r="AV65" s="83"/>
      <c r="AW65" s="83"/>
      <c r="AX65" s="83"/>
      <c r="AY65" s="83"/>
      <c r="AZ65" s="83"/>
      <c r="BA65" s="83"/>
      <c r="BB65" s="153"/>
      <c r="BC65" s="120"/>
      <c r="BD65" s="109"/>
      <c r="BE65" s="109"/>
      <c r="BF65" s="150" t="str">
        <f>IF([3]回答表!X44="●",[3]回答表!V121,IF([3]回答表!AA44="●",[3]回答表!V133,""))</f>
        <v/>
      </c>
      <c r="BG65" s="151"/>
      <c r="BH65" s="151"/>
      <c r="BI65" s="151"/>
      <c r="BJ65" s="150" t="str">
        <f>IF([3]回答表!X44="●",[3]回答表!V122,IF([3]回答表!AA44="●",[3]回答表!V134,""))</f>
        <v/>
      </c>
      <c r="BK65" s="151"/>
      <c r="BL65" s="151"/>
      <c r="BM65" s="151"/>
      <c r="BN65" s="150" t="str">
        <f>IF([3]回答表!X44="●",[3]回答表!V123,IF([3]回答表!AA44="●",[3]回答表!V135,""))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14箇所の点在していた簡易水道を上水道として統合整備し、維持管理の効率化を図っている。また、良質な河川伏流水を取水することにより安心で安全な水道水を供給している。</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平成</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v>
      </c>
      <c r="O112" s="131"/>
      <c r="P112" s="131"/>
      <c r="Q112" s="132"/>
      <c r="R112" s="119"/>
      <c r="S112" s="119"/>
      <c r="T112" s="119"/>
      <c r="U112" s="82" t="str">
        <f>IF([3]回答表!F17="簡易水道事業",IF([3]回答表!X45="●",[3]回答表!Y185,IF([3]回答表!AA45="●",[3]回答表!Y251,"")),"")</f>
        <v>●</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f>IF([3]回答表!F17="簡易水道事業",IF([3]回答表!X45="●",[3]回答表!E212,IF([3]回答表!AA45="●",[3]回答表!E278,"")),"")</f>
        <v>30</v>
      </c>
      <c r="BG113" s="151"/>
      <c r="BH113" s="151"/>
      <c r="BI113" s="151"/>
      <c r="BJ113" s="150">
        <f>IF([3]回答表!F17="簡易水道事業",IF([3]回答表!X45="●",[3]回答表!E213,IF([3]回答表!AA45="●",[3]回答表!E279,"")),"")</f>
        <v>4</v>
      </c>
      <c r="BK113" s="151"/>
      <c r="BL113" s="151"/>
      <c r="BM113" s="151"/>
      <c r="BN113" s="150">
        <f>IF([3]回答表!F17="簡易水道事業",IF([3]回答表!X45="●",[3]回答表!E214,IF([3]回答表!AA45="●",[3]回答表!E280,"")),"")</f>
        <v>1</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xml:space="preserve">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xml:space="preserve">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xml:space="preserve"> </v>
      </c>
      <c r="AN122" s="233"/>
      <c r="AO122" s="233"/>
      <c r="AP122" s="233"/>
      <c r="AQ122" s="233"/>
      <c r="AR122" s="233"/>
      <c r="AS122" s="233" t="str">
        <f>IF([3]回答表!F17="簡易水道事業",IF([3]回答表!X45="●",[3]回答表!Y190,IF([3]回答表!AA45="●",[3]回答表!Y256,"")),"")</f>
        <v xml:space="preserve"> </v>
      </c>
      <c r="AT122" s="233"/>
      <c r="AU122" s="233"/>
      <c r="AV122" s="233"/>
      <c r="AW122" s="233"/>
      <c r="AX122" s="233"/>
      <c r="AY122" s="233" t="str">
        <f>IF([3]回答表!F17="簡易水道事業",IF([3]回答表!X45="●",[3]回答表!Y191,IF([3]回答表!AA45="●",[3]回答表!Y257,"")),"")</f>
        <v xml:space="preserve">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IF([3]回答表!F17="下水道事業",IF([3]回答表!X45="●","●",""),"")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IF([3]回答表!F17="下水道事業",IF([3]回答表!X45="●",[3]回答表!B158,IF([3]回答表!AA45="●",[3]回答表!B223,"")),"")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IF([3]回答表!F17="下水道事業",IF([3]回答表!X45="●",[3]回答表!B212,IF([3]回答表!AA45="●",[3]回答表!B278,"")),"")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IF([3]回答表!F17="下水道事業",IF([3]回答表!X45="●",[3]回答表!E212,IF([3]回答表!AA45="●",[3]回答表!E278,"")),"")</f>
        <v/>
      </c>
      <c r="BG142" s="151"/>
      <c r="BH142" s="151"/>
      <c r="BI142" s="151"/>
      <c r="BJ142" s="150" t="str">
        <f>IF([3]回答表!F17="下水道事業",IF([3]回答表!X45="●",[3]回答表!E213,IF([3]回答表!AA45="●",[3]回答表!E279,"")),"")</f>
        <v/>
      </c>
      <c r="BK142" s="151"/>
      <c r="BL142" s="151"/>
      <c r="BM142" s="151"/>
      <c r="BN142" s="150" t="str">
        <f>IF([3]回答表!F17="下水道事業",IF([3]回答表!X45="●",[3]回答表!E214,IF([3]回答表!AA45="●",[3]回答表!E280,"")),"")</f>
        <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
      </c>
      <c r="V147" s="83"/>
      <c r="W147" s="83"/>
      <c r="X147" s="83"/>
      <c r="Y147" s="83"/>
      <c r="Z147" s="83"/>
      <c r="AA147" s="83"/>
      <c r="AB147" s="153"/>
      <c r="AC147" s="82" t="str">
        <f>IF([3]回答表!F17="下水道事業",IF([3]回答表!X45="●",[3]回答表!Y196,IF([3]回答表!AA45="●",[3]回答表!Y262,"")),"")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c>
      <c r="V153" s="83"/>
      <c r="W153" s="83"/>
      <c r="X153" s="83"/>
      <c r="Y153" s="83"/>
      <c r="Z153" s="83"/>
      <c r="AA153" s="83"/>
      <c r="AB153" s="153"/>
      <c r="AC153" s="82" t="str">
        <f>IF([3]回答表!F17="下水道事業",IF([3]回答表!X45="●",[3]回答表!Y199,IF([3]回答表!AA45="●",[3]回答表!Y265,"")),"")</f>
        <v/>
      </c>
      <c r="AD153" s="83"/>
      <c r="AE153" s="83"/>
      <c r="AF153" s="83"/>
      <c r="AG153" s="83"/>
      <c r="AH153" s="83"/>
      <c r="AI153" s="83"/>
      <c r="AJ153" s="153"/>
      <c r="AK153" s="82" t="str">
        <f>IF([3]回答表!F17="下水道事業",IF([3]回答表!X45="●",[3]回答表!Y200,IF([3]回答表!AA45="●",[3]回答表!Y266,"")),"")</f>
        <v/>
      </c>
      <c r="AL153" s="83"/>
      <c r="AM153" s="83"/>
      <c r="AN153" s="83"/>
      <c r="AO153" s="83"/>
      <c r="AP153" s="83"/>
      <c r="AQ153" s="83"/>
      <c r="AR153" s="153"/>
      <c r="AS153" s="82" t="str">
        <f>IF([3]回答表!F17="下水道事業",IF([3]回答表!X45="●",[3]回答表!Y201,IF([3]回答表!AA45="●",[3]回答表!Y267,"")),"")</f>
        <v/>
      </c>
      <c r="AT153" s="83"/>
      <c r="AU153" s="83"/>
      <c r="AV153" s="83"/>
      <c r="AW153" s="83"/>
      <c r="AX153" s="83"/>
      <c r="AY153" s="83"/>
      <c r="AZ153" s="153"/>
      <c r="BA153" s="82" t="str">
        <f>IF([3]回答表!F17="下水道事業",IF([3]回答表!X45="●",[3]回答表!Y202,IF([3]回答表!AA45="●",[3]回答表!Y268,"")),"")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
      </c>
      <c r="V159" s="83"/>
      <c r="W159" s="83"/>
      <c r="X159" s="83"/>
      <c r="Y159" s="83"/>
      <c r="Z159" s="83"/>
      <c r="AA159" s="83"/>
      <c r="AB159" s="153"/>
      <c r="AC159" s="82" t="str">
        <f>IF([3]回答表!F17="下水道事業",IF([3]回答表!X45="●",[3]回答表!Y208,IF([3]回答表!AA45="●",[3]回答表!Y274,"")),"")</f>
        <v/>
      </c>
      <c r="AD159" s="83"/>
      <c r="AE159" s="83"/>
      <c r="AF159" s="83"/>
      <c r="AG159" s="83"/>
      <c r="AH159" s="83"/>
      <c r="AI159" s="83"/>
      <c r="AJ159" s="153"/>
      <c r="AK159" s="82" t="str">
        <f>IF([3]回答表!F17="下水道事業",IF([3]回答表!X45="●",[3]回答表!Y209,IF([3]回答表!AA45="●",[3]回答表!Y275,"")),"")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
      </c>
      <c r="O200" s="131"/>
      <c r="P200" s="131"/>
      <c r="Q200" s="132"/>
      <c r="R200" s="119"/>
      <c r="S200" s="119"/>
      <c r="T200" s="119"/>
      <c r="U200" s="133" t="str">
        <f>IF([3]回答表!X46="●",[3]回答表!B307,IF([3]回答表!AA46="●",[3]回答表!B324,""))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
      </c>
      <c r="AN203" s="83"/>
      <c r="AO203" s="83"/>
      <c r="AP203" s="83"/>
      <c r="AQ203" s="83"/>
      <c r="AR203" s="83"/>
      <c r="AS203" s="83"/>
      <c r="AT203" s="153"/>
      <c r="AU203" s="82" t="str">
        <f>IF([3]回答表!X46="●",[3]回答表!G314,IF([3]回答表!AA46="●",[3]回答表!G331,""))</f>
        <v/>
      </c>
      <c r="AV203" s="83"/>
      <c r="AW203" s="83"/>
      <c r="AX203" s="83"/>
      <c r="AY203" s="83"/>
      <c r="AZ203" s="83"/>
      <c r="BA203" s="83"/>
      <c r="BB203" s="153"/>
      <c r="BC203" s="120"/>
      <c r="BD203" s="109"/>
      <c r="BE203" s="109"/>
      <c r="BF203" s="150" t="str">
        <f>IF([3]回答表!X46="●",[3]回答表!X313,IF([3]回答表!AA46="●",[3]回答表!X330,""))</f>
        <v/>
      </c>
      <c r="BG203" s="151"/>
      <c r="BH203" s="151"/>
      <c r="BI203" s="151"/>
      <c r="BJ203" s="150" t="str">
        <f>IF([3]回答表!X46="●",[3]回答表!X314,IF([3]回答表!AA46="●",[3]回答表!X331,""))</f>
        <v/>
      </c>
      <c r="BK203" s="151"/>
      <c r="BL203" s="151"/>
      <c r="BM203" s="152"/>
      <c r="BN203" s="150" t="str">
        <f>IF([3]回答表!X46="●",[3]回答表!X315,IF([3]回答表!AA46="●",[3]回答表!X332,""))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129E5-92CA-4636-BA98-D95675146A7B}">
  <sheetPr>
    <pageSetUpPr fitToPage="1"/>
  </sheetPr>
  <dimension ref="A1:CN315"/>
  <sheetViews>
    <sheetView showZeros="0" view="pageBreakPreview" zoomScale="60" zoomScaleNormal="55" workbookViewId="0">
      <selection activeCell="U11" sqref="U11:AN13"/>
    </sheetView>
  </sheetViews>
  <sheetFormatPr defaultColWidth="2.875" defaultRowHeight="12.6" customHeight="1" x14ac:dyDescent="0.4"/>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IF(COUNTIF([7]回答表!K15,"*")&gt;0,[7]回答表!K15,"")</f>
        <v>北秋田市</v>
      </c>
      <c r="D11" s="8"/>
      <c r="E11" s="8"/>
      <c r="F11" s="8"/>
      <c r="G11" s="8"/>
      <c r="H11" s="8"/>
      <c r="I11" s="8"/>
      <c r="J11" s="8"/>
      <c r="K11" s="8"/>
      <c r="L11" s="8"/>
      <c r="M11" s="8"/>
      <c r="N11" s="8"/>
      <c r="O11" s="8"/>
      <c r="P11" s="8"/>
      <c r="Q11" s="8"/>
      <c r="R11" s="8"/>
      <c r="S11" s="8"/>
      <c r="T11" s="8"/>
      <c r="U11" s="22" t="str">
        <f>IF(COUNTIF([7]回答表!F17,"*")&gt;0,[7]回答表!F17,"")</f>
        <v>病院事業</v>
      </c>
      <c r="V11" s="23"/>
      <c r="W11" s="23"/>
      <c r="X11" s="23"/>
      <c r="Y11" s="23"/>
      <c r="Z11" s="23"/>
      <c r="AA11" s="23"/>
      <c r="AB11" s="23"/>
      <c r="AC11" s="23"/>
      <c r="AD11" s="23"/>
      <c r="AE11" s="23"/>
      <c r="AF11" s="10"/>
      <c r="AG11" s="10"/>
      <c r="AH11" s="10"/>
      <c r="AI11" s="10"/>
      <c r="AJ11" s="10"/>
      <c r="AK11" s="10"/>
      <c r="AL11" s="10"/>
      <c r="AM11" s="10"/>
      <c r="AN11" s="11"/>
      <c r="AO11" s="24" t="str">
        <f>IF(COUNTIF([7]回答表!W17,"*")&gt;0,[7]回答表!W17,"")</f>
        <v>―</v>
      </c>
      <c r="AP11" s="10"/>
      <c r="AQ11" s="10"/>
      <c r="AR11" s="10"/>
      <c r="AS11" s="10"/>
      <c r="AT11" s="10"/>
      <c r="AU11" s="10"/>
      <c r="AV11" s="10"/>
      <c r="AW11" s="10"/>
      <c r="AX11" s="10"/>
      <c r="AY11" s="10"/>
      <c r="AZ11" s="10"/>
      <c r="BA11" s="10"/>
      <c r="BB11" s="10"/>
      <c r="BC11" s="10"/>
      <c r="BD11" s="10"/>
      <c r="BE11" s="10"/>
      <c r="BF11" s="11"/>
      <c r="BG11" s="21" t="str">
        <f>IF(COUNTIF([7]回答表!F19,"*")&gt;0,[7]回答表!F19,"")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IF([7]回答表!R43="●","●","")</f>
        <v/>
      </c>
      <c r="E24" s="80"/>
      <c r="F24" s="80"/>
      <c r="G24" s="80"/>
      <c r="H24" s="80"/>
      <c r="I24" s="80"/>
      <c r="J24" s="81"/>
      <c r="K24" s="79" t="str">
        <f>IF([7]回答表!R44="●","●","")</f>
        <v/>
      </c>
      <c r="L24" s="80"/>
      <c r="M24" s="80"/>
      <c r="N24" s="80"/>
      <c r="O24" s="80"/>
      <c r="P24" s="80"/>
      <c r="Q24" s="81"/>
      <c r="R24" s="79" t="str">
        <f>IF([7]回答表!R45="●","●","")</f>
        <v/>
      </c>
      <c r="S24" s="80"/>
      <c r="T24" s="80"/>
      <c r="U24" s="80"/>
      <c r="V24" s="80"/>
      <c r="W24" s="80"/>
      <c r="X24" s="81"/>
      <c r="Y24" s="79" t="str">
        <f>IF([7]回答表!R46="●","●","")</f>
        <v>●</v>
      </c>
      <c r="Z24" s="80"/>
      <c r="AA24" s="80"/>
      <c r="AB24" s="80"/>
      <c r="AC24" s="80"/>
      <c r="AD24" s="80"/>
      <c r="AE24" s="81"/>
      <c r="AF24" s="79" t="str">
        <f>IF([7]回答表!R47="●","●","")</f>
        <v/>
      </c>
      <c r="AG24" s="80"/>
      <c r="AH24" s="80"/>
      <c r="AI24" s="80"/>
      <c r="AJ24" s="80"/>
      <c r="AK24" s="80"/>
      <c r="AL24" s="81"/>
      <c r="AM24" s="79" t="str">
        <f>IF([7]回答表!R48="●","●","")</f>
        <v/>
      </c>
      <c r="AN24" s="80"/>
      <c r="AO24" s="80"/>
      <c r="AP24" s="80"/>
      <c r="AQ24" s="80"/>
      <c r="AR24" s="80"/>
      <c r="AS24" s="81"/>
      <c r="AT24" s="79" t="str">
        <f>IF([7]回答表!R49="●","●","")</f>
        <v/>
      </c>
      <c r="AU24" s="80"/>
      <c r="AV24" s="80"/>
      <c r="AW24" s="80"/>
      <c r="AX24" s="80"/>
      <c r="AY24" s="80"/>
      <c r="AZ24" s="81"/>
      <c r="BA24" s="68"/>
      <c r="BB24" s="82" t="str">
        <f>IF([7]回答表!R50="●","●","")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IF([7]回答表!X43="●","●","")</f>
        <v/>
      </c>
      <c r="O36" s="131"/>
      <c r="P36" s="131"/>
      <c r="Q36" s="132"/>
      <c r="R36" s="119"/>
      <c r="S36" s="119"/>
      <c r="T36" s="119"/>
      <c r="U36" s="133" t="str">
        <f>IF([7]回答表!X43="●",[7]回答表!B59,IF([7]回答表!AA43="●",[7]回答表!B79,""))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IF([7]回答表!X43="●",[7]回答表!S65,IF([7]回答表!AA43="●",[7]回答表!S85,""))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IF([7]回答表!X43="●",[7]回答表!G65,IF([7]回答表!AA43="●",[7]回答表!G85,""))</f>
        <v/>
      </c>
      <c r="AN38" s="83"/>
      <c r="AO38" s="83"/>
      <c r="AP38" s="83"/>
      <c r="AQ38" s="83"/>
      <c r="AR38" s="83"/>
      <c r="AS38" s="83"/>
      <c r="AT38" s="153"/>
      <c r="AU38" s="82" t="str">
        <f>IF([7]回答表!X43="●",[7]回答表!G66,IF([7]回答表!AA43="●",[7]回答表!G86,""))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IF([7]回答表!X43="●",[7]回答表!V65,IF([7]回答表!AA43="●",[7]回答表!V85,""))</f>
        <v/>
      </c>
      <c r="BG39" s="16"/>
      <c r="BH39" s="16"/>
      <c r="BI39" s="17"/>
      <c r="BJ39" s="150" t="str">
        <f>IF([7]回答表!X43="●",[7]回答表!V66,IF([7]回答表!AA43="●",[7]回答表!V86,""))</f>
        <v/>
      </c>
      <c r="BK39" s="16"/>
      <c r="BL39" s="16"/>
      <c r="BM39" s="17"/>
      <c r="BN39" s="150" t="str">
        <f>IF([7]回答表!X43="●",[7]回答表!V67,IF([7]回答表!AA43="●",[7]回答表!V87,""))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IF([7]回答表!X43="●",[7]回答表!O71,IF([7]回答表!AA43="●",[7]回答表!O91,""))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IF([7]回答表!X43="●",[7]回答表!O72,IF([7]回答表!AA43="●",[7]回答表!O92,""))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IF([7]回答表!AA43="●","●","")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IF([7]回答表!X43="●",[7]回答表!O73,IF([7]回答表!AA43="●",[7]回答表!O93,""))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IF([7]回答表!X43="●",[7]回答表!O74,IF([7]回答表!AA43="●",[7]回答表!O94,""))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IF([7]回答表!X43="●",[7]回答表!AG71,IF([7]回答表!AA43="●",[7]回答表!AG91,""))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IF([7]回答表!X43="●",[7]回答表!AG72,IF([7]回答表!AA43="●",[7]回答表!AG92,""))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IF([7]回答表!AD43="●","●","")</f>
        <v/>
      </c>
      <c r="O51" s="131"/>
      <c r="P51" s="131"/>
      <c r="Q51" s="132"/>
      <c r="R51" s="119"/>
      <c r="S51" s="119"/>
      <c r="T51" s="119"/>
      <c r="U51" s="133" t="str">
        <f>IF([7]回答表!AD43="●",[7]回答表!B99,"")</f>
        <v/>
      </c>
      <c r="V51" s="134"/>
      <c r="W51" s="134"/>
      <c r="X51" s="134"/>
      <c r="Y51" s="134"/>
      <c r="Z51" s="134"/>
      <c r="AA51" s="134"/>
      <c r="AB51" s="134"/>
      <c r="AC51" s="134"/>
      <c r="AD51" s="134"/>
      <c r="AE51" s="134"/>
      <c r="AF51" s="134"/>
      <c r="AG51" s="134"/>
      <c r="AH51" s="134"/>
      <c r="AI51" s="134"/>
      <c r="AJ51" s="135"/>
      <c r="AK51" s="183"/>
      <c r="AL51" s="183"/>
      <c r="AM51" s="133" t="str">
        <f>IF([7]回答表!AD43="●",[7]回答表!B104,"")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IF([7]回答表!X44="●","●","")</f>
        <v/>
      </c>
      <c r="O62" s="131"/>
      <c r="P62" s="131"/>
      <c r="Q62" s="132"/>
      <c r="R62" s="119"/>
      <c r="S62" s="119"/>
      <c r="T62" s="119"/>
      <c r="U62" s="133" t="str">
        <f>IF([7]回答表!X44="●",[7]回答表!B115,IF([7]回答表!AA44="●",[7]回答表!B127,""))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IF([7]回答表!X44="●",[7]回答表!S121,IF([7]回答表!AA44="●",[7]回答表!S133,""))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IF([7]回答表!X44="●",[7]回答表!J121,IF([7]回答表!AA44="●",[7]回答表!J133,""))</f>
        <v/>
      </c>
      <c r="AN65" s="83"/>
      <c r="AO65" s="83"/>
      <c r="AP65" s="83"/>
      <c r="AQ65" s="83"/>
      <c r="AR65" s="83"/>
      <c r="AS65" s="83"/>
      <c r="AT65" s="153"/>
      <c r="AU65" s="82" t="str">
        <f>IF([7]回答表!X44="●",[7]回答表!J122,IF([7]回答表!AA44="●",[7]回答表!J134,""))</f>
        <v/>
      </c>
      <c r="AV65" s="83"/>
      <c r="AW65" s="83"/>
      <c r="AX65" s="83"/>
      <c r="AY65" s="83"/>
      <c r="AZ65" s="83"/>
      <c r="BA65" s="83"/>
      <c r="BB65" s="153"/>
      <c r="BC65" s="120"/>
      <c r="BD65" s="109"/>
      <c r="BE65" s="109"/>
      <c r="BF65" s="150" t="str">
        <f>IF([7]回答表!X44="●",[7]回答表!V121,IF([7]回答表!AA44="●",[7]回答表!V133,""))</f>
        <v/>
      </c>
      <c r="BG65" s="151"/>
      <c r="BH65" s="151"/>
      <c r="BI65" s="151"/>
      <c r="BJ65" s="150" t="str">
        <f>IF([7]回答表!X44="●",[7]回答表!V122,IF([7]回答表!AA44="●",[7]回答表!V134,""))</f>
        <v/>
      </c>
      <c r="BK65" s="151"/>
      <c r="BL65" s="151"/>
      <c r="BM65" s="151"/>
      <c r="BN65" s="150" t="str">
        <f>IF([7]回答表!X44="●",[7]回答表!V123,IF([7]回答表!AA44="●",[7]回答表!V135,""))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IF([7]回答表!AA44="●","●","")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IF([7]回答表!AD44="●","●","")</f>
        <v/>
      </c>
      <c r="O74" s="131"/>
      <c r="P74" s="131"/>
      <c r="Q74" s="132"/>
      <c r="R74" s="119"/>
      <c r="S74" s="119"/>
      <c r="T74" s="119"/>
      <c r="U74" s="133" t="str">
        <f>IF([7]回答表!AD44="●",[7]回答表!B140,"")</f>
        <v/>
      </c>
      <c r="V74" s="134"/>
      <c r="W74" s="134"/>
      <c r="X74" s="134"/>
      <c r="Y74" s="134"/>
      <c r="Z74" s="134"/>
      <c r="AA74" s="134"/>
      <c r="AB74" s="134"/>
      <c r="AC74" s="134"/>
      <c r="AD74" s="134"/>
      <c r="AE74" s="134"/>
      <c r="AF74" s="134"/>
      <c r="AG74" s="134"/>
      <c r="AH74" s="134"/>
      <c r="AI74" s="134"/>
      <c r="AJ74" s="135"/>
      <c r="AK74" s="183"/>
      <c r="AL74" s="183"/>
      <c r="AM74" s="133" t="str">
        <f>IF([7]回答表!AD44="●",[7]回答表!B146,"")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IF([7]回答表!F17="水道事業",IF([7]回答表!X45="●","●",""),"")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IF([7]回答表!F17="水道事業",IF([7]回答表!X45="●",[7]回答表!B158,IF([7]回答表!AA45="●",[7]回答表!B223,"")),"")</f>
        <v/>
      </c>
      <c r="AN86" s="201"/>
      <c r="AO86" s="201"/>
      <c r="AP86" s="201"/>
      <c r="AQ86" s="201"/>
      <c r="AR86" s="201"/>
      <c r="AS86" s="201"/>
      <c r="AT86" s="201"/>
      <c r="AU86" s="201"/>
      <c r="AV86" s="201"/>
      <c r="AW86" s="201"/>
      <c r="AX86" s="201"/>
      <c r="AY86" s="201"/>
      <c r="AZ86" s="201"/>
      <c r="BA86" s="201"/>
      <c r="BB86" s="201"/>
      <c r="BC86" s="202"/>
      <c r="BD86" s="109"/>
      <c r="BE86" s="109"/>
      <c r="BF86" s="138" t="str">
        <f>IF([7]回答表!F17="水道事業",IF([7]回答表!X45="●",[7]回答表!B212,IF([7]回答表!AA45="●",[7]回答表!B278,"")),"")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IF([7]回答表!F17="水道事業",IF([7]回答表!X45="●",[7]回答表!J166,IF([7]回答表!AA45="●",[7]回答表!J231,"")),"")</f>
        <v/>
      </c>
      <c r="V88" s="83"/>
      <c r="W88" s="83"/>
      <c r="X88" s="83"/>
      <c r="Y88" s="83"/>
      <c r="Z88" s="83"/>
      <c r="AA88" s="83"/>
      <c r="AB88" s="153"/>
      <c r="AC88" s="82" t="str">
        <f>IF([7]回答表!F17="水道事業",IF([7]回答表!X45="●",[7]回答表!J173,IF([7]回答表!AA45="●",[7]回答表!J238,"")),"")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IF([7]回答表!F17="水道事業",IF([7]回答表!X45="●",[7]回答表!E212,IF([7]回答表!AA45="●",[7]回答表!E278,"")),"")</f>
        <v/>
      </c>
      <c r="BG89" s="151"/>
      <c r="BH89" s="151"/>
      <c r="BI89" s="151"/>
      <c r="BJ89" s="150" t="str">
        <f>IF([7]回答表!F17="水道事業",IF([7]回答表!X45="●",[7]回答表!E213,IF([7]回答表!AA45="●",[7]回答表!E279,"")),"")</f>
        <v/>
      </c>
      <c r="BK89" s="151"/>
      <c r="BL89" s="151"/>
      <c r="BM89" s="151"/>
      <c r="BN89" s="150" t="str">
        <f>IF([7]回答表!F17="水道事業",IF([7]回答表!X45="●",[7]回答表!E214,IF([7]回答表!AA45="●",[7]回答表!E280,"")),"")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IF([7]回答表!F17="水道事業",IF([7]回答表!AA45="●","●",""),"")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IF([7]回答表!F17="水道事業",IF([7]回答表!X45="●",[7]回答表!J176,IF([7]回答表!AA45="●",[7]回答表!J241,"")),"")</f>
        <v/>
      </c>
      <c r="V93" s="83"/>
      <c r="W93" s="83"/>
      <c r="X93" s="83"/>
      <c r="Y93" s="83"/>
      <c r="Z93" s="83"/>
      <c r="AA93" s="83"/>
      <c r="AB93" s="153"/>
      <c r="AC93" s="82" t="str">
        <f>IF([7]回答表!F17="水道事業",IF([7]回答表!X45="●",[7]回答表!J180,IF([7]回答表!AA45="●",[7]回答表!J245,"")),"")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IF([7]回答表!F17="水道事業",IF([7]回答表!AD45="○","○",""),"")</f>
        <v/>
      </c>
      <c r="O98" s="131"/>
      <c r="P98" s="131"/>
      <c r="Q98" s="132"/>
      <c r="R98" s="119"/>
      <c r="S98" s="119"/>
      <c r="T98" s="119"/>
      <c r="U98" s="133" t="str">
        <f>IF([7]回答表!F17="水道事業",IF([7]回答表!AD45="●",[7]回答表!B289,""),"")</f>
        <v/>
      </c>
      <c r="V98" s="134"/>
      <c r="W98" s="134"/>
      <c r="X98" s="134"/>
      <c r="Y98" s="134"/>
      <c r="Z98" s="134"/>
      <c r="AA98" s="134"/>
      <c r="AB98" s="134"/>
      <c r="AC98" s="134"/>
      <c r="AD98" s="134"/>
      <c r="AE98" s="134"/>
      <c r="AF98" s="134"/>
      <c r="AG98" s="134"/>
      <c r="AH98" s="134"/>
      <c r="AI98" s="134"/>
      <c r="AJ98" s="135"/>
      <c r="AK98" s="183"/>
      <c r="AL98" s="183"/>
      <c r="AM98" s="133" t="str">
        <f>IF([7]回答表!F17="水道事業",IF([7]回答表!AD45="●",[7]回答表!B295,""),"")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IF([7]回答表!F17="簡易水道事業",IF([7]回答表!X45="●",[7]回答表!B158,IF([7]回答表!AA45="●",[7]回答表!B223,"")),"")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IF([7]回答表!F17="簡易水道事業",IF([7]回答表!X45="●",[7]回答表!B212,IF([7]回答表!AA45="●",[7]回答表!B278,"")),"")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IF([7]回答表!F17="簡易水道事業",IF([7]回答表!X45="●","●",""),"")</f>
        <v/>
      </c>
      <c r="O112" s="131"/>
      <c r="P112" s="131"/>
      <c r="Q112" s="132"/>
      <c r="R112" s="119"/>
      <c r="S112" s="119"/>
      <c r="T112" s="119"/>
      <c r="U112" s="82" t="str">
        <f>IF([7]回答表!F17="簡易水道事業",IF([7]回答表!X45="●",[7]回答表!Y185,IF([7]回答表!AA45="●",[7]回答表!Y251,"")),"")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IF([7]回答表!F17="簡易水道事業",IF([7]回答表!X45="●",[7]回答表!E212,IF([7]回答表!AA45="●",[7]回答表!E278,"")),"")</f>
        <v/>
      </c>
      <c r="BG113" s="151"/>
      <c r="BH113" s="151"/>
      <c r="BI113" s="151"/>
      <c r="BJ113" s="150" t="str">
        <f>IF([7]回答表!F17="簡易水道事業",IF([7]回答表!X45="●",[7]回答表!E213,IF([7]回答表!AA45="●",[7]回答表!E279,"")),"")</f>
        <v/>
      </c>
      <c r="BK113" s="151"/>
      <c r="BL113" s="151"/>
      <c r="BM113" s="151"/>
      <c r="BN113" s="150" t="str">
        <f>IF([7]回答表!F17="簡易水道事業",IF([7]回答表!X45="●",[7]回答表!E214,IF([7]回答表!AA45="●",[7]回答表!E280,"")),"")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IF([7]回答表!F17="簡易水道事業",IF([7]回答表!X45="●",[7]回答表!Y186,IF([7]回答表!AA45="●",[7]回答表!Y252,"")),"")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IF([7]回答表!F17="簡易水道事業",IF([7]回答表!AA45="●","●",""),"")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IF([7]回答表!F17="簡易水道事業",IF([7]回答表!X45="●",[7]回答表!Y187,IF([7]回答表!AA45="●",[7]回答表!Y253,"")),"")</f>
        <v/>
      </c>
      <c r="V122" s="83"/>
      <c r="W122" s="83"/>
      <c r="X122" s="83"/>
      <c r="Y122" s="83"/>
      <c r="Z122" s="83"/>
      <c r="AA122" s="83"/>
      <c r="AB122" s="83"/>
      <c r="AC122" s="83"/>
      <c r="AD122" s="83"/>
      <c r="AE122" s="83"/>
      <c r="AF122" s="83"/>
      <c r="AG122" s="83"/>
      <c r="AH122" s="83"/>
      <c r="AI122" s="83"/>
      <c r="AJ122" s="153"/>
      <c r="AK122" s="68"/>
      <c r="AL122" s="68"/>
      <c r="AM122" s="233" t="str">
        <f>IF([7]回答表!F17="簡易水道事業",IF([7]回答表!X45="●",[7]回答表!Y189,IF([7]回答表!AA45="●",[7]回答表!Y255,"")),"")</f>
        <v/>
      </c>
      <c r="AN122" s="233"/>
      <c r="AO122" s="233"/>
      <c r="AP122" s="233"/>
      <c r="AQ122" s="233"/>
      <c r="AR122" s="233"/>
      <c r="AS122" s="233" t="str">
        <f>IF([7]回答表!F17="簡易水道事業",IF([7]回答表!X45="●",[7]回答表!Y190,IF([7]回答表!AA45="●",[7]回答表!Y256,"")),"")</f>
        <v/>
      </c>
      <c r="AT122" s="233"/>
      <c r="AU122" s="233"/>
      <c r="AV122" s="233"/>
      <c r="AW122" s="233"/>
      <c r="AX122" s="233"/>
      <c r="AY122" s="233" t="str">
        <f>IF([7]回答表!F17="簡易水道事業",IF([7]回答表!X45="●",[7]回答表!Y191,IF([7]回答表!AA45="●",[7]回答表!Y257,"")),"")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IF([7]回答表!F17="簡易水道事業",IF([7]回答表!AD45="●","●",""),"")</f>
        <v/>
      </c>
      <c r="O127" s="131"/>
      <c r="P127" s="131"/>
      <c r="Q127" s="132"/>
      <c r="R127" s="119"/>
      <c r="S127" s="119"/>
      <c r="T127" s="119"/>
      <c r="U127" s="133" t="str">
        <f>IF([7]回答表!F17="簡易水道事業",IF([7]回答表!AD45="●",[7]回答表!B289,""),"")</f>
        <v/>
      </c>
      <c r="V127" s="134"/>
      <c r="W127" s="134"/>
      <c r="X127" s="134"/>
      <c r="Y127" s="134"/>
      <c r="Z127" s="134"/>
      <c r="AA127" s="134"/>
      <c r="AB127" s="134"/>
      <c r="AC127" s="134"/>
      <c r="AD127" s="134"/>
      <c r="AE127" s="134"/>
      <c r="AF127" s="134"/>
      <c r="AG127" s="134"/>
      <c r="AH127" s="134"/>
      <c r="AI127" s="134"/>
      <c r="AJ127" s="135"/>
      <c r="AK127" s="183"/>
      <c r="AL127" s="183"/>
      <c r="AM127" s="133" t="str">
        <f>IF([7]回答表!F17="簡易水道事業",IF([7]回答表!AD45="●",[7]回答表!B295,""),"")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IF([7]回答表!F17="下水道事業",IF([7]回答表!X45="●","●",""),"")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IF([7]回答表!F17="下水道事業",IF([7]回答表!X45="●",[7]回答表!B158,IF([7]回答表!AA45="●",[7]回答表!B223,"")),"")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IF([7]回答表!F17="下水道事業",IF([7]回答表!X45="●",[7]回答表!B212,IF([7]回答表!AA45="●",[7]回答表!B278,"")),"")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IF([7]回答表!F17="下水道事業",IF([7]回答表!X45="●",[7]回答表!Y193,IF([7]回答表!AA45="●",[7]回答表!Y259,"")),"")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IF([7]回答表!F17="下水道事業",IF([7]回答表!X45="●",[7]回答表!E212,IF([7]回答表!AA45="●",[7]回答表!E278,"")),"")</f>
        <v/>
      </c>
      <c r="BG142" s="151"/>
      <c r="BH142" s="151"/>
      <c r="BI142" s="151"/>
      <c r="BJ142" s="150" t="str">
        <f>IF([7]回答表!F17="下水道事業",IF([7]回答表!X45="●",[7]回答表!E213,IF([7]回答表!AA45="●",[7]回答表!E279,"")),"")</f>
        <v/>
      </c>
      <c r="BK142" s="151"/>
      <c r="BL142" s="151"/>
      <c r="BM142" s="151"/>
      <c r="BN142" s="150" t="str">
        <f>IF([7]回答表!F17="下水道事業",IF([7]回答表!X45="●",[7]回答表!E214,IF([7]回答表!AA45="●",[7]回答表!E280,"")),"")</f>
        <v/>
      </c>
      <c r="BO142" s="151"/>
      <c r="BP142" s="151"/>
      <c r="BQ142" s="152"/>
      <c r="BR142" s="112"/>
      <c r="BX142" s="200" t="str">
        <f>IF([7]回答表!AQ20="下水道事業",IF([7]回答表!BI48="○",[7]回答表!AM161,IF([7]回答表!BL48="○",[7]回答表!AM226,"")),"")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IF([7]回答表!F17="下水道事業",IF([7]回答表!X45="●",[7]回答表!Y195,IF([7]回答表!AA45="●",[7]回答表!Y261,"")),"")</f>
        <v/>
      </c>
      <c r="V147" s="83"/>
      <c r="W147" s="83"/>
      <c r="X147" s="83"/>
      <c r="Y147" s="83"/>
      <c r="Z147" s="83"/>
      <c r="AA147" s="83"/>
      <c r="AB147" s="153"/>
      <c r="AC147" s="82" t="str">
        <f>IF([7]回答表!F17="下水道事業",IF([7]回答表!X45="●",[7]回答表!Y196,IF([7]回答表!AA45="●",[7]回答表!Y262,"")),"")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IF([7]回答表!F17="下水道事業",IF([7]回答表!X45="●",[7]回答表!Y198,IF([7]回答表!AA45="●",[7]回答表!Y264,"")),"")</f>
        <v/>
      </c>
      <c r="V153" s="83"/>
      <c r="W153" s="83"/>
      <c r="X153" s="83"/>
      <c r="Y153" s="83"/>
      <c r="Z153" s="83"/>
      <c r="AA153" s="83"/>
      <c r="AB153" s="153"/>
      <c r="AC153" s="82" t="str">
        <f>IF([7]回答表!F17="下水道事業",IF([7]回答表!X45="●",[7]回答表!Y199,IF([7]回答表!AA45="●",[7]回答表!Y265,"")),"")</f>
        <v/>
      </c>
      <c r="AD153" s="83"/>
      <c r="AE153" s="83"/>
      <c r="AF153" s="83"/>
      <c r="AG153" s="83"/>
      <c r="AH153" s="83"/>
      <c r="AI153" s="83"/>
      <c r="AJ153" s="153"/>
      <c r="AK153" s="82" t="str">
        <f>IF([7]回答表!F17="下水道事業",IF([7]回答表!X45="●",[7]回答表!Y200,IF([7]回答表!AA45="●",[7]回答表!Y266,"")),"")</f>
        <v/>
      </c>
      <c r="AL153" s="83"/>
      <c r="AM153" s="83"/>
      <c r="AN153" s="83"/>
      <c r="AO153" s="83"/>
      <c r="AP153" s="83"/>
      <c r="AQ153" s="83"/>
      <c r="AR153" s="153"/>
      <c r="AS153" s="82" t="str">
        <f>IF([7]回答表!F17="下水道事業",IF([7]回答表!X45="●",[7]回答表!Y201,IF([7]回答表!AA45="●",[7]回答表!Y267,"")),"")</f>
        <v/>
      </c>
      <c r="AT153" s="83"/>
      <c r="AU153" s="83"/>
      <c r="AV153" s="83"/>
      <c r="AW153" s="83"/>
      <c r="AX153" s="83"/>
      <c r="AY153" s="83"/>
      <c r="AZ153" s="153"/>
      <c r="BA153" s="82" t="str">
        <f>IF([7]回答表!F17="下水道事業",IF([7]回答表!X45="●",[7]回答表!Y202,IF([7]回答表!AA45="●",[7]回答表!Y268,"")),"")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IF([7]回答表!F17="下水道事業",IF([7]回答表!AA45="●","●",""),"")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IF([7]回答表!F17="下水道事業",IF([7]回答表!X45="●",[7]回答表!Y207,IF([7]回答表!AA45="●",[7]回答表!Y273,"")),"")</f>
        <v/>
      </c>
      <c r="V159" s="83"/>
      <c r="W159" s="83"/>
      <c r="X159" s="83"/>
      <c r="Y159" s="83"/>
      <c r="Z159" s="83"/>
      <c r="AA159" s="83"/>
      <c r="AB159" s="153"/>
      <c r="AC159" s="82" t="str">
        <f>IF([7]回答表!F17="下水道事業",IF([7]回答表!X45="●",[7]回答表!Y208,IF([7]回答表!AA45="●",[7]回答表!Y274,"")),"")</f>
        <v/>
      </c>
      <c r="AD159" s="83"/>
      <c r="AE159" s="83"/>
      <c r="AF159" s="83"/>
      <c r="AG159" s="83"/>
      <c r="AH159" s="83"/>
      <c r="AI159" s="83"/>
      <c r="AJ159" s="153"/>
      <c r="AK159" s="82" t="str">
        <f>IF([7]回答表!F17="下水道事業",IF([7]回答表!X45="●",[7]回答表!Y209,IF([7]回答表!AA45="●",[7]回答表!Y275,"")),"")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IF([7]回答表!F17="下水道事業",IF([7]回答表!AD45="●","●",""),"")</f>
        <v/>
      </c>
      <c r="O164" s="131"/>
      <c r="P164" s="131"/>
      <c r="Q164" s="132"/>
      <c r="R164" s="119"/>
      <c r="S164" s="119"/>
      <c r="T164" s="119"/>
      <c r="U164" s="133" t="str">
        <f>IF([7]回答表!F17="下水道事業",IF([7]回答表!AD45="●",[7]回答表!B289,""),"")</f>
        <v/>
      </c>
      <c r="V164" s="134"/>
      <c r="W164" s="134"/>
      <c r="X164" s="134"/>
      <c r="Y164" s="134"/>
      <c r="Z164" s="134"/>
      <c r="AA164" s="134"/>
      <c r="AB164" s="134"/>
      <c r="AC164" s="134"/>
      <c r="AD164" s="134"/>
      <c r="AE164" s="134"/>
      <c r="AF164" s="134"/>
      <c r="AG164" s="134"/>
      <c r="AH164" s="134"/>
      <c r="AI164" s="134"/>
      <c r="AJ164" s="135"/>
      <c r="AK164" s="183"/>
      <c r="AL164" s="183"/>
      <c r="AM164" s="133" t="str">
        <f>IF([7]回答表!F17="下水道事業",IF([7]回答表!AD45="●",[7]回答表!B295,""),"")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IF([7]回答表!BD17="●",IF([7]回答表!X45="●","●",""),"")</f>
        <v/>
      </c>
      <c r="O176" s="131"/>
      <c r="P176" s="131"/>
      <c r="Q176" s="132"/>
      <c r="R176" s="119"/>
      <c r="S176" s="119"/>
      <c r="T176" s="119"/>
      <c r="U176" s="133" t="str">
        <f>IF([7]回答表!BD17="●",IF([7]回答表!X45="●",[7]回答表!B158,IF([7]回答表!AA45="●",[7]回答表!B223,"")),"")</f>
        <v/>
      </c>
      <c r="V176" s="134"/>
      <c r="W176" s="134"/>
      <c r="X176" s="134"/>
      <c r="Y176" s="134"/>
      <c r="Z176" s="134"/>
      <c r="AA176" s="134"/>
      <c r="AB176" s="134"/>
      <c r="AC176" s="134"/>
      <c r="AD176" s="134"/>
      <c r="AE176" s="134"/>
      <c r="AF176" s="134"/>
      <c r="AG176" s="134"/>
      <c r="AH176" s="134"/>
      <c r="AI176" s="134"/>
      <c r="AJ176" s="135"/>
      <c r="AK176" s="136"/>
      <c r="AL176" s="136"/>
      <c r="AM176" s="138" t="str">
        <f>IF([7]回答表!BD17="●",IF([7]回答表!X45="●",[7]回答表!B212,IF([7]回答表!AA45="●",[7]回答表!B278,"")),"")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IF([7]回答表!BD17="●",IF([7]回答表!X45="●",[7]回答表!E212,IF([7]回答表!AA45="●",[7]回答表!E278,"")),"")</f>
        <v/>
      </c>
      <c r="AN179" s="151"/>
      <c r="AO179" s="151"/>
      <c r="AP179" s="151"/>
      <c r="AQ179" s="150" t="str">
        <f>IF([7]回答表!BD17="●",IF([7]回答表!X45="●",[7]回答表!E213,IF([7]回答表!AA45="●",[7]回答表!E279,"")),"")</f>
        <v/>
      </c>
      <c r="AR179" s="151"/>
      <c r="AS179" s="151"/>
      <c r="AT179" s="151"/>
      <c r="AU179" s="150" t="str">
        <f>IF([7]回答表!BD17="●",IF([7]回答表!X45="●",[7]回答表!E214,IF([7]回答表!AA45="●",[7]回答表!E280,"")),"")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IF([7]回答表!BD17="●",IF([7]回答表!AA45="●","●",""),"")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IF([7]回答表!BD17="●",IF([7]回答表!AD45="●","●",""),"")</f>
        <v/>
      </c>
      <c r="O188" s="131"/>
      <c r="P188" s="131"/>
      <c r="Q188" s="132"/>
      <c r="R188" s="119"/>
      <c r="S188" s="119"/>
      <c r="T188" s="119"/>
      <c r="U188" s="133" t="str">
        <f>IF([7]回答表!BD17="●",IF([7]回答表!AD45="●",[7]回答表!B289,""),"")</f>
        <v/>
      </c>
      <c r="V188" s="134"/>
      <c r="W188" s="134"/>
      <c r="X188" s="134"/>
      <c r="Y188" s="134"/>
      <c r="Z188" s="134"/>
      <c r="AA188" s="134"/>
      <c r="AB188" s="134"/>
      <c r="AC188" s="134"/>
      <c r="AD188" s="134"/>
      <c r="AE188" s="134"/>
      <c r="AF188" s="134"/>
      <c r="AG188" s="134"/>
      <c r="AH188" s="134"/>
      <c r="AI188" s="134"/>
      <c r="AJ188" s="135"/>
      <c r="AK188" s="183"/>
      <c r="AL188" s="183"/>
      <c r="AM188" s="133" t="str">
        <f>IF([7]回答表!BD17="●",IF([7]回答表!AD45="●",[7]回答表!B295,""),"")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IF([7]回答表!X46="●","●","")</f>
        <v>●</v>
      </c>
      <c r="O200" s="131"/>
      <c r="P200" s="131"/>
      <c r="Q200" s="132"/>
      <c r="R200" s="119"/>
      <c r="S200" s="119"/>
      <c r="T200" s="119"/>
      <c r="U200" s="133" t="str">
        <f>IF([7]回答表!X46="●",[7]回答表!B307,IF([7]回答表!AA46="●",[7]回答表!B324,""))</f>
        <v>北秋田市民病院の運営に関する業務</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IF([7]回答表!X46="●",[7]回答表!U313,IF([7]回答表!AA46="●",[7]回答表!U330,""))</f>
        <v>平成</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IF([7]回答表!X46="●",[7]回答表!G313,IF([7]回答表!AA46="●",[7]回答表!G330,""))</f>
        <v xml:space="preserve"> </v>
      </c>
      <c r="AN203" s="83"/>
      <c r="AO203" s="83"/>
      <c r="AP203" s="83"/>
      <c r="AQ203" s="83"/>
      <c r="AR203" s="83"/>
      <c r="AS203" s="83"/>
      <c r="AT203" s="153"/>
      <c r="AU203" s="82" t="str">
        <f>IF([7]回答表!X46="●",[7]回答表!G314,IF([7]回答表!AA46="●",[7]回答表!G331,""))</f>
        <v>●</v>
      </c>
      <c r="AV203" s="83"/>
      <c r="AW203" s="83"/>
      <c r="AX203" s="83"/>
      <c r="AY203" s="83"/>
      <c r="AZ203" s="83"/>
      <c r="BA203" s="83"/>
      <c r="BB203" s="153"/>
      <c r="BC203" s="120"/>
      <c r="BD203" s="109"/>
      <c r="BE203" s="109"/>
      <c r="BF203" s="150">
        <f>IF([7]回答表!X46="●",[7]回答表!X313,IF([7]回答表!AA46="●",[7]回答表!X330,""))</f>
        <v>22</v>
      </c>
      <c r="BG203" s="151"/>
      <c r="BH203" s="151"/>
      <c r="BI203" s="151"/>
      <c r="BJ203" s="150">
        <f>IF([7]回答表!X46="●",[7]回答表!X314,IF([7]回答表!AA46="●",[7]回答表!X331,""))</f>
        <v>4</v>
      </c>
      <c r="BK203" s="151"/>
      <c r="BL203" s="151"/>
      <c r="BM203" s="152"/>
      <c r="BN203" s="150">
        <f>IF([7]回答表!X46="●",[7]回答表!X315,IF([7]回答表!AA46="●",[7]回答表!X332,""))</f>
        <v>1</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IF([7]回答表!AA46="●","●","")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IF([7]回答表!AD46="●","●","")</f>
        <v/>
      </c>
      <c r="O212" s="131"/>
      <c r="P212" s="131"/>
      <c r="Q212" s="132"/>
      <c r="R212" s="119"/>
      <c r="S212" s="119"/>
      <c r="T212" s="119"/>
      <c r="U212" s="133" t="str">
        <f>IF([7]回答表!AD46="●",[7]回答表!B337,"")</f>
        <v/>
      </c>
      <c r="V212" s="134"/>
      <c r="W212" s="134"/>
      <c r="X212" s="134"/>
      <c r="Y212" s="134"/>
      <c r="Z212" s="134"/>
      <c r="AA212" s="134"/>
      <c r="AB212" s="134"/>
      <c r="AC212" s="134"/>
      <c r="AD212" s="134"/>
      <c r="AE212" s="134"/>
      <c r="AF212" s="134"/>
      <c r="AG212" s="134"/>
      <c r="AH212" s="134"/>
      <c r="AI212" s="134"/>
      <c r="AJ212" s="135"/>
      <c r="AK212" s="259"/>
      <c r="AL212" s="259"/>
      <c r="AM212" s="133" t="str">
        <f>IF([7]回答表!AD46="●",[7]回答表!B343,"")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IF([7]回答表!X47="●","●","")</f>
        <v/>
      </c>
      <c r="O224" s="131"/>
      <c r="P224" s="131"/>
      <c r="Q224" s="132"/>
      <c r="R224" s="119"/>
      <c r="S224" s="119"/>
      <c r="T224" s="119"/>
      <c r="U224" s="133" t="str">
        <f>IF([7]回答表!X47="●",[7]回答表!B356,IF([7]回答表!AA47="●",[7]回答表!B379,""))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IF([7]回答表!X47="●",[7]回答表!B362,"")</f>
        <v/>
      </c>
      <c r="AO224" s="263"/>
      <c r="AP224" s="263"/>
      <c r="AQ224" s="263"/>
      <c r="AR224" s="263"/>
      <c r="AS224" s="263"/>
      <c r="AT224" s="263"/>
      <c r="AU224" s="263"/>
      <c r="AV224" s="263"/>
      <c r="AW224" s="263"/>
      <c r="AX224" s="263"/>
      <c r="AY224" s="263"/>
      <c r="AZ224" s="263"/>
      <c r="BA224" s="263"/>
      <c r="BB224" s="264"/>
      <c r="BC224" s="120"/>
      <c r="BD224" s="109"/>
      <c r="BE224" s="109"/>
      <c r="BF224" s="138" t="str">
        <f>IF([7]回答表!X47="●",[7]回答表!B368,IF([7]回答表!AA47="●",[7]回答表!B385,""))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IF([7]回答表!X47="●",[7]回答表!E368,IF([7]回答表!AA47="●",[7]回答表!E385,""))</f>
        <v/>
      </c>
      <c r="BG227" s="151"/>
      <c r="BH227" s="151"/>
      <c r="BI227" s="151"/>
      <c r="BJ227" s="150" t="str">
        <f>IF([7]回答表!X47="●",[7]回答表!E369,IF([7]回答表!AA47="●",[7]回答表!E386,""))</f>
        <v/>
      </c>
      <c r="BK227" s="151"/>
      <c r="BL227" s="151"/>
      <c r="BM227" s="152"/>
      <c r="BN227" s="150" t="str">
        <f>IF([7]回答表!X47="●",[7]回答表!E370,IF([7]回答表!AA47="●",[7]回答表!E387,""))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IF([7]回答表!AA47="●","●","")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IF([7]回答表!AD47="●","●","")</f>
        <v/>
      </c>
      <c r="O236" s="131"/>
      <c r="P236" s="131"/>
      <c r="Q236" s="132"/>
      <c r="R236" s="119"/>
      <c r="S236" s="119"/>
      <c r="T236" s="119"/>
      <c r="U236" s="133" t="str">
        <f>IF([7]回答表!AD47="●",[7]回答表!B392,"")</f>
        <v/>
      </c>
      <c r="V236" s="134"/>
      <c r="W236" s="134"/>
      <c r="X236" s="134"/>
      <c r="Y236" s="134"/>
      <c r="Z236" s="134"/>
      <c r="AA236" s="134"/>
      <c r="AB236" s="134"/>
      <c r="AC236" s="134"/>
      <c r="AD236" s="134"/>
      <c r="AE236" s="134"/>
      <c r="AF236" s="134"/>
      <c r="AG236" s="134"/>
      <c r="AH236" s="134"/>
      <c r="AI236" s="134"/>
      <c r="AJ236" s="135"/>
      <c r="AK236" s="259"/>
      <c r="AL236" s="259"/>
      <c r="AM236" s="133" t="str">
        <f>IF([7]回答表!AD47="●",[7]回答表!B398,"")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IF([7]回答表!X48="●","●","")</f>
        <v/>
      </c>
      <c r="O248" s="131"/>
      <c r="P248" s="131"/>
      <c r="Q248" s="132"/>
      <c r="R248" s="119"/>
      <c r="S248" s="119"/>
      <c r="T248" s="119"/>
      <c r="U248" s="133" t="str">
        <f>IF([7]回答表!X48="●",[7]回答表!B411,IF([7]回答表!AA48="●",[7]回答表!B425,""))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IF([7]回答表!X48="●",[7]回答表!BC418,IF([7]回答表!AA48="●",[7]回答表!BC432,""))</f>
        <v/>
      </c>
      <c r="AR248" s="272"/>
      <c r="AS248" s="272"/>
      <c r="AT248" s="272"/>
      <c r="AU248" s="273" t="s">
        <v>73</v>
      </c>
      <c r="AV248" s="274"/>
      <c r="AW248" s="274"/>
      <c r="AX248" s="275"/>
      <c r="AY248" s="272" t="str">
        <f>IF([7]回答表!X48="●",[7]回答表!BC423,IF([7]回答表!AA48="●",[7]回答表!BC437,""))</f>
        <v/>
      </c>
      <c r="AZ248" s="272"/>
      <c r="BA248" s="272"/>
      <c r="BB248" s="272"/>
      <c r="BC248" s="120"/>
      <c r="BD248" s="109"/>
      <c r="BE248" s="109"/>
      <c r="BF248" s="138" t="str">
        <f>IF([7]回答表!X48="●",[7]回答表!S417,IF([7]回答表!AA48="●",[7]回答表!S431,""))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IF([7]回答表!X48="●",[7]回答表!BC419,IF([7]回答表!AA48="●",[7]回答表!BC433,""))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IF([7]回答表!X48="●",[7]回答表!V417,IF([7]回答表!AA48="●",[7]回答表!V431,""))</f>
        <v/>
      </c>
      <c r="BG251" s="151"/>
      <c r="BH251" s="151"/>
      <c r="BI251" s="151"/>
      <c r="BJ251" s="150" t="str">
        <f>IF([7]回答表!X48="●",[7]回答表!V418,IF([7]回答表!AA48="●",[7]回答表!V432,""))</f>
        <v/>
      </c>
      <c r="BK251" s="151"/>
      <c r="BL251" s="151"/>
      <c r="BM251" s="152"/>
      <c r="BN251" s="150" t="str">
        <f>IF([7]回答表!X48="●",[7]回答表!V419,IF([7]回答表!AA48="●",[7]回答表!V433,""))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IF([7]回答表!X48="●",[7]回答表!BC420,IF([7]回答表!AA48="●",[7]回答表!BC434,""))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IF([7]回答表!X48="●",[7]回答表!BC424,IF([7]回答表!AA48="●",[7]回答表!BC438,""))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IF([7]回答表!AA48="●","●","")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IF([7]回答表!X48="●",[7]回答表!BC421,IF([7]回答表!AA48="●",[7]回答表!BC435,""))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IF([7]回答表!X48="●",[7]回答表!BC422,IF([7]回答表!AA48="●",[7]回答表!BC436,""))</f>
        <v/>
      </c>
      <c r="AR256" s="272"/>
      <c r="AS256" s="272"/>
      <c r="AT256" s="272"/>
      <c r="AU256" s="224" t="s">
        <v>79</v>
      </c>
      <c r="AV256" s="225"/>
      <c r="AW256" s="225"/>
      <c r="AX256" s="226"/>
      <c r="AY256" s="282" t="str">
        <f>IF([7]回答表!X48="●",[7]回答表!BC425,IF([7]回答表!AA48="●",[7]回答表!BC439,""))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IF([7]回答表!AD48="●","●","")</f>
        <v/>
      </c>
      <c r="O260" s="131"/>
      <c r="P260" s="131"/>
      <c r="Q260" s="132"/>
      <c r="R260" s="119"/>
      <c r="S260" s="119"/>
      <c r="T260" s="119"/>
      <c r="U260" s="133" t="str">
        <f>IF([7]回答表!AD48="●",[7]回答表!B439,"")</f>
        <v/>
      </c>
      <c r="V260" s="134"/>
      <c r="W260" s="134"/>
      <c r="X260" s="134"/>
      <c r="Y260" s="134"/>
      <c r="Z260" s="134"/>
      <c r="AA260" s="134"/>
      <c r="AB260" s="134"/>
      <c r="AC260" s="134"/>
      <c r="AD260" s="134"/>
      <c r="AE260" s="134"/>
      <c r="AF260" s="134"/>
      <c r="AG260" s="134"/>
      <c r="AH260" s="134"/>
      <c r="AI260" s="134"/>
      <c r="AJ260" s="135"/>
      <c r="AK260" s="183"/>
      <c r="AL260" s="183"/>
      <c r="AM260" s="133" t="str">
        <f>IF([7]回答表!AD48="●",[7]回答表!B445,"")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IF([7]回答表!X49="●","●","")</f>
        <v/>
      </c>
      <c r="O271" s="131"/>
      <c r="P271" s="131"/>
      <c r="Q271" s="132"/>
      <c r="R271" s="119"/>
      <c r="S271" s="119"/>
      <c r="T271" s="119"/>
      <c r="U271" s="133" t="str">
        <f>IF([7]回答表!X49="●",[7]回答表!B458,IF([7]回答表!AA49="●",[7]回答表!B475,""))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IF([7]回答表!X49="●",[7]回答表!B468,IF([7]回答表!AA49="●",[7]回答表!B485,""))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IF([7]回答表!X49="●",[7]回答表!G464,IF([7]回答表!AA49="●",[7]回答表!G481,""))</f>
        <v/>
      </c>
      <c r="AN273" s="83"/>
      <c r="AO273" s="83"/>
      <c r="AP273" s="83"/>
      <c r="AQ273" s="83"/>
      <c r="AR273" s="83"/>
      <c r="AS273" s="83"/>
      <c r="AT273" s="153"/>
      <c r="AU273" s="82" t="str">
        <f>IF([7]回答表!X49="●",[7]回答表!G465,IF([7]回答表!AA49="●",[7]回答表!G482,""))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IF([7]回答表!X49="●",[7]回答表!E468,IF([7]回答表!AA49="●",[7]回答表!E485,""))</f>
        <v/>
      </c>
      <c r="BG274" s="151"/>
      <c r="BH274" s="151"/>
      <c r="BI274" s="151"/>
      <c r="BJ274" s="150" t="str">
        <f>IF([7]回答表!X49="●",[7]回答表!E469,IF([7]回答表!AA49="●",[7]回答表!E486,""))</f>
        <v/>
      </c>
      <c r="BK274" s="151"/>
      <c r="BL274" s="151"/>
      <c r="BM274" s="152"/>
      <c r="BN274" s="150" t="str">
        <f>IF([7]回答表!X49="●",[7]回答表!E470,IF([7]回答表!AA49="●",[7]回答表!E487,""))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IF([7]回答表!AA49="●","●","")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IF([7]回答表!AD49="●","●","")</f>
        <v/>
      </c>
      <c r="O283" s="131"/>
      <c r="P283" s="131"/>
      <c r="Q283" s="132"/>
      <c r="R283" s="119"/>
      <c r="S283" s="119"/>
      <c r="T283" s="119"/>
      <c r="U283" s="133" t="str">
        <f>IF([7]回答表!AD49="●",[7]回答表!B492,"")</f>
        <v/>
      </c>
      <c r="V283" s="134"/>
      <c r="W283" s="134"/>
      <c r="X283" s="134"/>
      <c r="Y283" s="134"/>
      <c r="Z283" s="134"/>
      <c r="AA283" s="134"/>
      <c r="AB283" s="134"/>
      <c r="AC283" s="134"/>
      <c r="AD283" s="134"/>
      <c r="AE283" s="134"/>
      <c r="AF283" s="134"/>
      <c r="AG283" s="134"/>
      <c r="AH283" s="134"/>
      <c r="AI283" s="134"/>
      <c r="AJ283" s="135"/>
      <c r="AK283" s="136"/>
      <c r="AL283" s="136"/>
      <c r="AM283" s="133" t="str">
        <f>IF([7]回答表!AD49="●",[7]回答表!B498,"")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IF([7]回答表!R50="●",[7]回答表!B511,"")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DB8EE-0087-4ABE-BFAD-6DCBA83B6D7C}">
  <sheetPr>
    <pageSetUpPr fitToPage="1"/>
  </sheetPr>
  <dimension ref="A1:CN315"/>
  <sheetViews>
    <sheetView showZeros="0" view="pageBreakPreview" zoomScale="60" zoomScaleNormal="55" workbookViewId="0">
      <selection activeCell="C8" sqref="C8:T10"/>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北秋田市</v>
      </c>
      <c r="D11" s="8"/>
      <c r="E11" s="8"/>
      <c r="F11" s="8"/>
      <c r="G11" s="8"/>
      <c r="H11" s="8"/>
      <c r="I11" s="8"/>
      <c r="J11" s="8"/>
      <c r="K11" s="8"/>
      <c r="L11" s="8"/>
      <c r="M11" s="8"/>
      <c r="N11" s="8"/>
      <c r="O11" s="8"/>
      <c r="P11" s="8"/>
      <c r="Q11" s="8"/>
      <c r="R11" s="8"/>
      <c r="S11" s="8"/>
      <c r="T11" s="8"/>
      <c r="U11" s="22" t="str">
        <f>IF(COUNTIF([2]回答表!F17,"*")&gt;0,[2]回答表!F17,"")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公共下水道</v>
      </c>
      <c r="AP11" s="10"/>
      <c r="AQ11" s="10"/>
      <c r="AR11" s="10"/>
      <c r="AS11" s="10"/>
      <c r="AT11" s="10"/>
      <c r="AU11" s="10"/>
      <c r="AV11" s="10"/>
      <c r="AW11" s="10"/>
      <c r="AX11" s="10"/>
      <c r="AY11" s="10"/>
      <c r="AZ11" s="10"/>
      <c r="BA11" s="10"/>
      <c r="BB11" s="10"/>
      <c r="BC11" s="10"/>
      <c r="BD11" s="10"/>
      <c r="BE11" s="10"/>
      <c r="BF11" s="11"/>
      <c r="BG11" s="21" t="str">
        <f>IF(COUNTIF([2]回答表!F19,"*")&gt;0,[2]回答表!F19,"")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
      </c>
      <c r="E24" s="80"/>
      <c r="F24" s="80"/>
      <c r="G24" s="80"/>
      <c r="H24" s="80"/>
      <c r="I24" s="80"/>
      <c r="J24" s="81"/>
      <c r="K24" s="79" t="str">
        <f>IF([2]回答表!R44="●","●","")</f>
        <v/>
      </c>
      <c r="L24" s="80"/>
      <c r="M24" s="80"/>
      <c r="N24" s="80"/>
      <c r="O24" s="80"/>
      <c r="P24" s="80"/>
      <c r="Q24" s="81"/>
      <c r="R24" s="79" t="str">
        <f>IF([2]回答表!R45="●","●","")</f>
        <v>●</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IF([2]回答表!X43="●","●","")</f>
        <v/>
      </c>
      <c r="O36" s="131"/>
      <c r="P36" s="131"/>
      <c r="Q36" s="132"/>
      <c r="R36" s="119"/>
      <c r="S36" s="119"/>
      <c r="T36" s="119"/>
      <c r="U36" s="133" t="str">
        <f>IF([2]回答表!X43="●",[2]回答表!B59,IF([2]回答表!AA43="●",[2]回答表!B79,""))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IF([2]回答表!X43="●",[2]回答表!G65,IF([2]回答表!AA43="●",[2]回答表!G85,""))</f>
        <v/>
      </c>
      <c r="AN38" s="83"/>
      <c r="AO38" s="83"/>
      <c r="AP38" s="83"/>
      <c r="AQ38" s="83"/>
      <c r="AR38" s="83"/>
      <c r="AS38" s="83"/>
      <c r="AT38" s="153"/>
      <c r="AU38" s="82" t="str">
        <f>IF([2]回答表!X43="●",[2]回答表!G66,IF([2]回答表!AA43="●",[2]回答表!G86,""))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IF([2]回答表!X43="●",[2]回答表!V65,IF([2]回答表!AA43="●",[2]回答表!V85,""))</f>
        <v/>
      </c>
      <c r="BG39" s="16"/>
      <c r="BH39" s="16"/>
      <c r="BI39" s="17"/>
      <c r="BJ39" s="150" t="str">
        <f>IF([2]回答表!X43="●",[2]回答表!V66,IF([2]回答表!AA43="●",[2]回答表!V86,""))</f>
        <v/>
      </c>
      <c r="BK39" s="16"/>
      <c r="BL39" s="16"/>
      <c r="BM39" s="17"/>
      <c r="BN39" s="150" t="str">
        <f>IF([2]回答表!X43="●",[2]回答表!V67,IF([2]回答表!AA43="●",[2]回答表!V87,""))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IF([2]回答表!X43="●",[2]回答表!O71,IF([2]回答表!AA43="●",[2]回答表!O91,""))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IF([2]回答表!X43="●",[2]回答表!O72,IF([2]回答表!AA43="●",[2]回答表!O92,""))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IF([2]回答表!AA43="●","●","")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IF([2]回答表!X43="●",[2]回答表!O73,IF([2]回答表!AA43="●",[2]回答表!O93,""))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IF([2]回答表!X43="●",[2]回答表!O74,IF([2]回答表!AA43="●",[2]回答表!O94,""))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IF([2]回答表!X43="●",[2]回答表!AG71,IF([2]回答表!AA43="●",[2]回答表!AG91,""))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IF([2]回答表!X43="●",[2]回答表!AG72,IF([2]回答表!AA43="●",[2]回答表!AG92,""))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IF([2]回答表!F17="下水道事業",IF([2]回答表!X45="●",[2]回答表!B158,IF([2]回答表!AA45="●",[2]回答表!B223,"")),"")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IF([2]回答表!F17="下水道事業",IF([2]回答表!X45="●",[2]回答表!B212,IF([2]回答表!AA45="●",[2]回答表!B278,"")),"")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IF([2]回答表!F17="下水道事業",IF([2]回答表!X45="●",[2]回答表!E212,IF([2]回答表!AA45="●",[2]回答表!E278,"")),"")</f>
        <v/>
      </c>
      <c r="BG142" s="151"/>
      <c r="BH142" s="151"/>
      <c r="BI142" s="151"/>
      <c r="BJ142" s="150" t="str">
        <f>IF([2]回答表!F17="下水道事業",IF([2]回答表!X45="●",[2]回答表!E213,IF([2]回答表!AA45="●",[2]回答表!E279,"")),"")</f>
        <v/>
      </c>
      <c r="BK142" s="151"/>
      <c r="BL142" s="151"/>
      <c r="BM142" s="151"/>
      <c r="BN142" s="150" t="str">
        <f>IF([2]回答表!F17="下水道事業",IF([2]回答表!X45="●",[2]回答表!E214,IF([2]回答表!AA45="●",[2]回答表!E280,"")),"")</f>
        <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
      </c>
      <c r="V147" s="83"/>
      <c r="W147" s="83"/>
      <c r="X147" s="83"/>
      <c r="Y147" s="83"/>
      <c r="Z147" s="83"/>
      <c r="AA147" s="83"/>
      <c r="AB147" s="153"/>
      <c r="AC147" s="82" t="str">
        <f>IF([2]回答表!F17="下水道事業",IF([2]回答表!X45="●",[2]回答表!Y196,IF([2]回答表!AA45="●",[2]回答表!Y262,"")),"")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c>
      <c r="V153" s="83"/>
      <c r="W153" s="83"/>
      <c r="X153" s="83"/>
      <c r="Y153" s="83"/>
      <c r="Z153" s="83"/>
      <c r="AA153" s="83"/>
      <c r="AB153" s="153"/>
      <c r="AC153" s="82" t="str">
        <f>IF([2]回答表!F17="下水道事業",IF([2]回答表!X45="●",[2]回答表!Y199,IF([2]回答表!AA45="●",[2]回答表!Y265,"")),"")</f>
        <v/>
      </c>
      <c r="AD153" s="83"/>
      <c r="AE153" s="83"/>
      <c r="AF153" s="83"/>
      <c r="AG153" s="83"/>
      <c r="AH153" s="83"/>
      <c r="AI153" s="83"/>
      <c r="AJ153" s="153"/>
      <c r="AK153" s="82" t="str">
        <f>IF([2]回答表!F17="下水道事業",IF([2]回答表!X45="●",[2]回答表!Y200,IF([2]回答表!AA45="●",[2]回答表!Y266,"")),"")</f>
        <v/>
      </c>
      <c r="AL153" s="83"/>
      <c r="AM153" s="83"/>
      <c r="AN153" s="83"/>
      <c r="AO153" s="83"/>
      <c r="AP153" s="83"/>
      <c r="AQ153" s="83"/>
      <c r="AR153" s="153"/>
      <c r="AS153" s="82" t="str">
        <f>IF([2]回答表!F17="下水道事業",IF([2]回答表!X45="●",[2]回答表!Y201,IF([2]回答表!AA45="●",[2]回答表!Y267,"")),"")</f>
        <v/>
      </c>
      <c r="AT153" s="83"/>
      <c r="AU153" s="83"/>
      <c r="AV153" s="83"/>
      <c r="AW153" s="83"/>
      <c r="AX153" s="83"/>
      <c r="AY153" s="83"/>
      <c r="AZ153" s="153"/>
      <c r="BA153" s="82" t="str">
        <f>IF([2]回答表!F17="下水道事業",IF([2]回答表!X45="●",[2]回答表!Y202,IF([2]回答表!AA45="●",[2]回答表!Y268,"")),"")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
      </c>
      <c r="V159" s="83"/>
      <c r="W159" s="83"/>
      <c r="X159" s="83"/>
      <c r="Y159" s="83"/>
      <c r="Z159" s="83"/>
      <c r="AA159" s="83"/>
      <c r="AB159" s="153"/>
      <c r="AC159" s="82" t="str">
        <f>IF([2]回答表!F17="下水道事業",IF([2]回答表!X45="●",[2]回答表!Y208,IF([2]回答表!AA45="●",[2]回答表!Y274,"")),"")</f>
        <v/>
      </c>
      <c r="AD159" s="83"/>
      <c r="AE159" s="83"/>
      <c r="AF159" s="83"/>
      <c r="AG159" s="83"/>
      <c r="AH159" s="83"/>
      <c r="AI159" s="83"/>
      <c r="AJ159" s="153"/>
      <c r="AK159" s="82" t="str">
        <f>IF([2]回答表!F17="下水道事業",IF([2]回答表!X45="●",[2]回答表!Y209,IF([2]回答表!AA45="●",[2]回答表!Y275,"")),"")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43.5" customHeight="1" x14ac:dyDescent="0.4">
      <c r="C164" s="101"/>
      <c r="D164" s="194" t="s">
        <v>33</v>
      </c>
      <c r="E164" s="194"/>
      <c r="F164" s="194"/>
      <c r="G164" s="194"/>
      <c r="H164" s="194"/>
      <c r="I164" s="194"/>
      <c r="J164" s="194"/>
      <c r="K164" s="194"/>
      <c r="L164" s="194"/>
      <c r="M164" s="213"/>
      <c r="N164" s="130" t="str">
        <f>IF([2]回答表!F17="下水道事業",IF([2]回答表!AD45="●","●",""),"")</f>
        <v>●</v>
      </c>
      <c r="O164" s="131"/>
      <c r="P164" s="131"/>
      <c r="Q164" s="132"/>
      <c r="R164" s="119"/>
      <c r="S164" s="119"/>
      <c r="T164" s="119"/>
      <c r="U164" s="313" t="str">
        <f>IF([2]回答表!F17="下水道事業",IF([2]回答表!AD45="●",[2]回答表!B289,""),"")</f>
        <v>「北秋田市生活排水処理構想」に基づき、農業集落排水施設の統廃合に併せた公共下水道への編入等、処理施設の更新時期と受け入れ先の施設能力を見極めながら、適切な時期に各地域の中核となる公共下水道処理場に集約予定。</v>
      </c>
      <c r="V164" s="314"/>
      <c r="W164" s="314"/>
      <c r="X164" s="314"/>
      <c r="Y164" s="314"/>
      <c r="Z164" s="314"/>
      <c r="AA164" s="314"/>
      <c r="AB164" s="314"/>
      <c r="AC164" s="314"/>
      <c r="AD164" s="314"/>
      <c r="AE164" s="314"/>
      <c r="AF164" s="314"/>
      <c r="AG164" s="314"/>
      <c r="AH164" s="314"/>
      <c r="AI164" s="314"/>
      <c r="AJ164" s="315"/>
      <c r="AK164" s="183"/>
      <c r="AL164" s="183"/>
      <c r="AM164" s="313" t="str">
        <f>IF([2]回答表!F17="下水道事業",IF([2]回答表!AD45="●",[2]回答表!B295,""),"")</f>
        <v>今後の人口減少等を見据え、処理水量も減少するものと予測されるものの、１処理区では、し尿の受け入れに併せて処理機能の増強も行っており、適宜、施設・整備を更新することも検討。また、他事業も同時に進行していることから、全体的なバランスを踏まえた財政計画により、受け入れ時期も考慮しながら対応策を講じていく必要がある。</v>
      </c>
      <c r="AN164" s="314"/>
      <c r="AO164" s="314"/>
      <c r="AP164" s="314"/>
      <c r="AQ164" s="314"/>
      <c r="AR164" s="314"/>
      <c r="AS164" s="314"/>
      <c r="AT164" s="314"/>
      <c r="AU164" s="314"/>
      <c r="AV164" s="314"/>
      <c r="AW164" s="314"/>
      <c r="AX164" s="314"/>
      <c r="AY164" s="314"/>
      <c r="AZ164" s="314"/>
      <c r="BA164" s="314"/>
      <c r="BB164" s="314"/>
      <c r="BC164" s="314"/>
      <c r="BD164" s="314"/>
      <c r="BE164" s="314"/>
      <c r="BF164" s="314"/>
      <c r="BG164" s="314"/>
      <c r="BH164" s="314"/>
      <c r="BI164" s="314"/>
      <c r="BJ164" s="314"/>
      <c r="BK164" s="314"/>
      <c r="BL164" s="314"/>
      <c r="BM164" s="314"/>
      <c r="BN164" s="314"/>
      <c r="BO164" s="314"/>
      <c r="BP164" s="314"/>
      <c r="BQ164" s="315"/>
      <c r="BR164" s="112"/>
    </row>
    <row r="165" spans="3:70" ht="43.5" customHeight="1" x14ac:dyDescent="0.4">
      <c r="C165" s="101"/>
      <c r="D165" s="194"/>
      <c r="E165" s="194"/>
      <c r="F165" s="194"/>
      <c r="G165" s="194"/>
      <c r="H165" s="194"/>
      <c r="I165" s="194"/>
      <c r="J165" s="194"/>
      <c r="K165" s="194"/>
      <c r="L165" s="194"/>
      <c r="M165" s="213"/>
      <c r="N165" s="144"/>
      <c r="O165" s="145"/>
      <c r="P165" s="145"/>
      <c r="Q165" s="146"/>
      <c r="R165" s="119"/>
      <c r="S165" s="119"/>
      <c r="T165" s="119"/>
      <c r="U165" s="316"/>
      <c r="V165" s="317"/>
      <c r="W165" s="317"/>
      <c r="X165" s="317"/>
      <c r="Y165" s="317"/>
      <c r="Z165" s="317"/>
      <c r="AA165" s="317"/>
      <c r="AB165" s="317"/>
      <c r="AC165" s="317"/>
      <c r="AD165" s="317"/>
      <c r="AE165" s="317"/>
      <c r="AF165" s="317"/>
      <c r="AG165" s="317"/>
      <c r="AH165" s="317"/>
      <c r="AI165" s="317"/>
      <c r="AJ165" s="318"/>
      <c r="AK165" s="183"/>
      <c r="AL165" s="183"/>
      <c r="AM165" s="316"/>
      <c r="AN165" s="317"/>
      <c r="AO165" s="317"/>
      <c r="AP165" s="317"/>
      <c r="AQ165" s="317"/>
      <c r="AR165" s="317"/>
      <c r="AS165" s="317"/>
      <c r="AT165" s="317"/>
      <c r="AU165" s="317"/>
      <c r="AV165" s="317"/>
      <c r="AW165" s="317"/>
      <c r="AX165" s="317"/>
      <c r="AY165" s="317"/>
      <c r="AZ165" s="317"/>
      <c r="BA165" s="317"/>
      <c r="BB165" s="317"/>
      <c r="BC165" s="317"/>
      <c r="BD165" s="317"/>
      <c r="BE165" s="317"/>
      <c r="BF165" s="317"/>
      <c r="BG165" s="317"/>
      <c r="BH165" s="317"/>
      <c r="BI165" s="317"/>
      <c r="BJ165" s="317"/>
      <c r="BK165" s="317"/>
      <c r="BL165" s="317"/>
      <c r="BM165" s="317"/>
      <c r="BN165" s="317"/>
      <c r="BO165" s="317"/>
      <c r="BP165" s="317"/>
      <c r="BQ165" s="318"/>
      <c r="BR165" s="112"/>
    </row>
    <row r="166" spans="3:70" ht="43.5" customHeight="1" x14ac:dyDescent="0.4">
      <c r="C166" s="101"/>
      <c r="D166" s="194"/>
      <c r="E166" s="194"/>
      <c r="F166" s="194"/>
      <c r="G166" s="194"/>
      <c r="H166" s="194"/>
      <c r="I166" s="194"/>
      <c r="J166" s="194"/>
      <c r="K166" s="194"/>
      <c r="L166" s="194"/>
      <c r="M166" s="213"/>
      <c r="N166" s="144"/>
      <c r="O166" s="145"/>
      <c r="P166" s="145"/>
      <c r="Q166" s="146"/>
      <c r="R166" s="119"/>
      <c r="S166" s="119"/>
      <c r="T166" s="119"/>
      <c r="U166" s="316"/>
      <c r="V166" s="317"/>
      <c r="W166" s="317"/>
      <c r="X166" s="317"/>
      <c r="Y166" s="317"/>
      <c r="Z166" s="317"/>
      <c r="AA166" s="317"/>
      <c r="AB166" s="317"/>
      <c r="AC166" s="317"/>
      <c r="AD166" s="317"/>
      <c r="AE166" s="317"/>
      <c r="AF166" s="317"/>
      <c r="AG166" s="317"/>
      <c r="AH166" s="317"/>
      <c r="AI166" s="317"/>
      <c r="AJ166" s="318"/>
      <c r="AK166" s="183"/>
      <c r="AL166" s="183"/>
      <c r="AM166" s="316"/>
      <c r="AN166" s="317"/>
      <c r="AO166" s="317"/>
      <c r="AP166" s="317"/>
      <c r="AQ166" s="317"/>
      <c r="AR166" s="317"/>
      <c r="AS166" s="317"/>
      <c r="AT166" s="317"/>
      <c r="AU166" s="317"/>
      <c r="AV166" s="317"/>
      <c r="AW166" s="317"/>
      <c r="AX166" s="317"/>
      <c r="AY166" s="317"/>
      <c r="AZ166" s="317"/>
      <c r="BA166" s="317"/>
      <c r="BB166" s="317"/>
      <c r="BC166" s="317"/>
      <c r="BD166" s="317"/>
      <c r="BE166" s="317"/>
      <c r="BF166" s="317"/>
      <c r="BG166" s="317"/>
      <c r="BH166" s="317"/>
      <c r="BI166" s="317"/>
      <c r="BJ166" s="317"/>
      <c r="BK166" s="317"/>
      <c r="BL166" s="317"/>
      <c r="BM166" s="317"/>
      <c r="BN166" s="317"/>
      <c r="BO166" s="317"/>
      <c r="BP166" s="317"/>
      <c r="BQ166" s="318"/>
      <c r="BR166" s="112"/>
    </row>
    <row r="167" spans="3:70" ht="43.5" customHeight="1" x14ac:dyDescent="0.4">
      <c r="C167" s="101"/>
      <c r="D167" s="194"/>
      <c r="E167" s="194"/>
      <c r="F167" s="194"/>
      <c r="G167" s="194"/>
      <c r="H167" s="194"/>
      <c r="I167" s="194"/>
      <c r="J167" s="194"/>
      <c r="K167" s="194"/>
      <c r="L167" s="194"/>
      <c r="M167" s="213"/>
      <c r="N167" s="154"/>
      <c r="O167" s="155"/>
      <c r="P167" s="155"/>
      <c r="Q167" s="156"/>
      <c r="R167" s="119"/>
      <c r="S167" s="119"/>
      <c r="T167" s="119"/>
      <c r="U167" s="319"/>
      <c r="V167" s="320"/>
      <c r="W167" s="320"/>
      <c r="X167" s="320"/>
      <c r="Y167" s="320"/>
      <c r="Z167" s="320"/>
      <c r="AA167" s="320"/>
      <c r="AB167" s="320"/>
      <c r="AC167" s="320"/>
      <c r="AD167" s="320"/>
      <c r="AE167" s="320"/>
      <c r="AF167" s="320"/>
      <c r="AG167" s="320"/>
      <c r="AH167" s="320"/>
      <c r="AI167" s="320"/>
      <c r="AJ167" s="321"/>
      <c r="AK167" s="183"/>
      <c r="AL167" s="183"/>
      <c r="AM167" s="319"/>
      <c r="AN167" s="320"/>
      <c r="AO167" s="320"/>
      <c r="AP167" s="320"/>
      <c r="AQ167" s="320"/>
      <c r="AR167" s="320"/>
      <c r="AS167" s="320"/>
      <c r="AT167" s="320"/>
      <c r="AU167" s="320"/>
      <c r="AV167" s="320"/>
      <c r="AW167" s="320"/>
      <c r="AX167" s="320"/>
      <c r="AY167" s="320"/>
      <c r="AZ167" s="320"/>
      <c r="BA167" s="320"/>
      <c r="BB167" s="320"/>
      <c r="BC167" s="320"/>
      <c r="BD167" s="320"/>
      <c r="BE167" s="320"/>
      <c r="BF167" s="320"/>
      <c r="BG167" s="320"/>
      <c r="BH167" s="320"/>
      <c r="BI167" s="320"/>
      <c r="BJ167" s="320"/>
      <c r="BK167" s="320"/>
      <c r="BL167" s="320"/>
      <c r="BM167" s="320"/>
      <c r="BN167" s="320"/>
      <c r="BO167" s="320"/>
      <c r="BP167" s="320"/>
      <c r="BQ167" s="32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55A38-3CD9-46BD-9495-71B19681E241}">
  <sheetPr>
    <pageSetUpPr fitToPage="1"/>
  </sheetPr>
  <dimension ref="A1:CN315"/>
  <sheetViews>
    <sheetView showZeros="0" view="pageBreakPreview" zoomScale="60" zoomScaleNormal="55" workbookViewId="0">
      <selection activeCell="C8" sqref="C8:T10"/>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IF(COUNTIF([4]回答表!K15,"*")&gt;0,[4]回答表!K15,"")</f>
        <v>北秋田市</v>
      </c>
      <c r="D11" s="8"/>
      <c r="E11" s="8"/>
      <c r="F11" s="8"/>
      <c r="G11" s="8"/>
      <c r="H11" s="8"/>
      <c r="I11" s="8"/>
      <c r="J11" s="8"/>
      <c r="K11" s="8"/>
      <c r="L11" s="8"/>
      <c r="M11" s="8"/>
      <c r="N11" s="8"/>
      <c r="O11" s="8"/>
      <c r="P11" s="8"/>
      <c r="Q11" s="8"/>
      <c r="R11" s="8"/>
      <c r="S11" s="8"/>
      <c r="T11" s="8"/>
      <c r="U11" s="22" t="str">
        <f>IF(COUNTIF([4]回答表!F17,"*")&gt;0,[4]回答表!F17,"")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特定環境保全公共下水道</v>
      </c>
      <c r="AP11" s="10"/>
      <c r="AQ11" s="10"/>
      <c r="AR11" s="10"/>
      <c r="AS11" s="10"/>
      <c r="AT11" s="10"/>
      <c r="AU11" s="10"/>
      <c r="AV11" s="10"/>
      <c r="AW11" s="10"/>
      <c r="AX11" s="10"/>
      <c r="AY11" s="10"/>
      <c r="AZ11" s="10"/>
      <c r="BA11" s="10"/>
      <c r="BB11" s="10"/>
      <c r="BC11" s="10"/>
      <c r="BD11" s="10"/>
      <c r="BE11" s="10"/>
      <c r="BF11" s="11"/>
      <c r="BG11" s="21" t="str">
        <f>IF(COUNTIF([4]回答表!F19,"*")&gt;0,[4]回答表!F19,"")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IF([4]回答表!R43="●","●","")</f>
        <v/>
      </c>
      <c r="E24" s="80"/>
      <c r="F24" s="80"/>
      <c r="G24" s="80"/>
      <c r="H24" s="80"/>
      <c r="I24" s="80"/>
      <c r="J24" s="81"/>
      <c r="K24" s="79" t="str">
        <f>IF([4]回答表!R44="●","●","")</f>
        <v/>
      </c>
      <c r="L24" s="80"/>
      <c r="M24" s="80"/>
      <c r="N24" s="80"/>
      <c r="O24" s="80"/>
      <c r="P24" s="80"/>
      <c r="Q24" s="81"/>
      <c r="R24" s="79" t="str">
        <f>IF([4]回答表!R45="●","●","")</f>
        <v>●</v>
      </c>
      <c r="S24" s="80"/>
      <c r="T24" s="80"/>
      <c r="U24" s="80"/>
      <c r="V24" s="80"/>
      <c r="W24" s="80"/>
      <c r="X24" s="81"/>
      <c r="Y24" s="79" t="str">
        <f>IF([4]回答表!R46="●","●","")</f>
        <v/>
      </c>
      <c r="Z24" s="80"/>
      <c r="AA24" s="80"/>
      <c r="AB24" s="80"/>
      <c r="AC24" s="80"/>
      <c r="AD24" s="80"/>
      <c r="AE24" s="81"/>
      <c r="AF24" s="79" t="str">
        <f>IF([4]回答表!R47="●","●","")</f>
        <v/>
      </c>
      <c r="AG24" s="80"/>
      <c r="AH24" s="80"/>
      <c r="AI24" s="80"/>
      <c r="AJ24" s="80"/>
      <c r="AK24" s="80"/>
      <c r="AL24" s="81"/>
      <c r="AM24" s="79" t="str">
        <f>IF([4]回答表!R48="●","●","")</f>
        <v/>
      </c>
      <c r="AN24" s="80"/>
      <c r="AO24" s="80"/>
      <c r="AP24" s="80"/>
      <c r="AQ24" s="80"/>
      <c r="AR24" s="80"/>
      <c r="AS24" s="81"/>
      <c r="AT24" s="79" t="str">
        <f>IF([4]回答表!R49="●","●","")</f>
        <v/>
      </c>
      <c r="AU24" s="80"/>
      <c r="AV24" s="80"/>
      <c r="AW24" s="80"/>
      <c r="AX24" s="80"/>
      <c r="AY24" s="80"/>
      <c r="AZ24" s="81"/>
      <c r="BA24" s="68"/>
      <c r="BB24" s="82" t="str">
        <f>IF([4]回答表!R50="●","●","")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IF([4]回答表!X43="●","●","")</f>
        <v/>
      </c>
      <c r="O36" s="131"/>
      <c r="P36" s="131"/>
      <c r="Q36" s="132"/>
      <c r="R36" s="119"/>
      <c r="S36" s="119"/>
      <c r="T36" s="119"/>
      <c r="U36" s="133" t="str">
        <f>IF([4]回答表!X43="●",[4]回答表!B59,IF([4]回答表!AA43="●",[4]回答表!B79,""))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IF([4]回答表!X43="●",[4]回答表!S65,IF([4]回答表!AA43="●",[4]回答表!S85,""))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IF([4]回答表!X43="●",[4]回答表!G65,IF([4]回答表!AA43="●",[4]回答表!G85,""))</f>
        <v/>
      </c>
      <c r="AN38" s="83"/>
      <c r="AO38" s="83"/>
      <c r="AP38" s="83"/>
      <c r="AQ38" s="83"/>
      <c r="AR38" s="83"/>
      <c r="AS38" s="83"/>
      <c r="AT38" s="153"/>
      <c r="AU38" s="82" t="str">
        <f>IF([4]回答表!X43="●",[4]回答表!G66,IF([4]回答表!AA43="●",[4]回答表!G86,""))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IF([4]回答表!X43="●",[4]回答表!V65,IF([4]回答表!AA43="●",[4]回答表!V85,""))</f>
        <v/>
      </c>
      <c r="BG39" s="16"/>
      <c r="BH39" s="16"/>
      <c r="BI39" s="17"/>
      <c r="BJ39" s="150" t="str">
        <f>IF([4]回答表!X43="●",[4]回答表!V66,IF([4]回答表!AA43="●",[4]回答表!V86,""))</f>
        <v/>
      </c>
      <c r="BK39" s="16"/>
      <c r="BL39" s="16"/>
      <c r="BM39" s="17"/>
      <c r="BN39" s="150" t="str">
        <f>IF([4]回答表!X43="●",[4]回答表!V67,IF([4]回答表!AA43="●",[4]回答表!V87,""))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IF([4]回答表!X43="●",[4]回答表!O71,IF([4]回答表!AA43="●",[4]回答表!O91,""))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IF([4]回答表!X43="●",[4]回答表!O72,IF([4]回答表!AA43="●",[4]回答表!O92,""))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IF([4]回答表!AA43="●","●","")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IF([4]回答表!X43="●",[4]回答表!O73,IF([4]回答表!AA43="●",[4]回答表!O93,""))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IF([4]回答表!X43="●",[4]回答表!O74,IF([4]回答表!AA43="●",[4]回答表!O94,""))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IF([4]回答表!X43="●",[4]回答表!AG71,IF([4]回答表!AA43="●",[4]回答表!AG91,""))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IF([4]回答表!X43="●",[4]回答表!AG72,IF([4]回答表!AA43="●",[4]回答表!AG92,""))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IF([4]回答表!AD43="●","●","")</f>
        <v/>
      </c>
      <c r="O51" s="131"/>
      <c r="P51" s="131"/>
      <c r="Q51" s="132"/>
      <c r="R51" s="119"/>
      <c r="S51" s="119"/>
      <c r="T51" s="119"/>
      <c r="U51" s="133" t="str">
        <f>IF([4]回答表!AD43="●",[4]回答表!B99,"")</f>
        <v/>
      </c>
      <c r="V51" s="134"/>
      <c r="W51" s="134"/>
      <c r="X51" s="134"/>
      <c r="Y51" s="134"/>
      <c r="Z51" s="134"/>
      <c r="AA51" s="134"/>
      <c r="AB51" s="134"/>
      <c r="AC51" s="134"/>
      <c r="AD51" s="134"/>
      <c r="AE51" s="134"/>
      <c r="AF51" s="134"/>
      <c r="AG51" s="134"/>
      <c r="AH51" s="134"/>
      <c r="AI51" s="134"/>
      <c r="AJ51" s="135"/>
      <c r="AK51" s="183"/>
      <c r="AL51" s="183"/>
      <c r="AM51" s="133" t="str">
        <f>IF([4]回答表!AD43="●",[4]回答表!B104,"")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IF([4]回答表!X44="●","●","")</f>
        <v/>
      </c>
      <c r="O62" s="131"/>
      <c r="P62" s="131"/>
      <c r="Q62" s="132"/>
      <c r="R62" s="119"/>
      <c r="S62" s="119"/>
      <c r="T62" s="119"/>
      <c r="U62" s="133" t="str">
        <f>IF([4]回答表!X44="●",[4]回答表!B115,IF([4]回答表!AA44="●",[4]回答表!B127,""))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IF([4]回答表!X44="●",[4]回答表!S121,IF([4]回答表!AA44="●",[4]回答表!S133,""))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IF([4]回答表!X44="●",[4]回答表!J121,IF([4]回答表!AA44="●",[4]回答表!J133,""))</f>
        <v/>
      </c>
      <c r="AN65" s="83"/>
      <c r="AO65" s="83"/>
      <c r="AP65" s="83"/>
      <c r="AQ65" s="83"/>
      <c r="AR65" s="83"/>
      <c r="AS65" s="83"/>
      <c r="AT65" s="153"/>
      <c r="AU65" s="82" t="str">
        <f>IF([4]回答表!X44="●",[4]回答表!J122,IF([4]回答表!AA44="●",[4]回答表!J134,""))</f>
        <v/>
      </c>
      <c r="AV65" s="83"/>
      <c r="AW65" s="83"/>
      <c r="AX65" s="83"/>
      <c r="AY65" s="83"/>
      <c r="AZ65" s="83"/>
      <c r="BA65" s="83"/>
      <c r="BB65" s="153"/>
      <c r="BC65" s="120"/>
      <c r="BD65" s="109"/>
      <c r="BE65" s="109"/>
      <c r="BF65" s="150" t="str">
        <f>IF([4]回答表!X44="●",[4]回答表!V121,IF([4]回答表!AA44="●",[4]回答表!V133,""))</f>
        <v/>
      </c>
      <c r="BG65" s="151"/>
      <c r="BH65" s="151"/>
      <c r="BI65" s="151"/>
      <c r="BJ65" s="150" t="str">
        <f>IF([4]回答表!X44="●",[4]回答表!V122,IF([4]回答表!AA44="●",[4]回答表!V134,""))</f>
        <v/>
      </c>
      <c r="BK65" s="151"/>
      <c r="BL65" s="151"/>
      <c r="BM65" s="151"/>
      <c r="BN65" s="150" t="str">
        <f>IF([4]回答表!X44="●",[4]回答表!V123,IF([4]回答表!AA44="●",[4]回答表!V135,""))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IF([4]回答表!AA44="●","●","")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IF([4]回答表!AD44="●","●","")</f>
        <v/>
      </c>
      <c r="O74" s="131"/>
      <c r="P74" s="131"/>
      <c r="Q74" s="132"/>
      <c r="R74" s="119"/>
      <c r="S74" s="119"/>
      <c r="T74" s="119"/>
      <c r="U74" s="133" t="str">
        <f>IF([4]回答表!AD44="●",[4]回答表!B140,"")</f>
        <v/>
      </c>
      <c r="V74" s="134"/>
      <c r="W74" s="134"/>
      <c r="X74" s="134"/>
      <c r="Y74" s="134"/>
      <c r="Z74" s="134"/>
      <c r="AA74" s="134"/>
      <c r="AB74" s="134"/>
      <c r="AC74" s="134"/>
      <c r="AD74" s="134"/>
      <c r="AE74" s="134"/>
      <c r="AF74" s="134"/>
      <c r="AG74" s="134"/>
      <c r="AH74" s="134"/>
      <c r="AI74" s="134"/>
      <c r="AJ74" s="135"/>
      <c r="AK74" s="183"/>
      <c r="AL74" s="183"/>
      <c r="AM74" s="133" t="str">
        <f>IF([4]回答表!AD44="●",[4]回答表!B146,"")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IF([4]回答表!F17="水道事業",IF([4]回答表!X45="●","●",""),"")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IF([4]回答表!F17="水道事業",IF([4]回答表!X45="●",[4]回答表!B158,IF([4]回答表!AA45="●",[4]回答表!B223,"")),"")</f>
        <v/>
      </c>
      <c r="AN86" s="201"/>
      <c r="AO86" s="201"/>
      <c r="AP86" s="201"/>
      <c r="AQ86" s="201"/>
      <c r="AR86" s="201"/>
      <c r="AS86" s="201"/>
      <c r="AT86" s="201"/>
      <c r="AU86" s="201"/>
      <c r="AV86" s="201"/>
      <c r="AW86" s="201"/>
      <c r="AX86" s="201"/>
      <c r="AY86" s="201"/>
      <c r="AZ86" s="201"/>
      <c r="BA86" s="201"/>
      <c r="BB86" s="201"/>
      <c r="BC86" s="202"/>
      <c r="BD86" s="109"/>
      <c r="BE86" s="109"/>
      <c r="BF86" s="138" t="str">
        <f>IF([4]回答表!F17="水道事業",IF([4]回答表!X45="●",[4]回答表!B212,IF([4]回答表!AA45="●",[4]回答表!B278,"")),"")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IF([4]回答表!F17="水道事業",IF([4]回答表!X45="●",[4]回答表!J166,IF([4]回答表!AA45="●",[4]回答表!J231,"")),"")</f>
        <v/>
      </c>
      <c r="V88" s="83"/>
      <c r="W88" s="83"/>
      <c r="X88" s="83"/>
      <c r="Y88" s="83"/>
      <c r="Z88" s="83"/>
      <c r="AA88" s="83"/>
      <c r="AB88" s="153"/>
      <c r="AC88" s="82" t="str">
        <f>IF([4]回答表!F17="水道事業",IF([4]回答表!X45="●",[4]回答表!J173,IF([4]回答表!AA45="●",[4]回答表!J238,"")),"")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IF([4]回答表!F17="水道事業",IF([4]回答表!X45="●",[4]回答表!E212,IF([4]回答表!AA45="●",[4]回答表!E278,"")),"")</f>
        <v/>
      </c>
      <c r="BG89" s="151"/>
      <c r="BH89" s="151"/>
      <c r="BI89" s="151"/>
      <c r="BJ89" s="150" t="str">
        <f>IF([4]回答表!F17="水道事業",IF([4]回答表!X45="●",[4]回答表!E213,IF([4]回答表!AA45="●",[4]回答表!E279,"")),"")</f>
        <v/>
      </c>
      <c r="BK89" s="151"/>
      <c r="BL89" s="151"/>
      <c r="BM89" s="151"/>
      <c r="BN89" s="150" t="str">
        <f>IF([4]回答表!F17="水道事業",IF([4]回答表!X45="●",[4]回答表!E214,IF([4]回答表!AA45="●",[4]回答表!E280,"")),"")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IF([4]回答表!F17="水道事業",IF([4]回答表!AA45="●","●",""),"")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IF([4]回答表!F17="水道事業",IF([4]回答表!X45="●",[4]回答表!J176,IF([4]回答表!AA45="●",[4]回答表!J241,"")),"")</f>
        <v/>
      </c>
      <c r="V93" s="83"/>
      <c r="W93" s="83"/>
      <c r="X93" s="83"/>
      <c r="Y93" s="83"/>
      <c r="Z93" s="83"/>
      <c r="AA93" s="83"/>
      <c r="AB93" s="153"/>
      <c r="AC93" s="82" t="str">
        <f>IF([4]回答表!F17="水道事業",IF([4]回答表!X45="●",[4]回答表!J180,IF([4]回答表!AA45="●",[4]回答表!J245,"")),"")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IF([4]回答表!F17="水道事業",IF([4]回答表!AD45="○","○",""),"")</f>
        <v/>
      </c>
      <c r="O98" s="131"/>
      <c r="P98" s="131"/>
      <c r="Q98" s="132"/>
      <c r="R98" s="119"/>
      <c r="S98" s="119"/>
      <c r="T98" s="119"/>
      <c r="U98" s="133" t="str">
        <f>IF([4]回答表!F17="水道事業",IF([4]回答表!AD45="●",[4]回答表!B289,""),"")</f>
        <v/>
      </c>
      <c r="V98" s="134"/>
      <c r="W98" s="134"/>
      <c r="X98" s="134"/>
      <c r="Y98" s="134"/>
      <c r="Z98" s="134"/>
      <c r="AA98" s="134"/>
      <c r="AB98" s="134"/>
      <c r="AC98" s="134"/>
      <c r="AD98" s="134"/>
      <c r="AE98" s="134"/>
      <c r="AF98" s="134"/>
      <c r="AG98" s="134"/>
      <c r="AH98" s="134"/>
      <c r="AI98" s="134"/>
      <c r="AJ98" s="135"/>
      <c r="AK98" s="183"/>
      <c r="AL98" s="183"/>
      <c r="AM98" s="133" t="str">
        <f>IF([4]回答表!F17="水道事業",IF([4]回答表!AD45="●",[4]回答表!B295,""),"")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IF([4]回答表!F17="簡易水道事業",IF([4]回答表!X45="●",[4]回答表!B158,IF([4]回答表!AA45="●",[4]回答表!B223,"")),"")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IF([4]回答表!F17="簡易水道事業",IF([4]回答表!X45="●",[4]回答表!B212,IF([4]回答表!AA45="●",[4]回答表!B278,"")),"")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IF([4]回答表!F17="簡易水道事業",IF([4]回答表!X45="●","●",""),"")</f>
        <v/>
      </c>
      <c r="O112" s="131"/>
      <c r="P112" s="131"/>
      <c r="Q112" s="132"/>
      <c r="R112" s="119"/>
      <c r="S112" s="119"/>
      <c r="T112" s="119"/>
      <c r="U112" s="82" t="str">
        <f>IF([4]回答表!F17="簡易水道事業",IF([4]回答表!X45="●",[4]回答表!Y185,IF([4]回答表!AA45="●",[4]回答表!Y251,"")),"")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IF([4]回答表!F17="簡易水道事業",IF([4]回答表!X45="●",[4]回答表!E212,IF([4]回答表!AA45="●",[4]回答表!E278,"")),"")</f>
        <v/>
      </c>
      <c r="BG113" s="151"/>
      <c r="BH113" s="151"/>
      <c r="BI113" s="151"/>
      <c r="BJ113" s="150" t="str">
        <f>IF([4]回答表!F17="簡易水道事業",IF([4]回答表!X45="●",[4]回答表!E213,IF([4]回答表!AA45="●",[4]回答表!E279,"")),"")</f>
        <v/>
      </c>
      <c r="BK113" s="151"/>
      <c r="BL113" s="151"/>
      <c r="BM113" s="151"/>
      <c r="BN113" s="150" t="str">
        <f>IF([4]回答表!F17="簡易水道事業",IF([4]回答表!X45="●",[4]回答表!E214,IF([4]回答表!AA45="●",[4]回答表!E280,"")),"")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IF([4]回答表!F17="簡易水道事業",IF([4]回答表!X45="●",[4]回答表!Y186,IF([4]回答表!AA45="●",[4]回答表!Y252,"")),"")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IF([4]回答表!F17="簡易水道事業",IF([4]回答表!AA45="●","●",""),"")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IF([4]回答表!F17="簡易水道事業",IF([4]回答表!X45="●",[4]回答表!Y187,IF([4]回答表!AA45="●",[4]回答表!Y253,"")),"")</f>
        <v/>
      </c>
      <c r="V122" s="83"/>
      <c r="W122" s="83"/>
      <c r="X122" s="83"/>
      <c r="Y122" s="83"/>
      <c r="Z122" s="83"/>
      <c r="AA122" s="83"/>
      <c r="AB122" s="83"/>
      <c r="AC122" s="83"/>
      <c r="AD122" s="83"/>
      <c r="AE122" s="83"/>
      <c r="AF122" s="83"/>
      <c r="AG122" s="83"/>
      <c r="AH122" s="83"/>
      <c r="AI122" s="83"/>
      <c r="AJ122" s="153"/>
      <c r="AK122" s="68"/>
      <c r="AL122" s="68"/>
      <c r="AM122" s="233" t="str">
        <f>IF([4]回答表!F17="簡易水道事業",IF([4]回答表!X45="●",[4]回答表!Y189,IF([4]回答表!AA45="●",[4]回答表!Y255,"")),"")</f>
        <v/>
      </c>
      <c r="AN122" s="233"/>
      <c r="AO122" s="233"/>
      <c r="AP122" s="233"/>
      <c r="AQ122" s="233"/>
      <c r="AR122" s="233"/>
      <c r="AS122" s="233" t="str">
        <f>IF([4]回答表!F17="簡易水道事業",IF([4]回答表!X45="●",[4]回答表!Y190,IF([4]回答表!AA45="●",[4]回答表!Y256,"")),"")</f>
        <v/>
      </c>
      <c r="AT122" s="233"/>
      <c r="AU122" s="233"/>
      <c r="AV122" s="233"/>
      <c r="AW122" s="233"/>
      <c r="AX122" s="233"/>
      <c r="AY122" s="233" t="str">
        <f>IF([4]回答表!F17="簡易水道事業",IF([4]回答表!X45="●",[4]回答表!Y191,IF([4]回答表!AA45="●",[4]回答表!Y257,"")),"")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IF([4]回答表!F17="簡易水道事業",IF([4]回答表!AD45="●","●",""),"")</f>
        <v/>
      </c>
      <c r="O127" s="131"/>
      <c r="P127" s="131"/>
      <c r="Q127" s="132"/>
      <c r="R127" s="119"/>
      <c r="S127" s="119"/>
      <c r="T127" s="119"/>
      <c r="U127" s="133" t="str">
        <f>IF([4]回答表!F17="簡易水道事業",IF([4]回答表!AD45="●",[4]回答表!B289,""),"")</f>
        <v/>
      </c>
      <c r="V127" s="134"/>
      <c r="W127" s="134"/>
      <c r="X127" s="134"/>
      <c r="Y127" s="134"/>
      <c r="Z127" s="134"/>
      <c r="AA127" s="134"/>
      <c r="AB127" s="134"/>
      <c r="AC127" s="134"/>
      <c r="AD127" s="134"/>
      <c r="AE127" s="134"/>
      <c r="AF127" s="134"/>
      <c r="AG127" s="134"/>
      <c r="AH127" s="134"/>
      <c r="AI127" s="134"/>
      <c r="AJ127" s="135"/>
      <c r="AK127" s="183"/>
      <c r="AL127" s="183"/>
      <c r="AM127" s="133" t="str">
        <f>IF([4]回答表!F17="簡易水道事業",IF([4]回答表!AD45="●",[4]回答表!B295,""),"")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IF([4]回答表!F17="下水道事業",IF([4]回答表!X45="●","●",""),"")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IF([4]回答表!F17="下水道事業",IF([4]回答表!X45="●",[4]回答表!B158,IF([4]回答表!AA45="●",[4]回答表!B223,"")),"")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IF([4]回答表!F17="下水道事業",IF([4]回答表!X45="●",[4]回答表!B212,IF([4]回答表!AA45="●",[4]回答表!B278,"")),"")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IF([4]回答表!F17="下水道事業",IF([4]回答表!X45="●",[4]回答表!Y193,IF([4]回答表!AA45="●",[4]回答表!Y259,"")),"")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IF([4]回答表!F17="下水道事業",IF([4]回答表!X45="●",[4]回答表!E212,IF([4]回答表!AA45="●",[4]回答表!E278,"")),"")</f>
        <v/>
      </c>
      <c r="BG142" s="151"/>
      <c r="BH142" s="151"/>
      <c r="BI142" s="151"/>
      <c r="BJ142" s="150" t="str">
        <f>IF([4]回答表!F17="下水道事業",IF([4]回答表!X45="●",[4]回答表!E213,IF([4]回答表!AA45="●",[4]回答表!E279,"")),"")</f>
        <v/>
      </c>
      <c r="BK142" s="151"/>
      <c r="BL142" s="151"/>
      <c r="BM142" s="151"/>
      <c r="BN142" s="150" t="str">
        <f>IF([4]回答表!F17="下水道事業",IF([4]回答表!X45="●",[4]回答表!E214,IF([4]回答表!AA45="●",[4]回答表!E280,"")),"")</f>
        <v/>
      </c>
      <c r="BO142" s="151"/>
      <c r="BP142" s="151"/>
      <c r="BQ142" s="152"/>
      <c r="BR142" s="112"/>
      <c r="BX142" s="200" t="str">
        <f>IF([4]回答表!AQ20="下水道事業",IF([4]回答表!BI48="○",[4]回答表!AM161,IF([4]回答表!BL48="○",[4]回答表!AM226,"")),"")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IF([4]回答表!F17="下水道事業",IF([4]回答表!X45="●",[4]回答表!Y195,IF([4]回答表!AA45="●",[4]回答表!Y261,"")),"")</f>
        <v/>
      </c>
      <c r="V147" s="83"/>
      <c r="W147" s="83"/>
      <c r="X147" s="83"/>
      <c r="Y147" s="83"/>
      <c r="Z147" s="83"/>
      <c r="AA147" s="83"/>
      <c r="AB147" s="153"/>
      <c r="AC147" s="82" t="str">
        <f>IF([4]回答表!F17="下水道事業",IF([4]回答表!X45="●",[4]回答表!Y196,IF([4]回答表!AA45="●",[4]回答表!Y262,"")),"")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IF([4]回答表!F17="下水道事業",IF([4]回答表!X45="●",[4]回答表!Y198,IF([4]回答表!AA45="●",[4]回答表!Y264,"")),"")</f>
        <v/>
      </c>
      <c r="V153" s="83"/>
      <c r="W153" s="83"/>
      <c r="X153" s="83"/>
      <c r="Y153" s="83"/>
      <c r="Z153" s="83"/>
      <c r="AA153" s="83"/>
      <c r="AB153" s="153"/>
      <c r="AC153" s="82" t="str">
        <f>IF([4]回答表!F17="下水道事業",IF([4]回答表!X45="●",[4]回答表!Y199,IF([4]回答表!AA45="●",[4]回答表!Y265,"")),"")</f>
        <v/>
      </c>
      <c r="AD153" s="83"/>
      <c r="AE153" s="83"/>
      <c r="AF153" s="83"/>
      <c r="AG153" s="83"/>
      <c r="AH153" s="83"/>
      <c r="AI153" s="83"/>
      <c r="AJ153" s="153"/>
      <c r="AK153" s="82" t="str">
        <f>IF([4]回答表!F17="下水道事業",IF([4]回答表!X45="●",[4]回答表!Y200,IF([4]回答表!AA45="●",[4]回答表!Y266,"")),"")</f>
        <v/>
      </c>
      <c r="AL153" s="83"/>
      <c r="AM153" s="83"/>
      <c r="AN153" s="83"/>
      <c r="AO153" s="83"/>
      <c r="AP153" s="83"/>
      <c r="AQ153" s="83"/>
      <c r="AR153" s="153"/>
      <c r="AS153" s="82" t="str">
        <f>IF([4]回答表!F17="下水道事業",IF([4]回答表!X45="●",[4]回答表!Y201,IF([4]回答表!AA45="●",[4]回答表!Y267,"")),"")</f>
        <v/>
      </c>
      <c r="AT153" s="83"/>
      <c r="AU153" s="83"/>
      <c r="AV153" s="83"/>
      <c r="AW153" s="83"/>
      <c r="AX153" s="83"/>
      <c r="AY153" s="83"/>
      <c r="AZ153" s="153"/>
      <c r="BA153" s="82" t="str">
        <f>IF([4]回答表!F17="下水道事業",IF([4]回答表!X45="●",[4]回答表!Y202,IF([4]回答表!AA45="●",[4]回答表!Y268,"")),"")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IF([4]回答表!F17="下水道事業",IF([4]回答表!AA45="●","●",""),"")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IF([4]回答表!F17="下水道事業",IF([4]回答表!X45="●",[4]回答表!Y207,IF([4]回答表!AA45="●",[4]回答表!Y273,"")),"")</f>
        <v/>
      </c>
      <c r="V159" s="83"/>
      <c r="W159" s="83"/>
      <c r="X159" s="83"/>
      <c r="Y159" s="83"/>
      <c r="Z159" s="83"/>
      <c r="AA159" s="83"/>
      <c r="AB159" s="153"/>
      <c r="AC159" s="82" t="str">
        <f>IF([4]回答表!F17="下水道事業",IF([4]回答表!X45="●",[4]回答表!Y208,IF([4]回答表!AA45="●",[4]回答表!Y274,"")),"")</f>
        <v/>
      </c>
      <c r="AD159" s="83"/>
      <c r="AE159" s="83"/>
      <c r="AF159" s="83"/>
      <c r="AG159" s="83"/>
      <c r="AH159" s="83"/>
      <c r="AI159" s="83"/>
      <c r="AJ159" s="153"/>
      <c r="AK159" s="82" t="str">
        <f>IF([4]回答表!F17="下水道事業",IF([4]回答表!X45="●",[4]回答表!Y209,IF([4]回答表!AA45="●",[4]回答表!Y275,"")),"")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39" customHeight="1" x14ac:dyDescent="0.4">
      <c r="C164" s="101"/>
      <c r="D164" s="194" t="s">
        <v>33</v>
      </c>
      <c r="E164" s="194"/>
      <c r="F164" s="194"/>
      <c r="G164" s="194"/>
      <c r="H164" s="194"/>
      <c r="I164" s="194"/>
      <c r="J164" s="194"/>
      <c r="K164" s="194"/>
      <c r="L164" s="194"/>
      <c r="M164" s="213"/>
      <c r="N164" s="130" t="str">
        <f>IF([4]回答表!F17="下水道事業",IF([4]回答表!AD45="●","●",""),"")</f>
        <v>●</v>
      </c>
      <c r="O164" s="131"/>
      <c r="P164" s="131"/>
      <c r="Q164" s="132"/>
      <c r="R164" s="119"/>
      <c r="S164" s="119"/>
      <c r="T164" s="119"/>
      <c r="U164" s="313" t="str">
        <f>IF([4]回答表!F17="下水道事業",IF([4]回答表!AD45="●",[4]回答表!B289,""),"")</f>
        <v>今後の人口減少等を見据え、処理水量も減少するものと予測されるものの、水質悪化による処理能力不足等も懸念されることから、 適宜、施設及び設備の機能増強（更新）することも検討。</v>
      </c>
      <c r="V164" s="314"/>
      <c r="W164" s="314"/>
      <c r="X164" s="314"/>
      <c r="Y164" s="314"/>
      <c r="Z164" s="314"/>
      <c r="AA164" s="314"/>
      <c r="AB164" s="314"/>
      <c r="AC164" s="314"/>
      <c r="AD164" s="314"/>
      <c r="AE164" s="314"/>
      <c r="AF164" s="314"/>
      <c r="AG164" s="314"/>
      <c r="AH164" s="314"/>
      <c r="AI164" s="314"/>
      <c r="AJ164" s="315"/>
      <c r="AK164" s="183"/>
      <c r="AL164" s="183"/>
      <c r="AM164" s="313" t="str">
        <f>IF([4]回答表!F17="下水道事業",IF([4]回答表!AD45="●",[4]回答表!B295,""),"")</f>
        <v>他事業も同時に進行していることから、全体的なバランスを踏まえた財政計画により、実施時期を考慮して対応策を講じていく必要がある。</v>
      </c>
      <c r="AN164" s="314"/>
      <c r="AO164" s="314"/>
      <c r="AP164" s="314"/>
      <c r="AQ164" s="314"/>
      <c r="AR164" s="314"/>
      <c r="AS164" s="314"/>
      <c r="AT164" s="314"/>
      <c r="AU164" s="314"/>
      <c r="AV164" s="314"/>
      <c r="AW164" s="314"/>
      <c r="AX164" s="314"/>
      <c r="AY164" s="314"/>
      <c r="AZ164" s="314"/>
      <c r="BA164" s="314"/>
      <c r="BB164" s="314"/>
      <c r="BC164" s="314"/>
      <c r="BD164" s="314"/>
      <c r="BE164" s="314"/>
      <c r="BF164" s="314"/>
      <c r="BG164" s="314"/>
      <c r="BH164" s="314"/>
      <c r="BI164" s="314"/>
      <c r="BJ164" s="314"/>
      <c r="BK164" s="314"/>
      <c r="BL164" s="314"/>
      <c r="BM164" s="314"/>
      <c r="BN164" s="314"/>
      <c r="BO164" s="314"/>
      <c r="BP164" s="314"/>
      <c r="BQ164" s="315"/>
      <c r="BR164" s="112"/>
    </row>
    <row r="165" spans="3:70" ht="39" customHeight="1" x14ac:dyDescent="0.4">
      <c r="C165" s="101"/>
      <c r="D165" s="194"/>
      <c r="E165" s="194"/>
      <c r="F165" s="194"/>
      <c r="G165" s="194"/>
      <c r="H165" s="194"/>
      <c r="I165" s="194"/>
      <c r="J165" s="194"/>
      <c r="K165" s="194"/>
      <c r="L165" s="194"/>
      <c r="M165" s="213"/>
      <c r="N165" s="144"/>
      <c r="O165" s="145"/>
      <c r="P165" s="145"/>
      <c r="Q165" s="146"/>
      <c r="R165" s="119"/>
      <c r="S165" s="119"/>
      <c r="T165" s="119"/>
      <c r="U165" s="316"/>
      <c r="V165" s="317"/>
      <c r="W165" s="317"/>
      <c r="X165" s="317"/>
      <c r="Y165" s="317"/>
      <c r="Z165" s="317"/>
      <c r="AA165" s="317"/>
      <c r="AB165" s="317"/>
      <c r="AC165" s="317"/>
      <c r="AD165" s="317"/>
      <c r="AE165" s="317"/>
      <c r="AF165" s="317"/>
      <c r="AG165" s="317"/>
      <c r="AH165" s="317"/>
      <c r="AI165" s="317"/>
      <c r="AJ165" s="318"/>
      <c r="AK165" s="183"/>
      <c r="AL165" s="183"/>
      <c r="AM165" s="316"/>
      <c r="AN165" s="317"/>
      <c r="AO165" s="317"/>
      <c r="AP165" s="317"/>
      <c r="AQ165" s="317"/>
      <c r="AR165" s="317"/>
      <c r="AS165" s="317"/>
      <c r="AT165" s="317"/>
      <c r="AU165" s="317"/>
      <c r="AV165" s="317"/>
      <c r="AW165" s="317"/>
      <c r="AX165" s="317"/>
      <c r="AY165" s="317"/>
      <c r="AZ165" s="317"/>
      <c r="BA165" s="317"/>
      <c r="BB165" s="317"/>
      <c r="BC165" s="317"/>
      <c r="BD165" s="317"/>
      <c r="BE165" s="317"/>
      <c r="BF165" s="317"/>
      <c r="BG165" s="317"/>
      <c r="BH165" s="317"/>
      <c r="BI165" s="317"/>
      <c r="BJ165" s="317"/>
      <c r="BK165" s="317"/>
      <c r="BL165" s="317"/>
      <c r="BM165" s="317"/>
      <c r="BN165" s="317"/>
      <c r="BO165" s="317"/>
      <c r="BP165" s="317"/>
      <c r="BQ165" s="318"/>
      <c r="BR165" s="112"/>
    </row>
    <row r="166" spans="3:70" ht="39" customHeight="1" x14ac:dyDescent="0.4">
      <c r="C166" s="101"/>
      <c r="D166" s="194"/>
      <c r="E166" s="194"/>
      <c r="F166" s="194"/>
      <c r="G166" s="194"/>
      <c r="H166" s="194"/>
      <c r="I166" s="194"/>
      <c r="J166" s="194"/>
      <c r="K166" s="194"/>
      <c r="L166" s="194"/>
      <c r="M166" s="213"/>
      <c r="N166" s="144"/>
      <c r="O166" s="145"/>
      <c r="P166" s="145"/>
      <c r="Q166" s="146"/>
      <c r="R166" s="119"/>
      <c r="S166" s="119"/>
      <c r="T166" s="119"/>
      <c r="U166" s="316"/>
      <c r="V166" s="317"/>
      <c r="W166" s="317"/>
      <c r="X166" s="317"/>
      <c r="Y166" s="317"/>
      <c r="Z166" s="317"/>
      <c r="AA166" s="317"/>
      <c r="AB166" s="317"/>
      <c r="AC166" s="317"/>
      <c r="AD166" s="317"/>
      <c r="AE166" s="317"/>
      <c r="AF166" s="317"/>
      <c r="AG166" s="317"/>
      <c r="AH166" s="317"/>
      <c r="AI166" s="317"/>
      <c r="AJ166" s="318"/>
      <c r="AK166" s="183"/>
      <c r="AL166" s="183"/>
      <c r="AM166" s="316"/>
      <c r="AN166" s="317"/>
      <c r="AO166" s="317"/>
      <c r="AP166" s="317"/>
      <c r="AQ166" s="317"/>
      <c r="AR166" s="317"/>
      <c r="AS166" s="317"/>
      <c r="AT166" s="317"/>
      <c r="AU166" s="317"/>
      <c r="AV166" s="317"/>
      <c r="AW166" s="317"/>
      <c r="AX166" s="317"/>
      <c r="AY166" s="317"/>
      <c r="AZ166" s="317"/>
      <c r="BA166" s="317"/>
      <c r="BB166" s="317"/>
      <c r="BC166" s="317"/>
      <c r="BD166" s="317"/>
      <c r="BE166" s="317"/>
      <c r="BF166" s="317"/>
      <c r="BG166" s="317"/>
      <c r="BH166" s="317"/>
      <c r="BI166" s="317"/>
      <c r="BJ166" s="317"/>
      <c r="BK166" s="317"/>
      <c r="BL166" s="317"/>
      <c r="BM166" s="317"/>
      <c r="BN166" s="317"/>
      <c r="BO166" s="317"/>
      <c r="BP166" s="317"/>
      <c r="BQ166" s="318"/>
      <c r="BR166" s="112"/>
    </row>
    <row r="167" spans="3:70" ht="39" customHeight="1" x14ac:dyDescent="0.4">
      <c r="C167" s="101"/>
      <c r="D167" s="194"/>
      <c r="E167" s="194"/>
      <c r="F167" s="194"/>
      <c r="G167" s="194"/>
      <c r="H167" s="194"/>
      <c r="I167" s="194"/>
      <c r="J167" s="194"/>
      <c r="K167" s="194"/>
      <c r="L167" s="194"/>
      <c r="M167" s="213"/>
      <c r="N167" s="154"/>
      <c r="O167" s="155"/>
      <c r="P167" s="155"/>
      <c r="Q167" s="156"/>
      <c r="R167" s="119"/>
      <c r="S167" s="119"/>
      <c r="T167" s="119"/>
      <c r="U167" s="319"/>
      <c r="V167" s="320"/>
      <c r="W167" s="320"/>
      <c r="X167" s="320"/>
      <c r="Y167" s="320"/>
      <c r="Z167" s="320"/>
      <c r="AA167" s="320"/>
      <c r="AB167" s="320"/>
      <c r="AC167" s="320"/>
      <c r="AD167" s="320"/>
      <c r="AE167" s="320"/>
      <c r="AF167" s="320"/>
      <c r="AG167" s="320"/>
      <c r="AH167" s="320"/>
      <c r="AI167" s="320"/>
      <c r="AJ167" s="321"/>
      <c r="AK167" s="183"/>
      <c r="AL167" s="183"/>
      <c r="AM167" s="319"/>
      <c r="AN167" s="320"/>
      <c r="AO167" s="320"/>
      <c r="AP167" s="320"/>
      <c r="AQ167" s="320"/>
      <c r="AR167" s="320"/>
      <c r="AS167" s="320"/>
      <c r="AT167" s="320"/>
      <c r="AU167" s="320"/>
      <c r="AV167" s="320"/>
      <c r="AW167" s="320"/>
      <c r="AX167" s="320"/>
      <c r="AY167" s="320"/>
      <c r="AZ167" s="320"/>
      <c r="BA167" s="320"/>
      <c r="BB167" s="320"/>
      <c r="BC167" s="320"/>
      <c r="BD167" s="320"/>
      <c r="BE167" s="320"/>
      <c r="BF167" s="320"/>
      <c r="BG167" s="320"/>
      <c r="BH167" s="320"/>
      <c r="BI167" s="320"/>
      <c r="BJ167" s="320"/>
      <c r="BK167" s="320"/>
      <c r="BL167" s="320"/>
      <c r="BM167" s="320"/>
      <c r="BN167" s="320"/>
      <c r="BO167" s="320"/>
      <c r="BP167" s="320"/>
      <c r="BQ167" s="32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IF([4]回答表!BD17="●",IF([4]回答表!X45="●","●",""),"")</f>
        <v/>
      </c>
      <c r="O176" s="131"/>
      <c r="P176" s="131"/>
      <c r="Q176" s="132"/>
      <c r="R176" s="119"/>
      <c r="S176" s="119"/>
      <c r="T176" s="119"/>
      <c r="U176" s="133" t="str">
        <f>IF([4]回答表!BD17="●",IF([4]回答表!X45="●",[4]回答表!B158,IF([4]回答表!AA45="●",[4]回答表!B223,"")),"")</f>
        <v/>
      </c>
      <c r="V176" s="134"/>
      <c r="W176" s="134"/>
      <c r="X176" s="134"/>
      <c r="Y176" s="134"/>
      <c r="Z176" s="134"/>
      <c r="AA176" s="134"/>
      <c r="AB176" s="134"/>
      <c r="AC176" s="134"/>
      <c r="AD176" s="134"/>
      <c r="AE176" s="134"/>
      <c r="AF176" s="134"/>
      <c r="AG176" s="134"/>
      <c r="AH176" s="134"/>
      <c r="AI176" s="134"/>
      <c r="AJ176" s="135"/>
      <c r="AK176" s="136"/>
      <c r="AL176" s="136"/>
      <c r="AM176" s="138" t="str">
        <f>IF([4]回答表!BD17="●",IF([4]回答表!X45="●",[4]回答表!B212,IF([4]回答表!AA45="●",[4]回答表!B278,"")),"")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IF([4]回答表!BD17="●",IF([4]回答表!X45="●",[4]回答表!E212,IF([4]回答表!AA45="●",[4]回答表!E278,"")),"")</f>
        <v/>
      </c>
      <c r="AN179" s="151"/>
      <c r="AO179" s="151"/>
      <c r="AP179" s="151"/>
      <c r="AQ179" s="150" t="str">
        <f>IF([4]回答表!BD17="●",IF([4]回答表!X45="●",[4]回答表!E213,IF([4]回答表!AA45="●",[4]回答表!E279,"")),"")</f>
        <v/>
      </c>
      <c r="AR179" s="151"/>
      <c r="AS179" s="151"/>
      <c r="AT179" s="151"/>
      <c r="AU179" s="150" t="str">
        <f>IF([4]回答表!BD17="●",IF([4]回答表!X45="●",[4]回答表!E214,IF([4]回答表!AA45="●",[4]回答表!E280,"")),"")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IF([4]回答表!BD17="●",IF([4]回答表!AA45="●","●",""),"")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IF([4]回答表!BD17="●",IF([4]回答表!AD45="●","●",""),"")</f>
        <v/>
      </c>
      <c r="O188" s="131"/>
      <c r="P188" s="131"/>
      <c r="Q188" s="132"/>
      <c r="R188" s="119"/>
      <c r="S188" s="119"/>
      <c r="T188" s="119"/>
      <c r="U188" s="133" t="str">
        <f>IF([4]回答表!BD17="●",IF([4]回答表!AD45="●",[4]回答表!B289,""),"")</f>
        <v/>
      </c>
      <c r="V188" s="134"/>
      <c r="W188" s="134"/>
      <c r="X188" s="134"/>
      <c r="Y188" s="134"/>
      <c r="Z188" s="134"/>
      <c r="AA188" s="134"/>
      <c r="AB188" s="134"/>
      <c r="AC188" s="134"/>
      <c r="AD188" s="134"/>
      <c r="AE188" s="134"/>
      <c r="AF188" s="134"/>
      <c r="AG188" s="134"/>
      <c r="AH188" s="134"/>
      <c r="AI188" s="134"/>
      <c r="AJ188" s="135"/>
      <c r="AK188" s="183"/>
      <c r="AL188" s="183"/>
      <c r="AM188" s="133" t="str">
        <f>IF([4]回答表!BD17="●",IF([4]回答表!AD45="●",[4]回答表!B295,""),"")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IF([4]回答表!X46="●","●","")</f>
        <v/>
      </c>
      <c r="O200" s="131"/>
      <c r="P200" s="131"/>
      <c r="Q200" s="132"/>
      <c r="R200" s="119"/>
      <c r="S200" s="119"/>
      <c r="T200" s="119"/>
      <c r="U200" s="133" t="str">
        <f>IF([4]回答表!X46="●",[4]回答表!B307,IF([4]回答表!AA46="●",[4]回答表!B324,""))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IF([4]回答表!X46="●",[4]回答表!U313,IF([4]回答表!AA46="●",[4]回答表!U330,""))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IF([4]回答表!X46="●",[4]回答表!G313,IF([4]回答表!AA46="●",[4]回答表!G330,""))</f>
        <v/>
      </c>
      <c r="AN203" s="83"/>
      <c r="AO203" s="83"/>
      <c r="AP203" s="83"/>
      <c r="AQ203" s="83"/>
      <c r="AR203" s="83"/>
      <c r="AS203" s="83"/>
      <c r="AT203" s="153"/>
      <c r="AU203" s="82" t="str">
        <f>IF([4]回答表!X46="●",[4]回答表!G314,IF([4]回答表!AA46="●",[4]回答表!G331,""))</f>
        <v/>
      </c>
      <c r="AV203" s="83"/>
      <c r="AW203" s="83"/>
      <c r="AX203" s="83"/>
      <c r="AY203" s="83"/>
      <c r="AZ203" s="83"/>
      <c r="BA203" s="83"/>
      <c r="BB203" s="153"/>
      <c r="BC203" s="120"/>
      <c r="BD203" s="109"/>
      <c r="BE203" s="109"/>
      <c r="BF203" s="150" t="str">
        <f>IF([4]回答表!X46="●",[4]回答表!X313,IF([4]回答表!AA46="●",[4]回答表!X330,""))</f>
        <v/>
      </c>
      <c r="BG203" s="151"/>
      <c r="BH203" s="151"/>
      <c r="BI203" s="151"/>
      <c r="BJ203" s="150" t="str">
        <f>IF([4]回答表!X46="●",[4]回答表!X314,IF([4]回答表!AA46="●",[4]回答表!X331,""))</f>
        <v/>
      </c>
      <c r="BK203" s="151"/>
      <c r="BL203" s="151"/>
      <c r="BM203" s="152"/>
      <c r="BN203" s="150" t="str">
        <f>IF([4]回答表!X46="●",[4]回答表!X315,IF([4]回答表!AA46="●",[4]回答表!X332,""))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IF([4]回答表!AA46="●","●","")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IF([4]回答表!AD46="●","●","")</f>
        <v/>
      </c>
      <c r="O212" s="131"/>
      <c r="P212" s="131"/>
      <c r="Q212" s="132"/>
      <c r="R212" s="119"/>
      <c r="S212" s="119"/>
      <c r="T212" s="119"/>
      <c r="U212" s="133" t="str">
        <f>IF([4]回答表!AD46="●",[4]回答表!B337,"")</f>
        <v/>
      </c>
      <c r="V212" s="134"/>
      <c r="W212" s="134"/>
      <c r="X212" s="134"/>
      <c r="Y212" s="134"/>
      <c r="Z212" s="134"/>
      <c r="AA212" s="134"/>
      <c r="AB212" s="134"/>
      <c r="AC212" s="134"/>
      <c r="AD212" s="134"/>
      <c r="AE212" s="134"/>
      <c r="AF212" s="134"/>
      <c r="AG212" s="134"/>
      <c r="AH212" s="134"/>
      <c r="AI212" s="134"/>
      <c r="AJ212" s="135"/>
      <c r="AK212" s="259"/>
      <c r="AL212" s="259"/>
      <c r="AM212" s="133" t="str">
        <f>IF([4]回答表!AD46="●",[4]回答表!B343,"")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IF([4]回答表!X47="●","●","")</f>
        <v/>
      </c>
      <c r="O224" s="131"/>
      <c r="P224" s="131"/>
      <c r="Q224" s="132"/>
      <c r="R224" s="119"/>
      <c r="S224" s="119"/>
      <c r="T224" s="119"/>
      <c r="U224" s="133" t="str">
        <f>IF([4]回答表!X47="●",[4]回答表!B356,IF([4]回答表!AA47="●",[4]回答表!B379,""))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IF([4]回答表!X47="●",[4]回答表!B362,"")</f>
        <v/>
      </c>
      <c r="AO224" s="263"/>
      <c r="AP224" s="263"/>
      <c r="AQ224" s="263"/>
      <c r="AR224" s="263"/>
      <c r="AS224" s="263"/>
      <c r="AT224" s="263"/>
      <c r="AU224" s="263"/>
      <c r="AV224" s="263"/>
      <c r="AW224" s="263"/>
      <c r="AX224" s="263"/>
      <c r="AY224" s="263"/>
      <c r="AZ224" s="263"/>
      <c r="BA224" s="263"/>
      <c r="BB224" s="264"/>
      <c r="BC224" s="120"/>
      <c r="BD224" s="109"/>
      <c r="BE224" s="109"/>
      <c r="BF224" s="138" t="str">
        <f>IF([4]回答表!X47="●",[4]回答表!B368,IF([4]回答表!AA47="●",[4]回答表!B385,""))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IF([4]回答表!X47="●",[4]回答表!E368,IF([4]回答表!AA47="●",[4]回答表!E385,""))</f>
        <v/>
      </c>
      <c r="BG227" s="151"/>
      <c r="BH227" s="151"/>
      <c r="BI227" s="151"/>
      <c r="BJ227" s="150" t="str">
        <f>IF([4]回答表!X47="●",[4]回答表!E369,IF([4]回答表!AA47="●",[4]回答表!E386,""))</f>
        <v/>
      </c>
      <c r="BK227" s="151"/>
      <c r="BL227" s="151"/>
      <c r="BM227" s="152"/>
      <c r="BN227" s="150" t="str">
        <f>IF([4]回答表!X47="●",[4]回答表!E370,IF([4]回答表!AA47="●",[4]回答表!E387,""))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IF([4]回答表!AA47="●","●","")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IF([4]回答表!AD47="●","●","")</f>
        <v/>
      </c>
      <c r="O236" s="131"/>
      <c r="P236" s="131"/>
      <c r="Q236" s="132"/>
      <c r="R236" s="119"/>
      <c r="S236" s="119"/>
      <c r="T236" s="119"/>
      <c r="U236" s="133" t="str">
        <f>IF([4]回答表!AD47="●",[4]回答表!B392,"")</f>
        <v/>
      </c>
      <c r="V236" s="134"/>
      <c r="W236" s="134"/>
      <c r="X236" s="134"/>
      <c r="Y236" s="134"/>
      <c r="Z236" s="134"/>
      <c r="AA236" s="134"/>
      <c r="AB236" s="134"/>
      <c r="AC236" s="134"/>
      <c r="AD236" s="134"/>
      <c r="AE236" s="134"/>
      <c r="AF236" s="134"/>
      <c r="AG236" s="134"/>
      <c r="AH236" s="134"/>
      <c r="AI236" s="134"/>
      <c r="AJ236" s="135"/>
      <c r="AK236" s="259"/>
      <c r="AL236" s="259"/>
      <c r="AM236" s="133" t="str">
        <f>IF([4]回答表!AD47="●",[4]回答表!B398,"")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IF([4]回答表!X48="●","●","")</f>
        <v/>
      </c>
      <c r="O248" s="131"/>
      <c r="P248" s="131"/>
      <c r="Q248" s="132"/>
      <c r="R248" s="119"/>
      <c r="S248" s="119"/>
      <c r="T248" s="119"/>
      <c r="U248" s="133" t="str">
        <f>IF([4]回答表!X48="●",[4]回答表!B411,IF([4]回答表!AA48="●",[4]回答表!B425,""))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IF([4]回答表!X48="●",[4]回答表!BC418,IF([4]回答表!AA48="●",[4]回答表!BC432,""))</f>
        <v/>
      </c>
      <c r="AR248" s="272"/>
      <c r="AS248" s="272"/>
      <c r="AT248" s="272"/>
      <c r="AU248" s="273" t="s">
        <v>73</v>
      </c>
      <c r="AV248" s="274"/>
      <c r="AW248" s="274"/>
      <c r="AX248" s="275"/>
      <c r="AY248" s="272" t="str">
        <f>IF([4]回答表!X48="●",[4]回答表!BC423,IF([4]回答表!AA48="●",[4]回答表!BC437,""))</f>
        <v/>
      </c>
      <c r="AZ248" s="272"/>
      <c r="BA248" s="272"/>
      <c r="BB248" s="272"/>
      <c r="BC248" s="120"/>
      <c r="BD248" s="109"/>
      <c r="BE248" s="109"/>
      <c r="BF248" s="138" t="str">
        <f>IF([4]回答表!X48="●",[4]回答表!S417,IF([4]回答表!AA48="●",[4]回答表!S431,""))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IF([4]回答表!X48="●",[4]回答表!BC419,IF([4]回答表!AA48="●",[4]回答表!BC433,""))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IF([4]回答表!X48="●",[4]回答表!V417,IF([4]回答表!AA48="●",[4]回答表!V431,""))</f>
        <v/>
      </c>
      <c r="BG251" s="151"/>
      <c r="BH251" s="151"/>
      <c r="BI251" s="151"/>
      <c r="BJ251" s="150" t="str">
        <f>IF([4]回答表!X48="●",[4]回答表!V418,IF([4]回答表!AA48="●",[4]回答表!V432,""))</f>
        <v/>
      </c>
      <c r="BK251" s="151"/>
      <c r="BL251" s="151"/>
      <c r="BM251" s="152"/>
      <c r="BN251" s="150" t="str">
        <f>IF([4]回答表!X48="●",[4]回答表!V419,IF([4]回答表!AA48="●",[4]回答表!V433,""))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IF([4]回答表!X48="●",[4]回答表!BC420,IF([4]回答表!AA48="●",[4]回答表!BC434,""))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IF([4]回答表!X48="●",[4]回答表!BC424,IF([4]回答表!AA48="●",[4]回答表!BC438,""))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IF([4]回答表!AA48="●","●","")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IF([4]回答表!X48="●",[4]回答表!BC421,IF([4]回答表!AA48="●",[4]回答表!BC435,""))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IF([4]回答表!X48="●",[4]回答表!BC422,IF([4]回答表!AA48="●",[4]回答表!BC436,""))</f>
        <v/>
      </c>
      <c r="AR256" s="272"/>
      <c r="AS256" s="272"/>
      <c r="AT256" s="272"/>
      <c r="AU256" s="224" t="s">
        <v>79</v>
      </c>
      <c r="AV256" s="225"/>
      <c r="AW256" s="225"/>
      <c r="AX256" s="226"/>
      <c r="AY256" s="282" t="str">
        <f>IF([4]回答表!X48="●",[4]回答表!BC425,IF([4]回答表!AA48="●",[4]回答表!BC439,""))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IF([4]回答表!AD48="●","●","")</f>
        <v/>
      </c>
      <c r="O260" s="131"/>
      <c r="P260" s="131"/>
      <c r="Q260" s="132"/>
      <c r="R260" s="119"/>
      <c r="S260" s="119"/>
      <c r="T260" s="119"/>
      <c r="U260" s="133" t="str">
        <f>IF([4]回答表!AD48="●",[4]回答表!B439,"")</f>
        <v/>
      </c>
      <c r="V260" s="134"/>
      <c r="W260" s="134"/>
      <c r="X260" s="134"/>
      <c r="Y260" s="134"/>
      <c r="Z260" s="134"/>
      <c r="AA260" s="134"/>
      <c r="AB260" s="134"/>
      <c r="AC260" s="134"/>
      <c r="AD260" s="134"/>
      <c r="AE260" s="134"/>
      <c r="AF260" s="134"/>
      <c r="AG260" s="134"/>
      <c r="AH260" s="134"/>
      <c r="AI260" s="134"/>
      <c r="AJ260" s="135"/>
      <c r="AK260" s="183"/>
      <c r="AL260" s="183"/>
      <c r="AM260" s="133" t="str">
        <f>IF([4]回答表!AD48="●",[4]回答表!B445,"")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IF([4]回答表!X49="●","●","")</f>
        <v/>
      </c>
      <c r="O271" s="131"/>
      <c r="P271" s="131"/>
      <c r="Q271" s="132"/>
      <c r="R271" s="119"/>
      <c r="S271" s="119"/>
      <c r="T271" s="119"/>
      <c r="U271" s="133" t="str">
        <f>IF([4]回答表!X49="●",[4]回答表!B458,IF([4]回答表!AA49="●",[4]回答表!B475,""))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IF([4]回答表!X49="●",[4]回答表!B468,IF([4]回答表!AA49="●",[4]回答表!B485,""))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IF([4]回答表!X49="●",[4]回答表!G464,IF([4]回答表!AA49="●",[4]回答表!G481,""))</f>
        <v/>
      </c>
      <c r="AN273" s="83"/>
      <c r="AO273" s="83"/>
      <c r="AP273" s="83"/>
      <c r="AQ273" s="83"/>
      <c r="AR273" s="83"/>
      <c r="AS273" s="83"/>
      <c r="AT273" s="153"/>
      <c r="AU273" s="82" t="str">
        <f>IF([4]回答表!X49="●",[4]回答表!G465,IF([4]回答表!AA49="●",[4]回答表!G482,""))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IF([4]回答表!X49="●",[4]回答表!E468,IF([4]回答表!AA49="●",[4]回答表!E485,""))</f>
        <v/>
      </c>
      <c r="BG274" s="151"/>
      <c r="BH274" s="151"/>
      <c r="BI274" s="151"/>
      <c r="BJ274" s="150" t="str">
        <f>IF([4]回答表!X49="●",[4]回答表!E469,IF([4]回答表!AA49="●",[4]回答表!E486,""))</f>
        <v/>
      </c>
      <c r="BK274" s="151"/>
      <c r="BL274" s="151"/>
      <c r="BM274" s="152"/>
      <c r="BN274" s="150" t="str">
        <f>IF([4]回答表!X49="●",[4]回答表!E470,IF([4]回答表!AA49="●",[4]回答表!E487,""))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IF([4]回答表!AA49="●","●","")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IF([4]回答表!AD49="●","●","")</f>
        <v/>
      </c>
      <c r="O283" s="131"/>
      <c r="P283" s="131"/>
      <c r="Q283" s="132"/>
      <c r="R283" s="119"/>
      <c r="S283" s="119"/>
      <c r="T283" s="119"/>
      <c r="U283" s="133" t="str">
        <f>IF([4]回答表!AD49="●",[4]回答表!B492,"")</f>
        <v/>
      </c>
      <c r="V283" s="134"/>
      <c r="W283" s="134"/>
      <c r="X283" s="134"/>
      <c r="Y283" s="134"/>
      <c r="Z283" s="134"/>
      <c r="AA283" s="134"/>
      <c r="AB283" s="134"/>
      <c r="AC283" s="134"/>
      <c r="AD283" s="134"/>
      <c r="AE283" s="134"/>
      <c r="AF283" s="134"/>
      <c r="AG283" s="134"/>
      <c r="AH283" s="134"/>
      <c r="AI283" s="134"/>
      <c r="AJ283" s="135"/>
      <c r="AK283" s="136"/>
      <c r="AL283" s="136"/>
      <c r="AM283" s="133" t="str">
        <f>IF([4]回答表!AD49="●",[4]回答表!B498,"")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IF([4]回答表!R50="●",[4]回答表!B511,"")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C581D-5D24-4F7B-8795-8F61FC986E72}">
  <sheetPr>
    <pageSetUpPr fitToPage="1"/>
  </sheetPr>
  <dimension ref="A1:CN315"/>
  <sheetViews>
    <sheetView showZeros="0" view="pageBreakPreview" zoomScale="60" zoomScaleNormal="55" workbookViewId="0">
      <selection activeCell="Y24" sqref="Y24:AE2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IF(COUNTIF([5]回答表!K15,"*")&gt;0,[5]回答表!K15,"")</f>
        <v>北秋田市</v>
      </c>
      <c r="D11" s="8"/>
      <c r="E11" s="8"/>
      <c r="F11" s="8"/>
      <c r="G11" s="8"/>
      <c r="H11" s="8"/>
      <c r="I11" s="8"/>
      <c r="J11" s="8"/>
      <c r="K11" s="8"/>
      <c r="L11" s="8"/>
      <c r="M11" s="8"/>
      <c r="N11" s="8"/>
      <c r="O11" s="8"/>
      <c r="P11" s="8"/>
      <c r="Q11" s="8"/>
      <c r="R11" s="8"/>
      <c r="S11" s="8"/>
      <c r="T11" s="8"/>
      <c r="U11" s="22" t="str">
        <f>IF(COUNTIF([5]回答表!F17,"*")&gt;0,[5]回答表!F17,"")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IF(COUNTIF([5]回答表!W17,"*")&gt;0,[5]回答表!W17,"")</f>
        <v>農業集落排水施設</v>
      </c>
      <c r="AP11" s="10"/>
      <c r="AQ11" s="10"/>
      <c r="AR11" s="10"/>
      <c r="AS11" s="10"/>
      <c r="AT11" s="10"/>
      <c r="AU11" s="10"/>
      <c r="AV11" s="10"/>
      <c r="AW11" s="10"/>
      <c r="AX11" s="10"/>
      <c r="AY11" s="10"/>
      <c r="AZ11" s="10"/>
      <c r="BA11" s="10"/>
      <c r="BB11" s="10"/>
      <c r="BC11" s="10"/>
      <c r="BD11" s="10"/>
      <c r="BE11" s="10"/>
      <c r="BF11" s="11"/>
      <c r="BG11" s="21" t="str">
        <f>IF(COUNTIF([5]回答表!F19,"*")&gt;0,[5]回答表!F19,"")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IF([5]回答表!R43="●","●","")</f>
        <v/>
      </c>
      <c r="E24" s="80"/>
      <c r="F24" s="80"/>
      <c r="G24" s="80"/>
      <c r="H24" s="80"/>
      <c r="I24" s="80"/>
      <c r="J24" s="81"/>
      <c r="K24" s="79" t="str">
        <f>IF([5]回答表!R44="●","●","")</f>
        <v/>
      </c>
      <c r="L24" s="80"/>
      <c r="M24" s="80"/>
      <c r="N24" s="80"/>
      <c r="O24" s="80"/>
      <c r="P24" s="80"/>
      <c r="Q24" s="81"/>
      <c r="R24" s="79" t="str">
        <f>IF([5]回答表!R45="●","●","")</f>
        <v>●</v>
      </c>
      <c r="S24" s="80"/>
      <c r="T24" s="80"/>
      <c r="U24" s="80"/>
      <c r="V24" s="80"/>
      <c r="W24" s="80"/>
      <c r="X24" s="81"/>
      <c r="Y24" s="79" t="str">
        <f>IF([5]回答表!R46="●","●","")</f>
        <v/>
      </c>
      <c r="Z24" s="80"/>
      <c r="AA24" s="80"/>
      <c r="AB24" s="80"/>
      <c r="AC24" s="80"/>
      <c r="AD24" s="80"/>
      <c r="AE24" s="81"/>
      <c r="AF24" s="79" t="str">
        <f>IF([5]回答表!R47="●","●","")</f>
        <v/>
      </c>
      <c r="AG24" s="80"/>
      <c r="AH24" s="80"/>
      <c r="AI24" s="80"/>
      <c r="AJ24" s="80"/>
      <c r="AK24" s="80"/>
      <c r="AL24" s="81"/>
      <c r="AM24" s="79" t="str">
        <f>IF([5]回答表!R48="●","●","")</f>
        <v/>
      </c>
      <c r="AN24" s="80"/>
      <c r="AO24" s="80"/>
      <c r="AP24" s="80"/>
      <c r="AQ24" s="80"/>
      <c r="AR24" s="80"/>
      <c r="AS24" s="81"/>
      <c r="AT24" s="79" t="str">
        <f>IF([5]回答表!R49="●","●","")</f>
        <v/>
      </c>
      <c r="AU24" s="80"/>
      <c r="AV24" s="80"/>
      <c r="AW24" s="80"/>
      <c r="AX24" s="80"/>
      <c r="AY24" s="80"/>
      <c r="AZ24" s="81"/>
      <c r="BA24" s="68"/>
      <c r="BB24" s="82" t="str">
        <f>IF([5]回答表!R50="●","●","")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IF([5]回答表!X43="●","●","")</f>
        <v/>
      </c>
      <c r="O36" s="131"/>
      <c r="P36" s="131"/>
      <c r="Q36" s="132"/>
      <c r="R36" s="119"/>
      <c r="S36" s="119"/>
      <c r="T36" s="119"/>
      <c r="U36" s="133" t="str">
        <f>IF([5]回答表!X43="●",[5]回答表!B59,IF([5]回答表!AA43="●",[5]回答表!B79,""))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IF([5]回答表!X43="●",[5]回答表!S65,IF([5]回答表!AA43="●",[5]回答表!S85,""))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IF([5]回答表!X43="●",[5]回答表!G65,IF([5]回答表!AA43="●",[5]回答表!G85,""))</f>
        <v/>
      </c>
      <c r="AN38" s="83"/>
      <c r="AO38" s="83"/>
      <c r="AP38" s="83"/>
      <c r="AQ38" s="83"/>
      <c r="AR38" s="83"/>
      <c r="AS38" s="83"/>
      <c r="AT38" s="153"/>
      <c r="AU38" s="82" t="str">
        <f>IF([5]回答表!X43="●",[5]回答表!G66,IF([5]回答表!AA43="●",[5]回答表!G86,""))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IF([5]回答表!X43="●",[5]回答表!V65,IF([5]回答表!AA43="●",[5]回答表!V85,""))</f>
        <v/>
      </c>
      <c r="BG39" s="16"/>
      <c r="BH39" s="16"/>
      <c r="BI39" s="17"/>
      <c r="BJ39" s="150" t="str">
        <f>IF([5]回答表!X43="●",[5]回答表!V66,IF([5]回答表!AA43="●",[5]回答表!V86,""))</f>
        <v/>
      </c>
      <c r="BK39" s="16"/>
      <c r="BL39" s="16"/>
      <c r="BM39" s="17"/>
      <c r="BN39" s="150" t="str">
        <f>IF([5]回答表!X43="●",[5]回答表!V67,IF([5]回答表!AA43="●",[5]回答表!V87,""))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IF([5]回答表!X43="●",[5]回答表!O71,IF([5]回答表!AA43="●",[5]回答表!O91,""))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IF([5]回答表!X43="●",[5]回答表!O72,IF([5]回答表!AA43="●",[5]回答表!O92,""))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IF([5]回答表!AA43="●","●","")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IF([5]回答表!X43="●",[5]回答表!O73,IF([5]回答表!AA43="●",[5]回答表!O93,""))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IF([5]回答表!X43="●",[5]回答表!O74,IF([5]回答表!AA43="●",[5]回答表!O94,""))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IF([5]回答表!X43="●",[5]回答表!AG71,IF([5]回答表!AA43="●",[5]回答表!AG91,""))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IF([5]回答表!X43="●",[5]回答表!AG72,IF([5]回答表!AA43="●",[5]回答表!AG92,""))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IF([5]回答表!AD43="●","●","")</f>
        <v/>
      </c>
      <c r="O51" s="131"/>
      <c r="P51" s="131"/>
      <c r="Q51" s="132"/>
      <c r="R51" s="119"/>
      <c r="S51" s="119"/>
      <c r="T51" s="119"/>
      <c r="U51" s="133" t="str">
        <f>IF([5]回答表!AD43="●",[5]回答表!B99,"")</f>
        <v/>
      </c>
      <c r="V51" s="134"/>
      <c r="W51" s="134"/>
      <c r="X51" s="134"/>
      <c r="Y51" s="134"/>
      <c r="Z51" s="134"/>
      <c r="AA51" s="134"/>
      <c r="AB51" s="134"/>
      <c r="AC51" s="134"/>
      <c r="AD51" s="134"/>
      <c r="AE51" s="134"/>
      <c r="AF51" s="134"/>
      <c r="AG51" s="134"/>
      <c r="AH51" s="134"/>
      <c r="AI51" s="134"/>
      <c r="AJ51" s="135"/>
      <c r="AK51" s="183"/>
      <c r="AL51" s="183"/>
      <c r="AM51" s="133" t="str">
        <f>IF([5]回答表!AD43="●",[5]回答表!B104,"")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IF([5]回答表!X44="●","●","")</f>
        <v/>
      </c>
      <c r="O62" s="131"/>
      <c r="P62" s="131"/>
      <c r="Q62" s="132"/>
      <c r="R62" s="119"/>
      <c r="S62" s="119"/>
      <c r="T62" s="119"/>
      <c r="U62" s="133" t="str">
        <f>IF([5]回答表!X44="●",[5]回答表!B115,IF([5]回答表!AA44="●",[5]回答表!B127,""))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IF([5]回答表!X44="●",[5]回答表!S121,IF([5]回答表!AA44="●",[5]回答表!S133,""))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IF([5]回答表!X44="●",[5]回答表!J121,IF([5]回答表!AA44="●",[5]回答表!J133,""))</f>
        <v/>
      </c>
      <c r="AN65" s="83"/>
      <c r="AO65" s="83"/>
      <c r="AP65" s="83"/>
      <c r="AQ65" s="83"/>
      <c r="AR65" s="83"/>
      <c r="AS65" s="83"/>
      <c r="AT65" s="153"/>
      <c r="AU65" s="82" t="str">
        <f>IF([5]回答表!X44="●",[5]回答表!J122,IF([5]回答表!AA44="●",[5]回答表!J134,""))</f>
        <v/>
      </c>
      <c r="AV65" s="83"/>
      <c r="AW65" s="83"/>
      <c r="AX65" s="83"/>
      <c r="AY65" s="83"/>
      <c r="AZ65" s="83"/>
      <c r="BA65" s="83"/>
      <c r="BB65" s="153"/>
      <c r="BC65" s="120"/>
      <c r="BD65" s="109"/>
      <c r="BE65" s="109"/>
      <c r="BF65" s="150" t="str">
        <f>IF([5]回答表!X44="●",[5]回答表!V121,IF([5]回答表!AA44="●",[5]回答表!V133,""))</f>
        <v/>
      </c>
      <c r="BG65" s="151"/>
      <c r="BH65" s="151"/>
      <c r="BI65" s="151"/>
      <c r="BJ65" s="150" t="str">
        <f>IF([5]回答表!X44="●",[5]回答表!V122,IF([5]回答表!AA44="●",[5]回答表!V134,""))</f>
        <v/>
      </c>
      <c r="BK65" s="151"/>
      <c r="BL65" s="151"/>
      <c r="BM65" s="151"/>
      <c r="BN65" s="150" t="str">
        <f>IF([5]回答表!X44="●",[5]回答表!V123,IF([5]回答表!AA44="●",[5]回答表!V135,""))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IF([5]回答表!AA44="●","●","")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IF([5]回答表!AD44="●","●","")</f>
        <v/>
      </c>
      <c r="O74" s="131"/>
      <c r="P74" s="131"/>
      <c r="Q74" s="132"/>
      <c r="R74" s="119"/>
      <c r="S74" s="119"/>
      <c r="T74" s="119"/>
      <c r="U74" s="133" t="str">
        <f>IF([5]回答表!AD44="●",[5]回答表!B140,"")</f>
        <v/>
      </c>
      <c r="V74" s="134"/>
      <c r="W74" s="134"/>
      <c r="X74" s="134"/>
      <c r="Y74" s="134"/>
      <c r="Z74" s="134"/>
      <c r="AA74" s="134"/>
      <c r="AB74" s="134"/>
      <c r="AC74" s="134"/>
      <c r="AD74" s="134"/>
      <c r="AE74" s="134"/>
      <c r="AF74" s="134"/>
      <c r="AG74" s="134"/>
      <c r="AH74" s="134"/>
      <c r="AI74" s="134"/>
      <c r="AJ74" s="135"/>
      <c r="AK74" s="183"/>
      <c r="AL74" s="183"/>
      <c r="AM74" s="133" t="str">
        <f>IF([5]回答表!AD44="●",[5]回答表!B146,"")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IF([5]回答表!F17="水道事業",IF([5]回答表!X45="●","●",""),"")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IF([5]回答表!F17="水道事業",IF([5]回答表!X45="●",[5]回答表!B158,IF([5]回答表!AA45="●",[5]回答表!B223,"")),"")</f>
        <v/>
      </c>
      <c r="AN86" s="201"/>
      <c r="AO86" s="201"/>
      <c r="AP86" s="201"/>
      <c r="AQ86" s="201"/>
      <c r="AR86" s="201"/>
      <c r="AS86" s="201"/>
      <c r="AT86" s="201"/>
      <c r="AU86" s="201"/>
      <c r="AV86" s="201"/>
      <c r="AW86" s="201"/>
      <c r="AX86" s="201"/>
      <c r="AY86" s="201"/>
      <c r="AZ86" s="201"/>
      <c r="BA86" s="201"/>
      <c r="BB86" s="201"/>
      <c r="BC86" s="202"/>
      <c r="BD86" s="109"/>
      <c r="BE86" s="109"/>
      <c r="BF86" s="138" t="str">
        <f>IF([5]回答表!F17="水道事業",IF([5]回答表!X45="●",[5]回答表!B212,IF([5]回答表!AA45="●",[5]回答表!B278,"")),"")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IF([5]回答表!F17="水道事業",IF([5]回答表!X45="●",[5]回答表!J166,IF([5]回答表!AA45="●",[5]回答表!J231,"")),"")</f>
        <v/>
      </c>
      <c r="V88" s="83"/>
      <c r="W88" s="83"/>
      <c r="X88" s="83"/>
      <c r="Y88" s="83"/>
      <c r="Z88" s="83"/>
      <c r="AA88" s="83"/>
      <c r="AB88" s="153"/>
      <c r="AC88" s="82" t="str">
        <f>IF([5]回答表!F17="水道事業",IF([5]回答表!X45="●",[5]回答表!J173,IF([5]回答表!AA45="●",[5]回答表!J238,"")),"")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IF([5]回答表!F17="水道事業",IF([5]回答表!X45="●",[5]回答表!E212,IF([5]回答表!AA45="●",[5]回答表!E278,"")),"")</f>
        <v/>
      </c>
      <c r="BG89" s="151"/>
      <c r="BH89" s="151"/>
      <c r="BI89" s="151"/>
      <c r="BJ89" s="150" t="str">
        <f>IF([5]回答表!F17="水道事業",IF([5]回答表!X45="●",[5]回答表!E213,IF([5]回答表!AA45="●",[5]回答表!E279,"")),"")</f>
        <v/>
      </c>
      <c r="BK89" s="151"/>
      <c r="BL89" s="151"/>
      <c r="BM89" s="151"/>
      <c r="BN89" s="150" t="str">
        <f>IF([5]回答表!F17="水道事業",IF([5]回答表!X45="●",[5]回答表!E214,IF([5]回答表!AA45="●",[5]回答表!E280,"")),"")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IF([5]回答表!F17="水道事業",IF([5]回答表!AA45="●","●",""),"")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IF([5]回答表!F17="水道事業",IF([5]回答表!X45="●",[5]回答表!J176,IF([5]回答表!AA45="●",[5]回答表!J241,"")),"")</f>
        <v/>
      </c>
      <c r="V93" s="83"/>
      <c r="W93" s="83"/>
      <c r="X93" s="83"/>
      <c r="Y93" s="83"/>
      <c r="Z93" s="83"/>
      <c r="AA93" s="83"/>
      <c r="AB93" s="153"/>
      <c r="AC93" s="82" t="str">
        <f>IF([5]回答表!F17="水道事業",IF([5]回答表!X45="●",[5]回答表!J180,IF([5]回答表!AA45="●",[5]回答表!J245,"")),"")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IF([5]回答表!F17="水道事業",IF([5]回答表!AD45="○","○",""),"")</f>
        <v/>
      </c>
      <c r="O98" s="131"/>
      <c r="P98" s="131"/>
      <c r="Q98" s="132"/>
      <c r="R98" s="119"/>
      <c r="S98" s="119"/>
      <c r="T98" s="119"/>
      <c r="U98" s="133" t="str">
        <f>IF([5]回答表!F17="水道事業",IF([5]回答表!AD45="●",[5]回答表!B289,""),"")</f>
        <v/>
      </c>
      <c r="V98" s="134"/>
      <c r="W98" s="134"/>
      <c r="X98" s="134"/>
      <c r="Y98" s="134"/>
      <c r="Z98" s="134"/>
      <c r="AA98" s="134"/>
      <c r="AB98" s="134"/>
      <c r="AC98" s="134"/>
      <c r="AD98" s="134"/>
      <c r="AE98" s="134"/>
      <c r="AF98" s="134"/>
      <c r="AG98" s="134"/>
      <c r="AH98" s="134"/>
      <c r="AI98" s="134"/>
      <c r="AJ98" s="135"/>
      <c r="AK98" s="183"/>
      <c r="AL98" s="183"/>
      <c r="AM98" s="133" t="str">
        <f>IF([5]回答表!F17="水道事業",IF([5]回答表!AD45="●",[5]回答表!B295,""),"")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IF([5]回答表!F17="簡易水道事業",IF([5]回答表!X45="●",[5]回答表!B158,IF([5]回答表!AA45="●",[5]回答表!B223,"")),"")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IF([5]回答表!F17="簡易水道事業",IF([5]回答表!X45="●",[5]回答表!B212,IF([5]回答表!AA45="●",[5]回答表!B278,"")),"")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IF([5]回答表!F17="簡易水道事業",IF([5]回答表!X45="●","●",""),"")</f>
        <v/>
      </c>
      <c r="O112" s="131"/>
      <c r="P112" s="131"/>
      <c r="Q112" s="132"/>
      <c r="R112" s="119"/>
      <c r="S112" s="119"/>
      <c r="T112" s="119"/>
      <c r="U112" s="82" t="str">
        <f>IF([5]回答表!F17="簡易水道事業",IF([5]回答表!X45="●",[5]回答表!Y185,IF([5]回答表!AA45="●",[5]回答表!Y251,"")),"")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IF([5]回答表!F17="簡易水道事業",IF([5]回答表!X45="●",[5]回答表!E212,IF([5]回答表!AA45="●",[5]回答表!E278,"")),"")</f>
        <v/>
      </c>
      <c r="BG113" s="151"/>
      <c r="BH113" s="151"/>
      <c r="BI113" s="151"/>
      <c r="BJ113" s="150" t="str">
        <f>IF([5]回答表!F17="簡易水道事業",IF([5]回答表!X45="●",[5]回答表!E213,IF([5]回答表!AA45="●",[5]回答表!E279,"")),"")</f>
        <v/>
      </c>
      <c r="BK113" s="151"/>
      <c r="BL113" s="151"/>
      <c r="BM113" s="151"/>
      <c r="BN113" s="150" t="str">
        <f>IF([5]回答表!F17="簡易水道事業",IF([5]回答表!X45="●",[5]回答表!E214,IF([5]回答表!AA45="●",[5]回答表!E280,"")),"")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IF([5]回答表!F17="簡易水道事業",IF([5]回答表!X45="●",[5]回答表!Y186,IF([5]回答表!AA45="●",[5]回答表!Y252,"")),"")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IF([5]回答表!F17="簡易水道事業",IF([5]回答表!AA45="●","●",""),"")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IF([5]回答表!F17="簡易水道事業",IF([5]回答表!X45="●",[5]回答表!Y187,IF([5]回答表!AA45="●",[5]回答表!Y253,"")),"")</f>
        <v/>
      </c>
      <c r="V122" s="83"/>
      <c r="W122" s="83"/>
      <c r="X122" s="83"/>
      <c r="Y122" s="83"/>
      <c r="Z122" s="83"/>
      <c r="AA122" s="83"/>
      <c r="AB122" s="83"/>
      <c r="AC122" s="83"/>
      <c r="AD122" s="83"/>
      <c r="AE122" s="83"/>
      <c r="AF122" s="83"/>
      <c r="AG122" s="83"/>
      <c r="AH122" s="83"/>
      <c r="AI122" s="83"/>
      <c r="AJ122" s="153"/>
      <c r="AK122" s="68"/>
      <c r="AL122" s="68"/>
      <c r="AM122" s="233" t="str">
        <f>IF([5]回答表!F17="簡易水道事業",IF([5]回答表!X45="●",[5]回答表!Y189,IF([5]回答表!AA45="●",[5]回答表!Y255,"")),"")</f>
        <v/>
      </c>
      <c r="AN122" s="233"/>
      <c r="AO122" s="233"/>
      <c r="AP122" s="233"/>
      <c r="AQ122" s="233"/>
      <c r="AR122" s="233"/>
      <c r="AS122" s="233" t="str">
        <f>IF([5]回答表!F17="簡易水道事業",IF([5]回答表!X45="●",[5]回答表!Y190,IF([5]回答表!AA45="●",[5]回答表!Y256,"")),"")</f>
        <v/>
      </c>
      <c r="AT122" s="233"/>
      <c r="AU122" s="233"/>
      <c r="AV122" s="233"/>
      <c r="AW122" s="233"/>
      <c r="AX122" s="233"/>
      <c r="AY122" s="233" t="str">
        <f>IF([5]回答表!F17="簡易水道事業",IF([5]回答表!X45="●",[5]回答表!Y191,IF([5]回答表!AA45="●",[5]回答表!Y257,"")),"")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IF([5]回答表!F17="簡易水道事業",IF([5]回答表!AD45="●","●",""),"")</f>
        <v/>
      </c>
      <c r="O127" s="131"/>
      <c r="P127" s="131"/>
      <c r="Q127" s="132"/>
      <c r="R127" s="119"/>
      <c r="S127" s="119"/>
      <c r="T127" s="119"/>
      <c r="U127" s="133" t="str">
        <f>IF([5]回答表!F17="簡易水道事業",IF([5]回答表!AD45="●",[5]回答表!B289,""),"")</f>
        <v/>
      </c>
      <c r="V127" s="134"/>
      <c r="W127" s="134"/>
      <c r="X127" s="134"/>
      <c r="Y127" s="134"/>
      <c r="Z127" s="134"/>
      <c r="AA127" s="134"/>
      <c r="AB127" s="134"/>
      <c r="AC127" s="134"/>
      <c r="AD127" s="134"/>
      <c r="AE127" s="134"/>
      <c r="AF127" s="134"/>
      <c r="AG127" s="134"/>
      <c r="AH127" s="134"/>
      <c r="AI127" s="134"/>
      <c r="AJ127" s="135"/>
      <c r="AK127" s="183"/>
      <c r="AL127" s="183"/>
      <c r="AM127" s="133" t="str">
        <f>IF([5]回答表!F17="簡易水道事業",IF([5]回答表!AD45="●",[5]回答表!B295,""),"")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IF([5]回答表!F17="下水道事業",IF([5]回答表!X45="●","●",""),"")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IF([5]回答表!F17="下水道事業",IF([5]回答表!X45="●",[5]回答表!B158,IF([5]回答表!AA45="●",[5]回答表!B223,"")),"")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IF([5]回答表!F17="下水道事業",IF([5]回答表!X45="●",[5]回答表!B212,IF([5]回答表!AA45="●",[5]回答表!B278,"")),"")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IF([5]回答表!F17="下水道事業",IF([5]回答表!X45="●",[5]回答表!Y193,IF([5]回答表!AA45="●",[5]回答表!Y259,"")),"")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IF([5]回答表!F17="下水道事業",IF([5]回答表!X45="●",[5]回答表!E212,IF([5]回答表!AA45="●",[5]回答表!E278,"")),"")</f>
        <v/>
      </c>
      <c r="BG142" s="151"/>
      <c r="BH142" s="151"/>
      <c r="BI142" s="151"/>
      <c r="BJ142" s="150" t="str">
        <f>IF([5]回答表!F17="下水道事業",IF([5]回答表!X45="●",[5]回答表!E213,IF([5]回答表!AA45="●",[5]回答表!E279,"")),"")</f>
        <v/>
      </c>
      <c r="BK142" s="151"/>
      <c r="BL142" s="151"/>
      <c r="BM142" s="151"/>
      <c r="BN142" s="150" t="str">
        <f>IF([5]回答表!F17="下水道事業",IF([5]回答表!X45="●",[5]回答表!E214,IF([5]回答表!AA45="●",[5]回答表!E280,"")),"")</f>
        <v/>
      </c>
      <c r="BO142" s="151"/>
      <c r="BP142" s="151"/>
      <c r="BQ142" s="152"/>
      <c r="BR142" s="112"/>
      <c r="BX142" s="200" t="str">
        <f>IF([5]回答表!AQ20="下水道事業",IF([5]回答表!BI48="○",[5]回答表!AM161,IF([5]回答表!BL48="○",[5]回答表!AM226,"")),"")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IF([5]回答表!F17="下水道事業",IF([5]回答表!X45="●",[5]回答表!Y195,IF([5]回答表!AA45="●",[5]回答表!Y261,"")),"")</f>
        <v/>
      </c>
      <c r="V147" s="83"/>
      <c r="W147" s="83"/>
      <c r="X147" s="83"/>
      <c r="Y147" s="83"/>
      <c r="Z147" s="83"/>
      <c r="AA147" s="83"/>
      <c r="AB147" s="153"/>
      <c r="AC147" s="82" t="str">
        <f>IF([5]回答表!F17="下水道事業",IF([5]回答表!X45="●",[5]回答表!Y196,IF([5]回答表!AA45="●",[5]回答表!Y262,"")),"")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IF([5]回答表!F17="下水道事業",IF([5]回答表!X45="●",[5]回答表!Y198,IF([5]回答表!AA45="●",[5]回答表!Y264,"")),"")</f>
        <v/>
      </c>
      <c r="V153" s="83"/>
      <c r="W153" s="83"/>
      <c r="X153" s="83"/>
      <c r="Y153" s="83"/>
      <c r="Z153" s="83"/>
      <c r="AA153" s="83"/>
      <c r="AB153" s="153"/>
      <c r="AC153" s="82" t="str">
        <f>IF([5]回答表!F17="下水道事業",IF([5]回答表!X45="●",[5]回答表!Y199,IF([5]回答表!AA45="●",[5]回答表!Y265,"")),"")</f>
        <v/>
      </c>
      <c r="AD153" s="83"/>
      <c r="AE153" s="83"/>
      <c r="AF153" s="83"/>
      <c r="AG153" s="83"/>
      <c r="AH153" s="83"/>
      <c r="AI153" s="83"/>
      <c r="AJ153" s="153"/>
      <c r="AK153" s="82" t="str">
        <f>IF([5]回答表!F17="下水道事業",IF([5]回答表!X45="●",[5]回答表!Y200,IF([5]回答表!AA45="●",[5]回答表!Y266,"")),"")</f>
        <v/>
      </c>
      <c r="AL153" s="83"/>
      <c r="AM153" s="83"/>
      <c r="AN153" s="83"/>
      <c r="AO153" s="83"/>
      <c r="AP153" s="83"/>
      <c r="AQ153" s="83"/>
      <c r="AR153" s="153"/>
      <c r="AS153" s="82" t="str">
        <f>IF([5]回答表!F17="下水道事業",IF([5]回答表!X45="●",[5]回答表!Y201,IF([5]回答表!AA45="●",[5]回答表!Y267,"")),"")</f>
        <v/>
      </c>
      <c r="AT153" s="83"/>
      <c r="AU153" s="83"/>
      <c r="AV153" s="83"/>
      <c r="AW153" s="83"/>
      <c r="AX153" s="83"/>
      <c r="AY153" s="83"/>
      <c r="AZ153" s="153"/>
      <c r="BA153" s="82" t="str">
        <f>IF([5]回答表!F17="下水道事業",IF([5]回答表!X45="●",[5]回答表!Y202,IF([5]回答表!AA45="●",[5]回答表!Y268,"")),"")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IF([5]回答表!F17="下水道事業",IF([5]回答表!AA45="●","●",""),"")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IF([5]回答表!F17="下水道事業",IF([5]回答表!X45="●",[5]回答表!Y207,IF([5]回答表!AA45="●",[5]回答表!Y273,"")),"")</f>
        <v/>
      </c>
      <c r="V159" s="83"/>
      <c r="W159" s="83"/>
      <c r="X159" s="83"/>
      <c r="Y159" s="83"/>
      <c r="Z159" s="83"/>
      <c r="AA159" s="83"/>
      <c r="AB159" s="153"/>
      <c r="AC159" s="82" t="str">
        <f>IF([5]回答表!F17="下水道事業",IF([5]回答表!X45="●",[5]回答表!Y208,IF([5]回答表!AA45="●",[5]回答表!Y274,"")),"")</f>
        <v/>
      </c>
      <c r="AD159" s="83"/>
      <c r="AE159" s="83"/>
      <c r="AF159" s="83"/>
      <c r="AG159" s="83"/>
      <c r="AH159" s="83"/>
      <c r="AI159" s="83"/>
      <c r="AJ159" s="153"/>
      <c r="AK159" s="82" t="str">
        <f>IF([5]回答表!F17="下水道事業",IF([5]回答表!X45="●",[5]回答表!Y209,IF([5]回答表!AA45="●",[5]回答表!Y275,"")),"")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IF([5]回答表!F17="下水道事業",IF([5]回答表!AD45="●","●",""),"")</f>
        <v>●</v>
      </c>
      <c r="O164" s="131"/>
      <c r="P164" s="131"/>
      <c r="Q164" s="132"/>
      <c r="R164" s="119"/>
      <c r="S164" s="119"/>
      <c r="T164" s="119"/>
      <c r="U164" s="133" t="str">
        <f>IF([5]回答表!F17="下水道事業",IF([5]回答表!AD45="●",[5]回答表!B289,""),"")</f>
        <v>「北秋田市生活排水処理構想」に基づき、農業集落排水施設の統廃合及び公共下水道への編入等、処理施設の更新時期や受け入れ先の施設能力などを見極めながら、適切な時期に各地域の中核となる公共下水道処理場に集約予定。</v>
      </c>
      <c r="V164" s="134"/>
      <c r="W164" s="134"/>
      <c r="X164" s="134"/>
      <c r="Y164" s="134"/>
      <c r="Z164" s="134"/>
      <c r="AA164" s="134"/>
      <c r="AB164" s="134"/>
      <c r="AC164" s="134"/>
      <c r="AD164" s="134"/>
      <c r="AE164" s="134"/>
      <c r="AF164" s="134"/>
      <c r="AG164" s="134"/>
      <c r="AH164" s="134"/>
      <c r="AI164" s="134"/>
      <c r="AJ164" s="135"/>
      <c r="AK164" s="183"/>
      <c r="AL164" s="183"/>
      <c r="AM164" s="133" t="str">
        <f>IF([5]回答表!F17="下水道事業",IF([5]回答表!AD45="●",[5]回答表!B295,""),"")</f>
        <v>全体的なバランスを踏まえた財政計画や、統廃合までの施設の老朽化に伴う維持管理・修繕費及び統廃合後の旧施設の利活用等。</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IF([5]回答表!BD17="●",IF([5]回答表!X45="●","●",""),"")</f>
        <v/>
      </c>
      <c r="O176" s="131"/>
      <c r="P176" s="131"/>
      <c r="Q176" s="132"/>
      <c r="R176" s="119"/>
      <c r="S176" s="119"/>
      <c r="T176" s="119"/>
      <c r="U176" s="133" t="str">
        <f>IF([5]回答表!BD17="●",IF([5]回答表!X45="●",[5]回答表!B158,IF([5]回答表!AA45="●",[5]回答表!B223,"")),"")</f>
        <v/>
      </c>
      <c r="V176" s="134"/>
      <c r="W176" s="134"/>
      <c r="X176" s="134"/>
      <c r="Y176" s="134"/>
      <c r="Z176" s="134"/>
      <c r="AA176" s="134"/>
      <c r="AB176" s="134"/>
      <c r="AC176" s="134"/>
      <c r="AD176" s="134"/>
      <c r="AE176" s="134"/>
      <c r="AF176" s="134"/>
      <c r="AG176" s="134"/>
      <c r="AH176" s="134"/>
      <c r="AI176" s="134"/>
      <c r="AJ176" s="135"/>
      <c r="AK176" s="136"/>
      <c r="AL176" s="136"/>
      <c r="AM176" s="138" t="str">
        <f>IF([5]回答表!BD17="●",IF([5]回答表!X45="●",[5]回答表!B212,IF([5]回答表!AA45="●",[5]回答表!B278,"")),"")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IF([5]回答表!BD17="●",IF([5]回答表!X45="●",[5]回答表!E212,IF([5]回答表!AA45="●",[5]回答表!E278,"")),"")</f>
        <v/>
      </c>
      <c r="AN179" s="151"/>
      <c r="AO179" s="151"/>
      <c r="AP179" s="151"/>
      <c r="AQ179" s="150" t="str">
        <f>IF([5]回答表!BD17="●",IF([5]回答表!X45="●",[5]回答表!E213,IF([5]回答表!AA45="●",[5]回答表!E279,"")),"")</f>
        <v/>
      </c>
      <c r="AR179" s="151"/>
      <c r="AS179" s="151"/>
      <c r="AT179" s="151"/>
      <c r="AU179" s="150" t="str">
        <f>IF([5]回答表!BD17="●",IF([5]回答表!X45="●",[5]回答表!E214,IF([5]回答表!AA45="●",[5]回答表!E280,"")),"")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IF([5]回答表!BD17="●",IF([5]回答表!AA45="●","●",""),"")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IF([5]回答表!BD17="●",IF([5]回答表!AD45="●","●",""),"")</f>
        <v/>
      </c>
      <c r="O188" s="131"/>
      <c r="P188" s="131"/>
      <c r="Q188" s="132"/>
      <c r="R188" s="119"/>
      <c r="S188" s="119"/>
      <c r="T188" s="119"/>
      <c r="U188" s="133" t="str">
        <f>IF([5]回答表!BD17="●",IF([5]回答表!AD45="●",[5]回答表!B289,""),"")</f>
        <v/>
      </c>
      <c r="V188" s="134"/>
      <c r="W188" s="134"/>
      <c r="X188" s="134"/>
      <c r="Y188" s="134"/>
      <c r="Z188" s="134"/>
      <c r="AA188" s="134"/>
      <c r="AB188" s="134"/>
      <c r="AC188" s="134"/>
      <c r="AD188" s="134"/>
      <c r="AE188" s="134"/>
      <c r="AF188" s="134"/>
      <c r="AG188" s="134"/>
      <c r="AH188" s="134"/>
      <c r="AI188" s="134"/>
      <c r="AJ188" s="135"/>
      <c r="AK188" s="183"/>
      <c r="AL188" s="183"/>
      <c r="AM188" s="133" t="str">
        <f>IF([5]回答表!BD17="●",IF([5]回答表!AD45="●",[5]回答表!B295,""),"")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IF([5]回答表!X46="●","●","")</f>
        <v/>
      </c>
      <c r="O200" s="131"/>
      <c r="P200" s="131"/>
      <c r="Q200" s="132"/>
      <c r="R200" s="119"/>
      <c r="S200" s="119"/>
      <c r="T200" s="119"/>
      <c r="U200" s="133" t="str">
        <f>IF([5]回答表!X46="●",[5]回答表!B307,IF([5]回答表!AA46="●",[5]回答表!B324,""))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IF([5]回答表!X46="●",[5]回答表!U313,IF([5]回答表!AA46="●",[5]回答表!U330,""))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IF([5]回答表!X46="●",[5]回答表!G313,IF([5]回答表!AA46="●",[5]回答表!G330,""))</f>
        <v/>
      </c>
      <c r="AN203" s="83"/>
      <c r="AO203" s="83"/>
      <c r="AP203" s="83"/>
      <c r="AQ203" s="83"/>
      <c r="AR203" s="83"/>
      <c r="AS203" s="83"/>
      <c r="AT203" s="153"/>
      <c r="AU203" s="82" t="str">
        <f>IF([5]回答表!X46="●",[5]回答表!G314,IF([5]回答表!AA46="●",[5]回答表!G331,""))</f>
        <v/>
      </c>
      <c r="AV203" s="83"/>
      <c r="AW203" s="83"/>
      <c r="AX203" s="83"/>
      <c r="AY203" s="83"/>
      <c r="AZ203" s="83"/>
      <c r="BA203" s="83"/>
      <c r="BB203" s="153"/>
      <c r="BC203" s="120"/>
      <c r="BD203" s="109"/>
      <c r="BE203" s="109"/>
      <c r="BF203" s="150" t="str">
        <f>IF([5]回答表!X46="●",[5]回答表!X313,IF([5]回答表!AA46="●",[5]回答表!X330,""))</f>
        <v/>
      </c>
      <c r="BG203" s="151"/>
      <c r="BH203" s="151"/>
      <c r="BI203" s="151"/>
      <c r="BJ203" s="150" t="str">
        <f>IF([5]回答表!X46="●",[5]回答表!X314,IF([5]回答表!AA46="●",[5]回答表!X331,""))</f>
        <v/>
      </c>
      <c r="BK203" s="151"/>
      <c r="BL203" s="151"/>
      <c r="BM203" s="152"/>
      <c r="BN203" s="150" t="str">
        <f>IF([5]回答表!X46="●",[5]回答表!X315,IF([5]回答表!AA46="●",[5]回答表!X332,""))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IF([5]回答表!AA46="●","●","")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IF([5]回答表!AD46="●","●","")</f>
        <v/>
      </c>
      <c r="O212" s="131"/>
      <c r="P212" s="131"/>
      <c r="Q212" s="132"/>
      <c r="R212" s="119"/>
      <c r="S212" s="119"/>
      <c r="T212" s="119"/>
      <c r="U212" s="133" t="str">
        <f>IF([5]回答表!AD46="●",[5]回答表!B337,"")</f>
        <v/>
      </c>
      <c r="V212" s="134"/>
      <c r="W212" s="134"/>
      <c r="X212" s="134"/>
      <c r="Y212" s="134"/>
      <c r="Z212" s="134"/>
      <c r="AA212" s="134"/>
      <c r="AB212" s="134"/>
      <c r="AC212" s="134"/>
      <c r="AD212" s="134"/>
      <c r="AE212" s="134"/>
      <c r="AF212" s="134"/>
      <c r="AG212" s="134"/>
      <c r="AH212" s="134"/>
      <c r="AI212" s="134"/>
      <c r="AJ212" s="135"/>
      <c r="AK212" s="259"/>
      <c r="AL212" s="259"/>
      <c r="AM212" s="133" t="str">
        <f>IF([5]回答表!AD46="●",[5]回答表!B343,"")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IF([5]回答表!X47="●","●","")</f>
        <v/>
      </c>
      <c r="O224" s="131"/>
      <c r="P224" s="131"/>
      <c r="Q224" s="132"/>
      <c r="R224" s="119"/>
      <c r="S224" s="119"/>
      <c r="T224" s="119"/>
      <c r="U224" s="133" t="str">
        <f>IF([5]回答表!X47="●",[5]回答表!B356,IF([5]回答表!AA47="●",[5]回答表!B379,""))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IF([5]回答表!X47="●",[5]回答表!B362,"")</f>
        <v/>
      </c>
      <c r="AO224" s="263"/>
      <c r="AP224" s="263"/>
      <c r="AQ224" s="263"/>
      <c r="AR224" s="263"/>
      <c r="AS224" s="263"/>
      <c r="AT224" s="263"/>
      <c r="AU224" s="263"/>
      <c r="AV224" s="263"/>
      <c r="AW224" s="263"/>
      <c r="AX224" s="263"/>
      <c r="AY224" s="263"/>
      <c r="AZ224" s="263"/>
      <c r="BA224" s="263"/>
      <c r="BB224" s="264"/>
      <c r="BC224" s="120"/>
      <c r="BD224" s="109"/>
      <c r="BE224" s="109"/>
      <c r="BF224" s="138" t="str">
        <f>IF([5]回答表!X47="●",[5]回答表!B368,IF([5]回答表!AA47="●",[5]回答表!B385,""))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IF([5]回答表!X47="●",[5]回答表!E368,IF([5]回答表!AA47="●",[5]回答表!E385,""))</f>
        <v/>
      </c>
      <c r="BG227" s="151"/>
      <c r="BH227" s="151"/>
      <c r="BI227" s="151"/>
      <c r="BJ227" s="150" t="str">
        <f>IF([5]回答表!X47="●",[5]回答表!E369,IF([5]回答表!AA47="●",[5]回答表!E386,""))</f>
        <v/>
      </c>
      <c r="BK227" s="151"/>
      <c r="BL227" s="151"/>
      <c r="BM227" s="152"/>
      <c r="BN227" s="150" t="str">
        <f>IF([5]回答表!X47="●",[5]回答表!E370,IF([5]回答表!AA47="●",[5]回答表!E387,""))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IF([5]回答表!AA47="●","●","")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IF([5]回答表!AD47="●","●","")</f>
        <v/>
      </c>
      <c r="O236" s="131"/>
      <c r="P236" s="131"/>
      <c r="Q236" s="132"/>
      <c r="R236" s="119"/>
      <c r="S236" s="119"/>
      <c r="T236" s="119"/>
      <c r="U236" s="133" t="str">
        <f>IF([5]回答表!AD47="●",[5]回答表!B392,"")</f>
        <v/>
      </c>
      <c r="V236" s="134"/>
      <c r="W236" s="134"/>
      <c r="X236" s="134"/>
      <c r="Y236" s="134"/>
      <c r="Z236" s="134"/>
      <c r="AA236" s="134"/>
      <c r="AB236" s="134"/>
      <c r="AC236" s="134"/>
      <c r="AD236" s="134"/>
      <c r="AE236" s="134"/>
      <c r="AF236" s="134"/>
      <c r="AG236" s="134"/>
      <c r="AH236" s="134"/>
      <c r="AI236" s="134"/>
      <c r="AJ236" s="135"/>
      <c r="AK236" s="259"/>
      <c r="AL236" s="259"/>
      <c r="AM236" s="133" t="str">
        <f>IF([5]回答表!AD47="●",[5]回答表!B398,"")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IF([5]回答表!X48="●","●","")</f>
        <v/>
      </c>
      <c r="O248" s="131"/>
      <c r="P248" s="131"/>
      <c r="Q248" s="132"/>
      <c r="R248" s="119"/>
      <c r="S248" s="119"/>
      <c r="T248" s="119"/>
      <c r="U248" s="133" t="str">
        <f>IF([5]回答表!X48="●",[5]回答表!B411,IF([5]回答表!AA48="●",[5]回答表!B425,""))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IF([5]回答表!X48="●",[5]回答表!BC418,IF([5]回答表!AA48="●",[5]回答表!BC432,""))</f>
        <v/>
      </c>
      <c r="AR248" s="272"/>
      <c r="AS248" s="272"/>
      <c r="AT248" s="272"/>
      <c r="AU248" s="273" t="s">
        <v>73</v>
      </c>
      <c r="AV248" s="274"/>
      <c r="AW248" s="274"/>
      <c r="AX248" s="275"/>
      <c r="AY248" s="272" t="str">
        <f>IF([5]回答表!X48="●",[5]回答表!BC423,IF([5]回答表!AA48="●",[5]回答表!BC437,""))</f>
        <v/>
      </c>
      <c r="AZ248" s="272"/>
      <c r="BA248" s="272"/>
      <c r="BB248" s="272"/>
      <c r="BC248" s="120"/>
      <c r="BD248" s="109"/>
      <c r="BE248" s="109"/>
      <c r="BF248" s="138" t="str">
        <f>IF([5]回答表!X48="●",[5]回答表!S417,IF([5]回答表!AA48="●",[5]回答表!S431,""))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IF([5]回答表!X48="●",[5]回答表!BC419,IF([5]回答表!AA48="●",[5]回答表!BC433,""))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IF([5]回答表!X48="●",[5]回答表!V417,IF([5]回答表!AA48="●",[5]回答表!V431,""))</f>
        <v/>
      </c>
      <c r="BG251" s="151"/>
      <c r="BH251" s="151"/>
      <c r="BI251" s="151"/>
      <c r="BJ251" s="150" t="str">
        <f>IF([5]回答表!X48="●",[5]回答表!V418,IF([5]回答表!AA48="●",[5]回答表!V432,""))</f>
        <v/>
      </c>
      <c r="BK251" s="151"/>
      <c r="BL251" s="151"/>
      <c r="BM251" s="152"/>
      <c r="BN251" s="150" t="str">
        <f>IF([5]回答表!X48="●",[5]回答表!V419,IF([5]回答表!AA48="●",[5]回答表!V433,""))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IF([5]回答表!X48="●",[5]回答表!BC420,IF([5]回答表!AA48="●",[5]回答表!BC434,""))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IF([5]回答表!X48="●",[5]回答表!BC424,IF([5]回答表!AA48="●",[5]回答表!BC438,""))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IF([5]回答表!AA48="●","●","")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IF([5]回答表!X48="●",[5]回答表!BC421,IF([5]回答表!AA48="●",[5]回答表!BC435,""))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IF([5]回答表!X48="●",[5]回答表!BC422,IF([5]回答表!AA48="●",[5]回答表!BC436,""))</f>
        <v/>
      </c>
      <c r="AR256" s="272"/>
      <c r="AS256" s="272"/>
      <c r="AT256" s="272"/>
      <c r="AU256" s="224" t="s">
        <v>79</v>
      </c>
      <c r="AV256" s="225"/>
      <c r="AW256" s="225"/>
      <c r="AX256" s="226"/>
      <c r="AY256" s="282" t="str">
        <f>IF([5]回答表!X48="●",[5]回答表!BC425,IF([5]回答表!AA48="●",[5]回答表!BC439,""))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IF([5]回答表!AD48="●","●","")</f>
        <v/>
      </c>
      <c r="O260" s="131"/>
      <c r="P260" s="131"/>
      <c r="Q260" s="132"/>
      <c r="R260" s="119"/>
      <c r="S260" s="119"/>
      <c r="T260" s="119"/>
      <c r="U260" s="133" t="str">
        <f>IF([5]回答表!AD48="●",[5]回答表!B439,"")</f>
        <v/>
      </c>
      <c r="V260" s="134"/>
      <c r="W260" s="134"/>
      <c r="X260" s="134"/>
      <c r="Y260" s="134"/>
      <c r="Z260" s="134"/>
      <c r="AA260" s="134"/>
      <c r="AB260" s="134"/>
      <c r="AC260" s="134"/>
      <c r="AD260" s="134"/>
      <c r="AE260" s="134"/>
      <c r="AF260" s="134"/>
      <c r="AG260" s="134"/>
      <c r="AH260" s="134"/>
      <c r="AI260" s="134"/>
      <c r="AJ260" s="135"/>
      <c r="AK260" s="183"/>
      <c r="AL260" s="183"/>
      <c r="AM260" s="133" t="str">
        <f>IF([5]回答表!AD48="●",[5]回答表!B445,"")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IF([5]回答表!X49="●","●","")</f>
        <v/>
      </c>
      <c r="O271" s="131"/>
      <c r="P271" s="131"/>
      <c r="Q271" s="132"/>
      <c r="R271" s="119"/>
      <c r="S271" s="119"/>
      <c r="T271" s="119"/>
      <c r="U271" s="133" t="str">
        <f>IF([5]回答表!X49="●",[5]回答表!B458,IF([5]回答表!AA49="●",[5]回答表!B475,""))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IF([5]回答表!X49="●",[5]回答表!B468,IF([5]回答表!AA49="●",[5]回答表!B485,""))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IF([5]回答表!X49="●",[5]回答表!G464,IF([5]回答表!AA49="●",[5]回答表!G481,""))</f>
        <v/>
      </c>
      <c r="AN273" s="83"/>
      <c r="AO273" s="83"/>
      <c r="AP273" s="83"/>
      <c r="AQ273" s="83"/>
      <c r="AR273" s="83"/>
      <c r="AS273" s="83"/>
      <c r="AT273" s="153"/>
      <c r="AU273" s="82" t="str">
        <f>IF([5]回答表!X49="●",[5]回答表!G465,IF([5]回答表!AA49="●",[5]回答表!G482,""))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IF([5]回答表!X49="●",[5]回答表!E468,IF([5]回答表!AA49="●",[5]回答表!E485,""))</f>
        <v/>
      </c>
      <c r="BG274" s="151"/>
      <c r="BH274" s="151"/>
      <c r="BI274" s="151"/>
      <c r="BJ274" s="150" t="str">
        <f>IF([5]回答表!X49="●",[5]回答表!E469,IF([5]回答表!AA49="●",[5]回答表!E486,""))</f>
        <v/>
      </c>
      <c r="BK274" s="151"/>
      <c r="BL274" s="151"/>
      <c r="BM274" s="152"/>
      <c r="BN274" s="150" t="str">
        <f>IF([5]回答表!X49="●",[5]回答表!E470,IF([5]回答表!AA49="●",[5]回答表!E487,""))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IF([5]回答表!AA49="●","●","")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IF([5]回答表!AD49="●","●","")</f>
        <v/>
      </c>
      <c r="O283" s="131"/>
      <c r="P283" s="131"/>
      <c r="Q283" s="132"/>
      <c r="R283" s="119"/>
      <c r="S283" s="119"/>
      <c r="T283" s="119"/>
      <c r="U283" s="133" t="str">
        <f>IF([5]回答表!AD49="●",[5]回答表!B492,"")</f>
        <v/>
      </c>
      <c r="V283" s="134"/>
      <c r="W283" s="134"/>
      <c r="X283" s="134"/>
      <c r="Y283" s="134"/>
      <c r="Z283" s="134"/>
      <c r="AA283" s="134"/>
      <c r="AB283" s="134"/>
      <c r="AC283" s="134"/>
      <c r="AD283" s="134"/>
      <c r="AE283" s="134"/>
      <c r="AF283" s="134"/>
      <c r="AG283" s="134"/>
      <c r="AH283" s="134"/>
      <c r="AI283" s="134"/>
      <c r="AJ283" s="135"/>
      <c r="AK283" s="136"/>
      <c r="AL283" s="136"/>
      <c r="AM283" s="133" t="str">
        <f>IF([5]回答表!AD49="●",[5]回答表!B498,"")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IF([5]回答表!R50="●",[5]回答表!B511,"")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B442-DD49-4EBC-B926-191DBDFE38F7}">
  <sheetPr>
    <pageSetUpPr fitToPage="1"/>
  </sheetPr>
  <dimension ref="A1:CN315"/>
  <sheetViews>
    <sheetView showZeros="0" view="pageBreakPreview" zoomScale="60" zoomScaleNormal="55" workbookViewId="0">
      <selection activeCell="U36" sqref="U36:AJ4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IF(COUNTIF([6]回答表!K15,"*")&gt;0,[6]回答表!K15,"")</f>
        <v>北秋田市</v>
      </c>
      <c r="D11" s="8"/>
      <c r="E11" s="8"/>
      <c r="F11" s="8"/>
      <c r="G11" s="8"/>
      <c r="H11" s="8"/>
      <c r="I11" s="8"/>
      <c r="J11" s="8"/>
      <c r="K11" s="8"/>
      <c r="L11" s="8"/>
      <c r="M11" s="8"/>
      <c r="N11" s="8"/>
      <c r="O11" s="8"/>
      <c r="P11" s="8"/>
      <c r="Q11" s="8"/>
      <c r="R11" s="8"/>
      <c r="S11" s="8"/>
      <c r="T11" s="8"/>
      <c r="U11" s="22" t="str">
        <f>IF(COUNTIF([6]回答表!F17,"*")&gt;0,[6]回答表!F17,"")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IF(COUNTIF([6]回答表!W17,"*")&gt;0,[6]回答表!W17,"")</f>
        <v>特定地域排水処理施設</v>
      </c>
      <c r="AP11" s="10"/>
      <c r="AQ11" s="10"/>
      <c r="AR11" s="10"/>
      <c r="AS11" s="10"/>
      <c r="AT11" s="10"/>
      <c r="AU11" s="10"/>
      <c r="AV11" s="10"/>
      <c r="AW11" s="10"/>
      <c r="AX11" s="10"/>
      <c r="AY11" s="10"/>
      <c r="AZ11" s="10"/>
      <c r="BA11" s="10"/>
      <c r="BB11" s="10"/>
      <c r="BC11" s="10"/>
      <c r="BD11" s="10"/>
      <c r="BE11" s="10"/>
      <c r="BF11" s="11"/>
      <c r="BG11" s="21" t="str">
        <f>IF(COUNTIF([6]回答表!F19,"*")&gt;0,[6]回答表!F19,"")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IF([6]回答表!R43="●","●","")</f>
        <v/>
      </c>
      <c r="E24" s="80"/>
      <c r="F24" s="80"/>
      <c r="G24" s="80"/>
      <c r="H24" s="80"/>
      <c r="I24" s="80"/>
      <c r="J24" s="81"/>
      <c r="K24" s="79" t="str">
        <f>IF([6]回答表!R44="●","●","")</f>
        <v/>
      </c>
      <c r="L24" s="80"/>
      <c r="M24" s="80"/>
      <c r="N24" s="80"/>
      <c r="O24" s="80"/>
      <c r="P24" s="80"/>
      <c r="Q24" s="81"/>
      <c r="R24" s="79" t="str">
        <f>IF([6]回答表!R45="●","●","")</f>
        <v>●</v>
      </c>
      <c r="S24" s="80"/>
      <c r="T24" s="80"/>
      <c r="U24" s="80"/>
      <c r="V24" s="80"/>
      <c r="W24" s="80"/>
      <c r="X24" s="81"/>
      <c r="Y24" s="79" t="str">
        <f>IF([6]回答表!R46="●","●","")</f>
        <v/>
      </c>
      <c r="Z24" s="80"/>
      <c r="AA24" s="80"/>
      <c r="AB24" s="80"/>
      <c r="AC24" s="80"/>
      <c r="AD24" s="80"/>
      <c r="AE24" s="81"/>
      <c r="AF24" s="79" t="str">
        <f>IF([6]回答表!R47="●","●","")</f>
        <v/>
      </c>
      <c r="AG24" s="80"/>
      <c r="AH24" s="80"/>
      <c r="AI24" s="80"/>
      <c r="AJ24" s="80"/>
      <c r="AK24" s="80"/>
      <c r="AL24" s="81"/>
      <c r="AM24" s="79" t="str">
        <f>IF([6]回答表!R48="●","●","")</f>
        <v/>
      </c>
      <c r="AN24" s="80"/>
      <c r="AO24" s="80"/>
      <c r="AP24" s="80"/>
      <c r="AQ24" s="80"/>
      <c r="AR24" s="80"/>
      <c r="AS24" s="81"/>
      <c r="AT24" s="79" t="str">
        <f>IF([6]回答表!R49="●","●","")</f>
        <v/>
      </c>
      <c r="AU24" s="80"/>
      <c r="AV24" s="80"/>
      <c r="AW24" s="80"/>
      <c r="AX24" s="80"/>
      <c r="AY24" s="80"/>
      <c r="AZ24" s="81"/>
      <c r="BA24" s="68"/>
      <c r="BB24" s="82" t="str">
        <f>IF([6]回答表!R50="●","●","")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IF([6]回答表!X43="●","●","")</f>
        <v/>
      </c>
      <c r="O36" s="131"/>
      <c r="P36" s="131"/>
      <c r="Q36" s="132"/>
      <c r="R36" s="119"/>
      <c r="S36" s="119"/>
      <c r="T36" s="119"/>
      <c r="U36" s="133" t="str">
        <f>IF([6]回答表!X43="●",[6]回答表!B59,IF([6]回答表!AA43="●",[6]回答表!B79,""))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IF([6]回答表!X43="●",[6]回答表!S65,IF([6]回答表!AA43="●",[6]回答表!S85,""))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IF([6]回答表!X43="●",[6]回答表!G65,IF([6]回答表!AA43="●",[6]回答表!G85,""))</f>
        <v/>
      </c>
      <c r="AN38" s="83"/>
      <c r="AO38" s="83"/>
      <c r="AP38" s="83"/>
      <c r="AQ38" s="83"/>
      <c r="AR38" s="83"/>
      <c r="AS38" s="83"/>
      <c r="AT38" s="153"/>
      <c r="AU38" s="82" t="str">
        <f>IF([6]回答表!X43="●",[6]回答表!G66,IF([6]回答表!AA43="●",[6]回答表!G86,""))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IF([6]回答表!X43="●",[6]回答表!V65,IF([6]回答表!AA43="●",[6]回答表!V85,""))</f>
        <v/>
      </c>
      <c r="BG39" s="16"/>
      <c r="BH39" s="16"/>
      <c r="BI39" s="17"/>
      <c r="BJ39" s="150" t="str">
        <f>IF([6]回答表!X43="●",[6]回答表!V66,IF([6]回答表!AA43="●",[6]回答表!V86,""))</f>
        <v/>
      </c>
      <c r="BK39" s="16"/>
      <c r="BL39" s="16"/>
      <c r="BM39" s="17"/>
      <c r="BN39" s="150" t="str">
        <f>IF([6]回答表!X43="●",[6]回答表!V67,IF([6]回答表!AA43="●",[6]回答表!V87,""))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IF([6]回答表!X43="●",[6]回答表!O71,IF([6]回答表!AA43="●",[6]回答表!O91,""))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IF([6]回答表!X43="●",[6]回答表!O72,IF([6]回答表!AA43="●",[6]回答表!O92,""))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IF([6]回答表!AA43="●","●","")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IF([6]回答表!X43="●",[6]回答表!O73,IF([6]回答表!AA43="●",[6]回答表!O93,""))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IF([6]回答表!X43="●",[6]回答表!O74,IF([6]回答表!AA43="●",[6]回答表!O94,""))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IF([6]回答表!X43="●",[6]回答表!AG71,IF([6]回答表!AA43="●",[6]回答表!AG91,""))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IF([6]回答表!X43="●",[6]回答表!AG72,IF([6]回答表!AA43="●",[6]回答表!AG92,""))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IF([6]回答表!AD43="●","●","")</f>
        <v/>
      </c>
      <c r="O51" s="131"/>
      <c r="P51" s="131"/>
      <c r="Q51" s="132"/>
      <c r="R51" s="119"/>
      <c r="S51" s="119"/>
      <c r="T51" s="119"/>
      <c r="U51" s="133" t="str">
        <f>IF([6]回答表!AD43="●",[6]回答表!B99,"")</f>
        <v/>
      </c>
      <c r="V51" s="134"/>
      <c r="W51" s="134"/>
      <c r="X51" s="134"/>
      <c r="Y51" s="134"/>
      <c r="Z51" s="134"/>
      <c r="AA51" s="134"/>
      <c r="AB51" s="134"/>
      <c r="AC51" s="134"/>
      <c r="AD51" s="134"/>
      <c r="AE51" s="134"/>
      <c r="AF51" s="134"/>
      <c r="AG51" s="134"/>
      <c r="AH51" s="134"/>
      <c r="AI51" s="134"/>
      <c r="AJ51" s="135"/>
      <c r="AK51" s="183"/>
      <c r="AL51" s="183"/>
      <c r="AM51" s="133" t="str">
        <f>IF([6]回答表!AD43="●",[6]回答表!B104,"")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IF([6]回答表!X44="●","●","")</f>
        <v/>
      </c>
      <c r="O62" s="131"/>
      <c r="P62" s="131"/>
      <c r="Q62" s="132"/>
      <c r="R62" s="119"/>
      <c r="S62" s="119"/>
      <c r="T62" s="119"/>
      <c r="U62" s="133" t="str">
        <f>IF([6]回答表!X44="●",[6]回答表!B115,IF([6]回答表!AA44="●",[6]回答表!B127,""))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IF([6]回答表!X44="●",[6]回答表!S121,IF([6]回答表!AA44="●",[6]回答表!S133,""))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IF([6]回答表!X44="●",[6]回答表!J121,IF([6]回答表!AA44="●",[6]回答表!J133,""))</f>
        <v/>
      </c>
      <c r="AN65" s="83"/>
      <c r="AO65" s="83"/>
      <c r="AP65" s="83"/>
      <c r="AQ65" s="83"/>
      <c r="AR65" s="83"/>
      <c r="AS65" s="83"/>
      <c r="AT65" s="153"/>
      <c r="AU65" s="82" t="str">
        <f>IF([6]回答表!X44="●",[6]回答表!J122,IF([6]回答表!AA44="●",[6]回答表!J134,""))</f>
        <v/>
      </c>
      <c r="AV65" s="83"/>
      <c r="AW65" s="83"/>
      <c r="AX65" s="83"/>
      <c r="AY65" s="83"/>
      <c r="AZ65" s="83"/>
      <c r="BA65" s="83"/>
      <c r="BB65" s="153"/>
      <c r="BC65" s="120"/>
      <c r="BD65" s="109"/>
      <c r="BE65" s="109"/>
      <c r="BF65" s="150" t="str">
        <f>IF([6]回答表!X44="●",[6]回答表!V121,IF([6]回答表!AA44="●",[6]回答表!V133,""))</f>
        <v/>
      </c>
      <c r="BG65" s="151"/>
      <c r="BH65" s="151"/>
      <c r="BI65" s="151"/>
      <c r="BJ65" s="150" t="str">
        <f>IF([6]回答表!X44="●",[6]回答表!V122,IF([6]回答表!AA44="●",[6]回答表!V134,""))</f>
        <v/>
      </c>
      <c r="BK65" s="151"/>
      <c r="BL65" s="151"/>
      <c r="BM65" s="151"/>
      <c r="BN65" s="150" t="str">
        <f>IF([6]回答表!X44="●",[6]回答表!V123,IF([6]回答表!AA44="●",[6]回答表!V135,""))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IF([6]回答表!AA44="●","●","")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IF([6]回答表!AD44="●","●","")</f>
        <v/>
      </c>
      <c r="O74" s="131"/>
      <c r="P74" s="131"/>
      <c r="Q74" s="132"/>
      <c r="R74" s="119"/>
      <c r="S74" s="119"/>
      <c r="T74" s="119"/>
      <c r="U74" s="133" t="str">
        <f>IF([6]回答表!AD44="●",[6]回答表!B140,"")</f>
        <v/>
      </c>
      <c r="V74" s="134"/>
      <c r="W74" s="134"/>
      <c r="X74" s="134"/>
      <c r="Y74" s="134"/>
      <c r="Z74" s="134"/>
      <c r="AA74" s="134"/>
      <c r="AB74" s="134"/>
      <c r="AC74" s="134"/>
      <c r="AD74" s="134"/>
      <c r="AE74" s="134"/>
      <c r="AF74" s="134"/>
      <c r="AG74" s="134"/>
      <c r="AH74" s="134"/>
      <c r="AI74" s="134"/>
      <c r="AJ74" s="135"/>
      <c r="AK74" s="183"/>
      <c r="AL74" s="183"/>
      <c r="AM74" s="133" t="str">
        <f>IF([6]回答表!AD44="●",[6]回答表!B146,"")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IF([6]回答表!F17="水道事業",IF([6]回答表!X45="●","●",""),"")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IF([6]回答表!F17="水道事業",IF([6]回答表!X45="●",[6]回答表!B158,IF([6]回答表!AA45="●",[6]回答表!B223,"")),"")</f>
        <v/>
      </c>
      <c r="AN86" s="201"/>
      <c r="AO86" s="201"/>
      <c r="AP86" s="201"/>
      <c r="AQ86" s="201"/>
      <c r="AR86" s="201"/>
      <c r="AS86" s="201"/>
      <c r="AT86" s="201"/>
      <c r="AU86" s="201"/>
      <c r="AV86" s="201"/>
      <c r="AW86" s="201"/>
      <c r="AX86" s="201"/>
      <c r="AY86" s="201"/>
      <c r="AZ86" s="201"/>
      <c r="BA86" s="201"/>
      <c r="BB86" s="201"/>
      <c r="BC86" s="202"/>
      <c r="BD86" s="109"/>
      <c r="BE86" s="109"/>
      <c r="BF86" s="138" t="str">
        <f>IF([6]回答表!F17="水道事業",IF([6]回答表!X45="●",[6]回答表!B212,IF([6]回答表!AA45="●",[6]回答表!B278,"")),"")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IF([6]回答表!F17="水道事業",IF([6]回答表!X45="●",[6]回答表!J166,IF([6]回答表!AA45="●",[6]回答表!J231,"")),"")</f>
        <v/>
      </c>
      <c r="V88" s="83"/>
      <c r="W88" s="83"/>
      <c r="X88" s="83"/>
      <c r="Y88" s="83"/>
      <c r="Z88" s="83"/>
      <c r="AA88" s="83"/>
      <c r="AB88" s="153"/>
      <c r="AC88" s="82" t="str">
        <f>IF([6]回答表!F17="水道事業",IF([6]回答表!X45="●",[6]回答表!J173,IF([6]回答表!AA45="●",[6]回答表!J238,"")),"")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IF([6]回答表!F17="水道事業",IF([6]回答表!X45="●",[6]回答表!E212,IF([6]回答表!AA45="●",[6]回答表!E278,"")),"")</f>
        <v/>
      </c>
      <c r="BG89" s="151"/>
      <c r="BH89" s="151"/>
      <c r="BI89" s="151"/>
      <c r="BJ89" s="150" t="str">
        <f>IF([6]回答表!F17="水道事業",IF([6]回答表!X45="●",[6]回答表!E213,IF([6]回答表!AA45="●",[6]回答表!E279,"")),"")</f>
        <v/>
      </c>
      <c r="BK89" s="151"/>
      <c r="BL89" s="151"/>
      <c r="BM89" s="151"/>
      <c r="BN89" s="150" t="str">
        <f>IF([6]回答表!F17="水道事業",IF([6]回答表!X45="●",[6]回答表!E214,IF([6]回答表!AA45="●",[6]回答表!E280,"")),"")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IF([6]回答表!F17="水道事業",IF([6]回答表!AA45="●","●",""),"")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IF([6]回答表!F17="水道事業",IF([6]回答表!X45="●",[6]回答表!J176,IF([6]回答表!AA45="●",[6]回答表!J241,"")),"")</f>
        <v/>
      </c>
      <c r="V93" s="83"/>
      <c r="W93" s="83"/>
      <c r="X93" s="83"/>
      <c r="Y93" s="83"/>
      <c r="Z93" s="83"/>
      <c r="AA93" s="83"/>
      <c r="AB93" s="153"/>
      <c r="AC93" s="82" t="str">
        <f>IF([6]回答表!F17="水道事業",IF([6]回答表!X45="●",[6]回答表!J180,IF([6]回答表!AA45="●",[6]回答表!J245,"")),"")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IF([6]回答表!F17="水道事業",IF([6]回答表!AD45="○","○",""),"")</f>
        <v/>
      </c>
      <c r="O98" s="131"/>
      <c r="P98" s="131"/>
      <c r="Q98" s="132"/>
      <c r="R98" s="119"/>
      <c r="S98" s="119"/>
      <c r="T98" s="119"/>
      <c r="U98" s="133" t="str">
        <f>IF([6]回答表!F17="水道事業",IF([6]回答表!AD45="●",[6]回答表!B289,""),"")</f>
        <v/>
      </c>
      <c r="V98" s="134"/>
      <c r="W98" s="134"/>
      <c r="X98" s="134"/>
      <c r="Y98" s="134"/>
      <c r="Z98" s="134"/>
      <c r="AA98" s="134"/>
      <c r="AB98" s="134"/>
      <c r="AC98" s="134"/>
      <c r="AD98" s="134"/>
      <c r="AE98" s="134"/>
      <c r="AF98" s="134"/>
      <c r="AG98" s="134"/>
      <c r="AH98" s="134"/>
      <c r="AI98" s="134"/>
      <c r="AJ98" s="135"/>
      <c r="AK98" s="183"/>
      <c r="AL98" s="183"/>
      <c r="AM98" s="133" t="str">
        <f>IF([6]回答表!F17="水道事業",IF([6]回答表!AD45="●",[6]回答表!B295,""),"")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IF([6]回答表!F17="簡易水道事業",IF([6]回答表!X45="●",[6]回答表!B158,IF([6]回答表!AA45="●",[6]回答表!B223,"")),"")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IF([6]回答表!F17="簡易水道事業",IF([6]回答表!X45="●",[6]回答表!B212,IF([6]回答表!AA45="●",[6]回答表!B278,"")),"")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IF([6]回答表!F17="簡易水道事業",IF([6]回答表!X45="●","●",""),"")</f>
        <v/>
      </c>
      <c r="O112" s="131"/>
      <c r="P112" s="131"/>
      <c r="Q112" s="132"/>
      <c r="R112" s="119"/>
      <c r="S112" s="119"/>
      <c r="T112" s="119"/>
      <c r="U112" s="82" t="str">
        <f>IF([6]回答表!F17="簡易水道事業",IF([6]回答表!X45="●",[6]回答表!Y185,IF([6]回答表!AA45="●",[6]回答表!Y251,"")),"")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IF([6]回答表!F17="簡易水道事業",IF([6]回答表!X45="●",[6]回答表!E212,IF([6]回答表!AA45="●",[6]回答表!E278,"")),"")</f>
        <v/>
      </c>
      <c r="BG113" s="151"/>
      <c r="BH113" s="151"/>
      <c r="BI113" s="151"/>
      <c r="BJ113" s="150" t="str">
        <f>IF([6]回答表!F17="簡易水道事業",IF([6]回答表!X45="●",[6]回答表!E213,IF([6]回答表!AA45="●",[6]回答表!E279,"")),"")</f>
        <v/>
      </c>
      <c r="BK113" s="151"/>
      <c r="BL113" s="151"/>
      <c r="BM113" s="151"/>
      <c r="BN113" s="150" t="str">
        <f>IF([6]回答表!F17="簡易水道事業",IF([6]回答表!X45="●",[6]回答表!E214,IF([6]回答表!AA45="●",[6]回答表!E280,"")),"")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IF([6]回答表!F17="簡易水道事業",IF([6]回答表!X45="●",[6]回答表!Y186,IF([6]回答表!AA45="●",[6]回答表!Y252,"")),"")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IF([6]回答表!F17="簡易水道事業",IF([6]回答表!AA45="●","●",""),"")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IF([6]回答表!F17="簡易水道事業",IF([6]回答表!X45="●",[6]回答表!Y187,IF([6]回答表!AA45="●",[6]回答表!Y253,"")),"")</f>
        <v/>
      </c>
      <c r="V122" s="83"/>
      <c r="W122" s="83"/>
      <c r="X122" s="83"/>
      <c r="Y122" s="83"/>
      <c r="Z122" s="83"/>
      <c r="AA122" s="83"/>
      <c r="AB122" s="83"/>
      <c r="AC122" s="83"/>
      <c r="AD122" s="83"/>
      <c r="AE122" s="83"/>
      <c r="AF122" s="83"/>
      <c r="AG122" s="83"/>
      <c r="AH122" s="83"/>
      <c r="AI122" s="83"/>
      <c r="AJ122" s="153"/>
      <c r="AK122" s="68"/>
      <c r="AL122" s="68"/>
      <c r="AM122" s="233" t="str">
        <f>IF([6]回答表!F17="簡易水道事業",IF([6]回答表!X45="●",[6]回答表!Y189,IF([6]回答表!AA45="●",[6]回答表!Y255,"")),"")</f>
        <v/>
      </c>
      <c r="AN122" s="233"/>
      <c r="AO122" s="233"/>
      <c r="AP122" s="233"/>
      <c r="AQ122" s="233"/>
      <c r="AR122" s="233"/>
      <c r="AS122" s="233" t="str">
        <f>IF([6]回答表!F17="簡易水道事業",IF([6]回答表!X45="●",[6]回答表!Y190,IF([6]回答表!AA45="●",[6]回答表!Y256,"")),"")</f>
        <v/>
      </c>
      <c r="AT122" s="233"/>
      <c r="AU122" s="233"/>
      <c r="AV122" s="233"/>
      <c r="AW122" s="233"/>
      <c r="AX122" s="233"/>
      <c r="AY122" s="233" t="str">
        <f>IF([6]回答表!F17="簡易水道事業",IF([6]回答表!X45="●",[6]回答表!Y191,IF([6]回答表!AA45="●",[6]回答表!Y257,"")),"")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IF([6]回答表!F17="簡易水道事業",IF([6]回答表!AD45="●","●",""),"")</f>
        <v/>
      </c>
      <c r="O127" s="131"/>
      <c r="P127" s="131"/>
      <c r="Q127" s="132"/>
      <c r="R127" s="119"/>
      <c r="S127" s="119"/>
      <c r="T127" s="119"/>
      <c r="U127" s="133" t="str">
        <f>IF([6]回答表!F17="簡易水道事業",IF([6]回答表!AD45="●",[6]回答表!B289,""),"")</f>
        <v/>
      </c>
      <c r="V127" s="134"/>
      <c r="W127" s="134"/>
      <c r="X127" s="134"/>
      <c r="Y127" s="134"/>
      <c r="Z127" s="134"/>
      <c r="AA127" s="134"/>
      <c r="AB127" s="134"/>
      <c r="AC127" s="134"/>
      <c r="AD127" s="134"/>
      <c r="AE127" s="134"/>
      <c r="AF127" s="134"/>
      <c r="AG127" s="134"/>
      <c r="AH127" s="134"/>
      <c r="AI127" s="134"/>
      <c r="AJ127" s="135"/>
      <c r="AK127" s="183"/>
      <c r="AL127" s="183"/>
      <c r="AM127" s="133" t="str">
        <f>IF([6]回答表!F17="簡易水道事業",IF([6]回答表!AD45="●",[6]回答表!B295,""),"")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IF([6]回答表!F17="下水道事業",IF([6]回答表!X45="●","●",""),"")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IF([6]回答表!F17="下水道事業",IF([6]回答表!X45="●",[6]回答表!B158,IF([6]回答表!AA45="●",[6]回答表!B223,"")),"")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IF([6]回答表!F17="下水道事業",IF([6]回答表!X45="●",[6]回答表!B212,IF([6]回答表!AA45="●",[6]回答表!B278,"")),"")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IF([6]回答表!F17="下水道事業",IF([6]回答表!X45="●",[6]回答表!Y193,IF([6]回答表!AA45="●",[6]回答表!Y259,"")),"")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IF([6]回答表!F17="下水道事業",IF([6]回答表!X45="●",[6]回答表!E212,IF([6]回答表!AA45="●",[6]回答表!E278,"")),"")</f>
        <v/>
      </c>
      <c r="BG142" s="151"/>
      <c r="BH142" s="151"/>
      <c r="BI142" s="151"/>
      <c r="BJ142" s="150" t="str">
        <f>IF([6]回答表!F17="下水道事業",IF([6]回答表!X45="●",[6]回答表!E213,IF([6]回答表!AA45="●",[6]回答表!E279,"")),"")</f>
        <v/>
      </c>
      <c r="BK142" s="151"/>
      <c r="BL142" s="151"/>
      <c r="BM142" s="151"/>
      <c r="BN142" s="150" t="str">
        <f>IF([6]回答表!F17="下水道事業",IF([6]回答表!X45="●",[6]回答表!E214,IF([6]回答表!AA45="●",[6]回答表!E280,"")),"")</f>
        <v/>
      </c>
      <c r="BO142" s="151"/>
      <c r="BP142" s="151"/>
      <c r="BQ142" s="152"/>
      <c r="BR142" s="112"/>
      <c r="BX142" s="200" t="str">
        <f>IF([6]回答表!AQ20="下水道事業",IF([6]回答表!BI48="○",[6]回答表!AM161,IF([6]回答表!BL48="○",[6]回答表!AM226,"")),"")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IF([6]回答表!F17="下水道事業",IF([6]回答表!X45="●",[6]回答表!Y195,IF([6]回答表!AA45="●",[6]回答表!Y261,"")),"")</f>
        <v/>
      </c>
      <c r="V147" s="83"/>
      <c r="W147" s="83"/>
      <c r="X147" s="83"/>
      <c r="Y147" s="83"/>
      <c r="Z147" s="83"/>
      <c r="AA147" s="83"/>
      <c r="AB147" s="153"/>
      <c r="AC147" s="82" t="str">
        <f>IF([6]回答表!F17="下水道事業",IF([6]回答表!X45="●",[6]回答表!Y196,IF([6]回答表!AA45="●",[6]回答表!Y262,"")),"")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IF([6]回答表!F17="下水道事業",IF([6]回答表!X45="●",[6]回答表!Y198,IF([6]回答表!AA45="●",[6]回答表!Y264,"")),"")</f>
        <v/>
      </c>
      <c r="V153" s="83"/>
      <c r="W153" s="83"/>
      <c r="X153" s="83"/>
      <c r="Y153" s="83"/>
      <c r="Z153" s="83"/>
      <c r="AA153" s="83"/>
      <c r="AB153" s="153"/>
      <c r="AC153" s="82" t="str">
        <f>IF([6]回答表!F17="下水道事業",IF([6]回答表!X45="●",[6]回答表!Y199,IF([6]回答表!AA45="●",[6]回答表!Y265,"")),"")</f>
        <v/>
      </c>
      <c r="AD153" s="83"/>
      <c r="AE153" s="83"/>
      <c r="AF153" s="83"/>
      <c r="AG153" s="83"/>
      <c r="AH153" s="83"/>
      <c r="AI153" s="83"/>
      <c r="AJ153" s="153"/>
      <c r="AK153" s="82" t="str">
        <f>IF([6]回答表!F17="下水道事業",IF([6]回答表!X45="●",[6]回答表!Y200,IF([6]回答表!AA45="●",[6]回答表!Y266,"")),"")</f>
        <v/>
      </c>
      <c r="AL153" s="83"/>
      <c r="AM153" s="83"/>
      <c r="AN153" s="83"/>
      <c r="AO153" s="83"/>
      <c r="AP153" s="83"/>
      <c r="AQ153" s="83"/>
      <c r="AR153" s="153"/>
      <c r="AS153" s="82" t="str">
        <f>IF([6]回答表!F17="下水道事業",IF([6]回答表!X45="●",[6]回答表!Y201,IF([6]回答表!AA45="●",[6]回答表!Y267,"")),"")</f>
        <v/>
      </c>
      <c r="AT153" s="83"/>
      <c r="AU153" s="83"/>
      <c r="AV153" s="83"/>
      <c r="AW153" s="83"/>
      <c r="AX153" s="83"/>
      <c r="AY153" s="83"/>
      <c r="AZ153" s="153"/>
      <c r="BA153" s="82" t="str">
        <f>IF([6]回答表!F17="下水道事業",IF([6]回答表!X45="●",[6]回答表!Y202,IF([6]回答表!AA45="●",[6]回答表!Y268,"")),"")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IF([6]回答表!F17="下水道事業",IF([6]回答表!AA45="●","●",""),"")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IF([6]回答表!F17="下水道事業",IF([6]回答表!X45="●",[6]回答表!Y207,IF([6]回答表!AA45="●",[6]回答表!Y273,"")),"")</f>
        <v/>
      </c>
      <c r="V159" s="83"/>
      <c r="W159" s="83"/>
      <c r="X159" s="83"/>
      <c r="Y159" s="83"/>
      <c r="Z159" s="83"/>
      <c r="AA159" s="83"/>
      <c r="AB159" s="153"/>
      <c r="AC159" s="82" t="str">
        <f>IF([6]回答表!F17="下水道事業",IF([6]回答表!X45="●",[6]回答表!Y208,IF([6]回答表!AA45="●",[6]回答表!Y274,"")),"")</f>
        <v/>
      </c>
      <c r="AD159" s="83"/>
      <c r="AE159" s="83"/>
      <c r="AF159" s="83"/>
      <c r="AG159" s="83"/>
      <c r="AH159" s="83"/>
      <c r="AI159" s="83"/>
      <c r="AJ159" s="153"/>
      <c r="AK159" s="82" t="str">
        <f>IF([6]回答表!F17="下水道事業",IF([6]回答表!X45="●",[6]回答表!Y209,IF([6]回答表!AA45="●",[6]回答表!Y275,"")),"")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IF([6]回答表!F17="下水道事業",IF([6]回答表!AD45="●","●",""),"")</f>
        <v>●</v>
      </c>
      <c r="O164" s="131"/>
      <c r="P164" s="131"/>
      <c r="Q164" s="132"/>
      <c r="R164" s="119"/>
      <c r="S164" s="119"/>
      <c r="T164" s="119"/>
      <c r="U164" s="133" t="str">
        <f>IF([6]回答表!F17="下水道事業",IF([6]回答表!AD45="●",[6]回答表!B289,""),"")</f>
        <v>「北秋田市生活排水処理構想」に基づき、人口変動を鑑みつつ個人設置型の浄化槽との公平性を保つため、浄化槽使用料等の見直し及び個人設置型浄化槽の普及促進を図る。</v>
      </c>
      <c r="V164" s="134"/>
      <c r="W164" s="134"/>
      <c r="X164" s="134"/>
      <c r="Y164" s="134"/>
      <c r="Z164" s="134"/>
      <c r="AA164" s="134"/>
      <c r="AB164" s="134"/>
      <c r="AC164" s="134"/>
      <c r="AD164" s="134"/>
      <c r="AE164" s="134"/>
      <c r="AF164" s="134"/>
      <c r="AG164" s="134"/>
      <c r="AH164" s="134"/>
      <c r="AI164" s="134"/>
      <c r="AJ164" s="135"/>
      <c r="AK164" s="183"/>
      <c r="AL164" s="183"/>
      <c r="AM164" s="133" t="str">
        <f>IF([6]回答表!F17="下水道事業",IF([6]回答表!AD45="●",[6]回答表!B295,""),"")</f>
        <v>旧町の汚水処理事業として、市町村設置型浄化槽の維持管理を主たる目的としてきたが、人口減少の加速化等に伴う浄化槽事業の継続及び維持管理等。</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IF([6]回答表!BD17="●",IF([6]回答表!X45="●","●",""),"")</f>
        <v/>
      </c>
      <c r="O176" s="131"/>
      <c r="P176" s="131"/>
      <c r="Q176" s="132"/>
      <c r="R176" s="119"/>
      <c r="S176" s="119"/>
      <c r="T176" s="119"/>
      <c r="U176" s="133" t="str">
        <f>IF([6]回答表!BD17="●",IF([6]回答表!X45="●",[6]回答表!B158,IF([6]回答表!AA45="●",[6]回答表!B223,"")),"")</f>
        <v/>
      </c>
      <c r="V176" s="134"/>
      <c r="W176" s="134"/>
      <c r="X176" s="134"/>
      <c r="Y176" s="134"/>
      <c r="Z176" s="134"/>
      <c r="AA176" s="134"/>
      <c r="AB176" s="134"/>
      <c r="AC176" s="134"/>
      <c r="AD176" s="134"/>
      <c r="AE176" s="134"/>
      <c r="AF176" s="134"/>
      <c r="AG176" s="134"/>
      <c r="AH176" s="134"/>
      <c r="AI176" s="134"/>
      <c r="AJ176" s="135"/>
      <c r="AK176" s="136"/>
      <c r="AL176" s="136"/>
      <c r="AM176" s="138" t="str">
        <f>IF([6]回答表!BD17="●",IF([6]回答表!X45="●",[6]回答表!B212,IF([6]回答表!AA45="●",[6]回答表!B278,"")),"")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IF([6]回答表!BD17="●",IF([6]回答表!X45="●",[6]回答表!E212,IF([6]回答表!AA45="●",[6]回答表!E278,"")),"")</f>
        <v/>
      </c>
      <c r="AN179" s="151"/>
      <c r="AO179" s="151"/>
      <c r="AP179" s="151"/>
      <c r="AQ179" s="150" t="str">
        <f>IF([6]回答表!BD17="●",IF([6]回答表!X45="●",[6]回答表!E213,IF([6]回答表!AA45="●",[6]回答表!E279,"")),"")</f>
        <v/>
      </c>
      <c r="AR179" s="151"/>
      <c r="AS179" s="151"/>
      <c r="AT179" s="151"/>
      <c r="AU179" s="150" t="str">
        <f>IF([6]回答表!BD17="●",IF([6]回答表!X45="●",[6]回答表!E214,IF([6]回答表!AA45="●",[6]回答表!E280,"")),"")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IF([6]回答表!BD17="●",IF([6]回答表!AA45="●","●",""),"")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IF([6]回答表!BD17="●",IF([6]回答表!AD45="●","●",""),"")</f>
        <v/>
      </c>
      <c r="O188" s="131"/>
      <c r="P188" s="131"/>
      <c r="Q188" s="132"/>
      <c r="R188" s="119"/>
      <c r="S188" s="119"/>
      <c r="T188" s="119"/>
      <c r="U188" s="133" t="str">
        <f>IF([6]回答表!BD17="●",IF([6]回答表!AD45="●",[6]回答表!B289,""),"")</f>
        <v/>
      </c>
      <c r="V188" s="134"/>
      <c r="W188" s="134"/>
      <c r="X188" s="134"/>
      <c r="Y188" s="134"/>
      <c r="Z188" s="134"/>
      <c r="AA188" s="134"/>
      <c r="AB188" s="134"/>
      <c r="AC188" s="134"/>
      <c r="AD188" s="134"/>
      <c r="AE188" s="134"/>
      <c r="AF188" s="134"/>
      <c r="AG188" s="134"/>
      <c r="AH188" s="134"/>
      <c r="AI188" s="134"/>
      <c r="AJ188" s="135"/>
      <c r="AK188" s="183"/>
      <c r="AL188" s="183"/>
      <c r="AM188" s="133" t="str">
        <f>IF([6]回答表!BD17="●",IF([6]回答表!AD45="●",[6]回答表!B295,""),"")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IF([6]回答表!X46="●","●","")</f>
        <v/>
      </c>
      <c r="O200" s="131"/>
      <c r="P200" s="131"/>
      <c r="Q200" s="132"/>
      <c r="R200" s="119"/>
      <c r="S200" s="119"/>
      <c r="T200" s="119"/>
      <c r="U200" s="133" t="str">
        <f>IF([6]回答表!X46="●",[6]回答表!B307,IF([6]回答表!AA46="●",[6]回答表!B324,""))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IF([6]回答表!X46="●",[6]回答表!U313,IF([6]回答表!AA46="●",[6]回答表!U330,""))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IF([6]回答表!X46="●",[6]回答表!G313,IF([6]回答表!AA46="●",[6]回答表!G330,""))</f>
        <v/>
      </c>
      <c r="AN203" s="83"/>
      <c r="AO203" s="83"/>
      <c r="AP203" s="83"/>
      <c r="AQ203" s="83"/>
      <c r="AR203" s="83"/>
      <c r="AS203" s="83"/>
      <c r="AT203" s="153"/>
      <c r="AU203" s="82" t="str">
        <f>IF([6]回答表!X46="●",[6]回答表!G314,IF([6]回答表!AA46="●",[6]回答表!G331,""))</f>
        <v/>
      </c>
      <c r="AV203" s="83"/>
      <c r="AW203" s="83"/>
      <c r="AX203" s="83"/>
      <c r="AY203" s="83"/>
      <c r="AZ203" s="83"/>
      <c r="BA203" s="83"/>
      <c r="BB203" s="153"/>
      <c r="BC203" s="120"/>
      <c r="BD203" s="109"/>
      <c r="BE203" s="109"/>
      <c r="BF203" s="150" t="str">
        <f>IF([6]回答表!X46="●",[6]回答表!X313,IF([6]回答表!AA46="●",[6]回答表!X330,""))</f>
        <v/>
      </c>
      <c r="BG203" s="151"/>
      <c r="BH203" s="151"/>
      <c r="BI203" s="151"/>
      <c r="BJ203" s="150" t="str">
        <f>IF([6]回答表!X46="●",[6]回答表!X314,IF([6]回答表!AA46="●",[6]回答表!X331,""))</f>
        <v/>
      </c>
      <c r="BK203" s="151"/>
      <c r="BL203" s="151"/>
      <c r="BM203" s="152"/>
      <c r="BN203" s="150" t="str">
        <f>IF([6]回答表!X46="●",[6]回答表!X315,IF([6]回答表!AA46="●",[6]回答表!X332,""))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IF([6]回答表!AA46="●","●","")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IF([6]回答表!AD46="●","●","")</f>
        <v/>
      </c>
      <c r="O212" s="131"/>
      <c r="P212" s="131"/>
      <c r="Q212" s="132"/>
      <c r="R212" s="119"/>
      <c r="S212" s="119"/>
      <c r="T212" s="119"/>
      <c r="U212" s="133" t="str">
        <f>IF([6]回答表!AD46="●",[6]回答表!B337,"")</f>
        <v/>
      </c>
      <c r="V212" s="134"/>
      <c r="W212" s="134"/>
      <c r="X212" s="134"/>
      <c r="Y212" s="134"/>
      <c r="Z212" s="134"/>
      <c r="AA212" s="134"/>
      <c r="AB212" s="134"/>
      <c r="AC212" s="134"/>
      <c r="AD212" s="134"/>
      <c r="AE212" s="134"/>
      <c r="AF212" s="134"/>
      <c r="AG212" s="134"/>
      <c r="AH212" s="134"/>
      <c r="AI212" s="134"/>
      <c r="AJ212" s="135"/>
      <c r="AK212" s="259"/>
      <c r="AL212" s="259"/>
      <c r="AM212" s="133" t="str">
        <f>IF([6]回答表!AD46="●",[6]回答表!B343,"")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IF([6]回答表!X47="●","●","")</f>
        <v/>
      </c>
      <c r="O224" s="131"/>
      <c r="P224" s="131"/>
      <c r="Q224" s="132"/>
      <c r="R224" s="119"/>
      <c r="S224" s="119"/>
      <c r="T224" s="119"/>
      <c r="U224" s="133" t="str">
        <f>IF([6]回答表!X47="●",[6]回答表!B356,IF([6]回答表!AA47="●",[6]回答表!B379,""))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IF([6]回答表!X47="●",[6]回答表!B362,"")</f>
        <v/>
      </c>
      <c r="AO224" s="263"/>
      <c r="AP224" s="263"/>
      <c r="AQ224" s="263"/>
      <c r="AR224" s="263"/>
      <c r="AS224" s="263"/>
      <c r="AT224" s="263"/>
      <c r="AU224" s="263"/>
      <c r="AV224" s="263"/>
      <c r="AW224" s="263"/>
      <c r="AX224" s="263"/>
      <c r="AY224" s="263"/>
      <c r="AZ224" s="263"/>
      <c r="BA224" s="263"/>
      <c r="BB224" s="264"/>
      <c r="BC224" s="120"/>
      <c r="BD224" s="109"/>
      <c r="BE224" s="109"/>
      <c r="BF224" s="138" t="str">
        <f>IF([6]回答表!X47="●",[6]回答表!B368,IF([6]回答表!AA47="●",[6]回答表!B385,""))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IF([6]回答表!X47="●",[6]回答表!E368,IF([6]回答表!AA47="●",[6]回答表!E385,""))</f>
        <v/>
      </c>
      <c r="BG227" s="151"/>
      <c r="BH227" s="151"/>
      <c r="BI227" s="151"/>
      <c r="BJ227" s="150" t="str">
        <f>IF([6]回答表!X47="●",[6]回答表!E369,IF([6]回答表!AA47="●",[6]回答表!E386,""))</f>
        <v/>
      </c>
      <c r="BK227" s="151"/>
      <c r="BL227" s="151"/>
      <c r="BM227" s="152"/>
      <c r="BN227" s="150" t="str">
        <f>IF([6]回答表!X47="●",[6]回答表!E370,IF([6]回答表!AA47="●",[6]回答表!E387,""))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IF([6]回答表!AA47="●","●","")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IF([6]回答表!AD47="●","●","")</f>
        <v/>
      </c>
      <c r="O236" s="131"/>
      <c r="P236" s="131"/>
      <c r="Q236" s="132"/>
      <c r="R236" s="119"/>
      <c r="S236" s="119"/>
      <c r="T236" s="119"/>
      <c r="U236" s="133" t="str">
        <f>IF([6]回答表!AD47="●",[6]回答表!B392,"")</f>
        <v/>
      </c>
      <c r="V236" s="134"/>
      <c r="W236" s="134"/>
      <c r="X236" s="134"/>
      <c r="Y236" s="134"/>
      <c r="Z236" s="134"/>
      <c r="AA236" s="134"/>
      <c r="AB236" s="134"/>
      <c r="AC236" s="134"/>
      <c r="AD236" s="134"/>
      <c r="AE236" s="134"/>
      <c r="AF236" s="134"/>
      <c r="AG236" s="134"/>
      <c r="AH236" s="134"/>
      <c r="AI236" s="134"/>
      <c r="AJ236" s="135"/>
      <c r="AK236" s="259"/>
      <c r="AL236" s="259"/>
      <c r="AM236" s="133" t="str">
        <f>IF([6]回答表!AD47="●",[6]回答表!B398,"")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IF([6]回答表!X48="●","●","")</f>
        <v/>
      </c>
      <c r="O248" s="131"/>
      <c r="P248" s="131"/>
      <c r="Q248" s="132"/>
      <c r="R248" s="119"/>
      <c r="S248" s="119"/>
      <c r="T248" s="119"/>
      <c r="U248" s="133" t="str">
        <f>IF([6]回答表!X48="●",[6]回答表!B411,IF([6]回答表!AA48="●",[6]回答表!B425,""))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IF([6]回答表!X48="●",[6]回答表!BC418,IF([6]回答表!AA48="●",[6]回答表!BC432,""))</f>
        <v/>
      </c>
      <c r="AR248" s="272"/>
      <c r="AS248" s="272"/>
      <c r="AT248" s="272"/>
      <c r="AU248" s="273" t="s">
        <v>73</v>
      </c>
      <c r="AV248" s="274"/>
      <c r="AW248" s="274"/>
      <c r="AX248" s="275"/>
      <c r="AY248" s="272" t="str">
        <f>IF([6]回答表!X48="●",[6]回答表!BC423,IF([6]回答表!AA48="●",[6]回答表!BC437,""))</f>
        <v/>
      </c>
      <c r="AZ248" s="272"/>
      <c r="BA248" s="272"/>
      <c r="BB248" s="272"/>
      <c r="BC248" s="120"/>
      <c r="BD248" s="109"/>
      <c r="BE248" s="109"/>
      <c r="BF248" s="138" t="str">
        <f>IF([6]回答表!X48="●",[6]回答表!S417,IF([6]回答表!AA48="●",[6]回答表!S431,""))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IF([6]回答表!X48="●",[6]回答表!BC419,IF([6]回答表!AA48="●",[6]回答表!BC433,""))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IF([6]回答表!X48="●",[6]回答表!V417,IF([6]回答表!AA48="●",[6]回答表!V431,""))</f>
        <v/>
      </c>
      <c r="BG251" s="151"/>
      <c r="BH251" s="151"/>
      <c r="BI251" s="151"/>
      <c r="BJ251" s="150" t="str">
        <f>IF([6]回答表!X48="●",[6]回答表!V418,IF([6]回答表!AA48="●",[6]回答表!V432,""))</f>
        <v/>
      </c>
      <c r="BK251" s="151"/>
      <c r="BL251" s="151"/>
      <c r="BM251" s="152"/>
      <c r="BN251" s="150" t="str">
        <f>IF([6]回答表!X48="●",[6]回答表!V419,IF([6]回答表!AA48="●",[6]回答表!V433,""))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IF([6]回答表!X48="●",[6]回答表!BC420,IF([6]回答表!AA48="●",[6]回答表!BC434,""))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IF([6]回答表!X48="●",[6]回答表!BC424,IF([6]回答表!AA48="●",[6]回答表!BC438,""))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IF([6]回答表!AA48="●","●","")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IF([6]回答表!X48="●",[6]回答表!BC421,IF([6]回答表!AA48="●",[6]回答表!BC435,""))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IF([6]回答表!X48="●",[6]回答表!BC422,IF([6]回答表!AA48="●",[6]回答表!BC436,""))</f>
        <v/>
      </c>
      <c r="AR256" s="272"/>
      <c r="AS256" s="272"/>
      <c r="AT256" s="272"/>
      <c r="AU256" s="224" t="s">
        <v>79</v>
      </c>
      <c r="AV256" s="225"/>
      <c r="AW256" s="225"/>
      <c r="AX256" s="226"/>
      <c r="AY256" s="282" t="str">
        <f>IF([6]回答表!X48="●",[6]回答表!BC425,IF([6]回答表!AA48="●",[6]回答表!BC439,""))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IF([6]回答表!AD48="●","●","")</f>
        <v/>
      </c>
      <c r="O260" s="131"/>
      <c r="P260" s="131"/>
      <c r="Q260" s="132"/>
      <c r="R260" s="119"/>
      <c r="S260" s="119"/>
      <c r="T260" s="119"/>
      <c r="U260" s="133" t="str">
        <f>IF([6]回答表!AD48="●",[6]回答表!B439,"")</f>
        <v/>
      </c>
      <c r="V260" s="134"/>
      <c r="W260" s="134"/>
      <c r="X260" s="134"/>
      <c r="Y260" s="134"/>
      <c r="Z260" s="134"/>
      <c r="AA260" s="134"/>
      <c r="AB260" s="134"/>
      <c r="AC260" s="134"/>
      <c r="AD260" s="134"/>
      <c r="AE260" s="134"/>
      <c r="AF260" s="134"/>
      <c r="AG260" s="134"/>
      <c r="AH260" s="134"/>
      <c r="AI260" s="134"/>
      <c r="AJ260" s="135"/>
      <c r="AK260" s="183"/>
      <c r="AL260" s="183"/>
      <c r="AM260" s="133" t="str">
        <f>IF([6]回答表!AD48="●",[6]回答表!B445,"")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IF([6]回答表!X49="●","●","")</f>
        <v/>
      </c>
      <c r="O271" s="131"/>
      <c r="P271" s="131"/>
      <c r="Q271" s="132"/>
      <c r="R271" s="119"/>
      <c r="S271" s="119"/>
      <c r="T271" s="119"/>
      <c r="U271" s="133" t="str">
        <f>IF([6]回答表!X49="●",[6]回答表!B458,IF([6]回答表!AA49="●",[6]回答表!B475,""))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IF([6]回答表!X49="●",[6]回答表!B468,IF([6]回答表!AA49="●",[6]回答表!B485,""))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IF([6]回答表!X49="●",[6]回答表!G464,IF([6]回答表!AA49="●",[6]回答表!G481,""))</f>
        <v/>
      </c>
      <c r="AN273" s="83"/>
      <c r="AO273" s="83"/>
      <c r="AP273" s="83"/>
      <c r="AQ273" s="83"/>
      <c r="AR273" s="83"/>
      <c r="AS273" s="83"/>
      <c r="AT273" s="153"/>
      <c r="AU273" s="82" t="str">
        <f>IF([6]回答表!X49="●",[6]回答表!G465,IF([6]回答表!AA49="●",[6]回答表!G482,""))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IF([6]回答表!X49="●",[6]回答表!E468,IF([6]回答表!AA49="●",[6]回答表!E485,""))</f>
        <v/>
      </c>
      <c r="BG274" s="151"/>
      <c r="BH274" s="151"/>
      <c r="BI274" s="151"/>
      <c r="BJ274" s="150" t="str">
        <f>IF([6]回答表!X49="●",[6]回答表!E469,IF([6]回答表!AA49="●",[6]回答表!E486,""))</f>
        <v/>
      </c>
      <c r="BK274" s="151"/>
      <c r="BL274" s="151"/>
      <c r="BM274" s="152"/>
      <c r="BN274" s="150" t="str">
        <f>IF([6]回答表!X49="●",[6]回答表!E470,IF([6]回答表!AA49="●",[6]回答表!E487,""))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IF([6]回答表!AA49="●","●","")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IF([6]回答表!AD49="●","●","")</f>
        <v/>
      </c>
      <c r="O283" s="131"/>
      <c r="P283" s="131"/>
      <c r="Q283" s="132"/>
      <c r="R283" s="119"/>
      <c r="S283" s="119"/>
      <c r="T283" s="119"/>
      <c r="U283" s="133" t="str">
        <f>IF([6]回答表!AD49="●",[6]回答表!B492,"")</f>
        <v/>
      </c>
      <c r="V283" s="134"/>
      <c r="W283" s="134"/>
      <c r="X283" s="134"/>
      <c r="Y283" s="134"/>
      <c r="Z283" s="134"/>
      <c r="AA283" s="134"/>
      <c r="AB283" s="134"/>
      <c r="AC283" s="134"/>
      <c r="AD283" s="134"/>
      <c r="AE283" s="134"/>
      <c r="AF283" s="134"/>
      <c r="AG283" s="134"/>
      <c r="AH283" s="134"/>
      <c r="AI283" s="134"/>
      <c r="AJ283" s="135"/>
      <c r="AK283" s="136"/>
      <c r="AL283" s="136"/>
      <c r="AM283" s="133" t="str">
        <f>IF([6]回答表!AD49="●",[6]回答表!B498,"")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IF([6]回答表!R50="●",[6]回答表!B511,"")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695B0-AD8C-43A6-B293-64BC5954355E}">
  <sheetPr>
    <pageSetUpPr fitToPage="1"/>
  </sheetPr>
  <dimension ref="A1:CN315"/>
  <sheetViews>
    <sheetView showZeros="0" view="pageBreakPreview" zoomScale="60" zoomScaleNormal="55" workbookViewId="0">
      <selection activeCell="AU30" sqref="AU30"/>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IF(COUNTIF([8]回答表!K15,"*")&gt;0,[8]回答表!K15,"")</f>
        <v>北秋田市</v>
      </c>
      <c r="D11" s="8"/>
      <c r="E11" s="8"/>
      <c r="F11" s="8"/>
      <c r="G11" s="8"/>
      <c r="H11" s="8"/>
      <c r="I11" s="8"/>
      <c r="J11" s="8"/>
      <c r="K11" s="8"/>
      <c r="L11" s="8"/>
      <c r="M11" s="8"/>
      <c r="N11" s="8"/>
      <c r="O11" s="8"/>
      <c r="P11" s="8"/>
      <c r="Q11" s="8"/>
      <c r="R11" s="8"/>
      <c r="S11" s="8"/>
      <c r="T11" s="8"/>
      <c r="U11" s="22" t="str">
        <f>IF(COUNTIF([8]回答表!F17,"*")&gt;0,[8]回答表!F17,"")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IF(COUNTIF([8]回答表!W17,"*")&gt;0,[8]回答表!W17,"")</f>
        <v>老人デイサービスセンター</v>
      </c>
      <c r="AP11" s="10"/>
      <c r="AQ11" s="10"/>
      <c r="AR11" s="10"/>
      <c r="AS11" s="10"/>
      <c r="AT11" s="10"/>
      <c r="AU11" s="10"/>
      <c r="AV11" s="10"/>
      <c r="AW11" s="10"/>
      <c r="AX11" s="10"/>
      <c r="AY11" s="10"/>
      <c r="AZ11" s="10"/>
      <c r="BA11" s="10"/>
      <c r="BB11" s="10"/>
      <c r="BC11" s="10"/>
      <c r="BD11" s="10"/>
      <c r="BE11" s="10"/>
      <c r="BF11" s="11"/>
      <c r="BG11" s="21" t="str">
        <f>IF(COUNTIF([8]回答表!F19,"*")&gt;0,[8]回答表!F19,"")</f>
        <v>介護サービス事業特別会計</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IF([8]回答表!R43="●","●","")</f>
        <v/>
      </c>
      <c r="E24" s="80"/>
      <c r="F24" s="80"/>
      <c r="G24" s="80"/>
      <c r="H24" s="80"/>
      <c r="I24" s="80"/>
      <c r="J24" s="81"/>
      <c r="K24" s="79" t="str">
        <f>IF([8]回答表!R44="●","●","")</f>
        <v>●</v>
      </c>
      <c r="L24" s="80"/>
      <c r="M24" s="80"/>
      <c r="N24" s="80"/>
      <c r="O24" s="80"/>
      <c r="P24" s="80"/>
      <c r="Q24" s="81"/>
      <c r="R24" s="79" t="str">
        <f>IF([8]回答表!R45="●","●","")</f>
        <v/>
      </c>
      <c r="S24" s="80"/>
      <c r="T24" s="80"/>
      <c r="U24" s="80"/>
      <c r="V24" s="80"/>
      <c r="W24" s="80"/>
      <c r="X24" s="81"/>
      <c r="Y24" s="79" t="str">
        <f>IF([8]回答表!R46="●","●","")</f>
        <v>●</v>
      </c>
      <c r="Z24" s="80"/>
      <c r="AA24" s="80"/>
      <c r="AB24" s="80"/>
      <c r="AC24" s="80"/>
      <c r="AD24" s="80"/>
      <c r="AE24" s="81"/>
      <c r="AF24" s="79" t="str">
        <f>IF([8]回答表!R47="●","●","")</f>
        <v/>
      </c>
      <c r="AG24" s="80"/>
      <c r="AH24" s="80"/>
      <c r="AI24" s="80"/>
      <c r="AJ24" s="80"/>
      <c r="AK24" s="80"/>
      <c r="AL24" s="81"/>
      <c r="AM24" s="79" t="str">
        <f>IF([8]回答表!R48="●","●","")</f>
        <v/>
      </c>
      <c r="AN24" s="80"/>
      <c r="AO24" s="80"/>
      <c r="AP24" s="80"/>
      <c r="AQ24" s="80"/>
      <c r="AR24" s="80"/>
      <c r="AS24" s="81"/>
      <c r="AT24" s="79" t="str">
        <f>IF([8]回答表!R49="●","●","")</f>
        <v/>
      </c>
      <c r="AU24" s="80"/>
      <c r="AV24" s="80"/>
      <c r="AW24" s="80"/>
      <c r="AX24" s="80"/>
      <c r="AY24" s="80"/>
      <c r="AZ24" s="81"/>
      <c r="BA24" s="68"/>
      <c r="BB24" s="82" t="str">
        <f>IF([8]回答表!R50="●","●","")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IF([8]回答表!X43="●","●","")</f>
        <v/>
      </c>
      <c r="O36" s="131"/>
      <c r="P36" s="131"/>
      <c r="Q36" s="132"/>
      <c r="R36" s="119"/>
      <c r="S36" s="119"/>
      <c r="T36" s="119"/>
      <c r="U36" s="133" t="str">
        <f>IF([8]回答表!X43="●",[8]回答表!B59,IF([8]回答表!AA43="●",[8]回答表!B79,""))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IF([8]回答表!X43="●",[8]回答表!S65,IF([8]回答表!AA43="●",[8]回答表!S85,""))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IF([8]回答表!X43="●",[8]回答表!G65,IF([8]回答表!AA43="●",[8]回答表!G85,""))</f>
        <v/>
      </c>
      <c r="AN38" s="83"/>
      <c r="AO38" s="83"/>
      <c r="AP38" s="83"/>
      <c r="AQ38" s="83"/>
      <c r="AR38" s="83"/>
      <c r="AS38" s="83"/>
      <c r="AT38" s="153"/>
      <c r="AU38" s="82" t="str">
        <f>IF([8]回答表!X43="●",[8]回答表!G66,IF([8]回答表!AA43="●",[8]回答表!G86,""))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IF([8]回答表!X43="●",[8]回答表!V65,IF([8]回答表!AA43="●",[8]回答表!V85,""))</f>
        <v/>
      </c>
      <c r="BG39" s="16"/>
      <c r="BH39" s="16"/>
      <c r="BI39" s="17"/>
      <c r="BJ39" s="150" t="str">
        <f>IF([8]回答表!X43="●",[8]回答表!V66,IF([8]回答表!AA43="●",[8]回答表!V86,""))</f>
        <v/>
      </c>
      <c r="BK39" s="16"/>
      <c r="BL39" s="16"/>
      <c r="BM39" s="17"/>
      <c r="BN39" s="150" t="str">
        <f>IF([8]回答表!X43="●",[8]回答表!V67,IF([8]回答表!AA43="●",[8]回答表!V87,""))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IF([8]回答表!X43="●",[8]回答表!O71,IF([8]回答表!AA43="●",[8]回答表!O91,""))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IF([8]回答表!X43="●",[8]回答表!O72,IF([8]回答表!AA43="●",[8]回答表!O92,""))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IF([8]回答表!AA43="●","●","")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IF([8]回答表!X43="●",[8]回答表!O73,IF([8]回答表!AA43="●",[8]回答表!O93,""))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IF([8]回答表!X43="●",[8]回答表!O74,IF([8]回答表!AA43="●",[8]回答表!O94,""))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IF([8]回答表!X43="●",[8]回答表!AG71,IF([8]回答表!AA43="●",[8]回答表!AG91,""))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IF([8]回答表!X43="●",[8]回答表!AG72,IF([8]回答表!AA43="●",[8]回答表!AG92,""))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IF([8]回答表!AD43="●","●","")</f>
        <v/>
      </c>
      <c r="O51" s="131"/>
      <c r="P51" s="131"/>
      <c r="Q51" s="132"/>
      <c r="R51" s="119"/>
      <c r="S51" s="119"/>
      <c r="T51" s="119"/>
      <c r="U51" s="133" t="str">
        <f>IF([8]回答表!AD43="●",[8]回答表!B99,"")</f>
        <v/>
      </c>
      <c r="V51" s="134"/>
      <c r="W51" s="134"/>
      <c r="X51" s="134"/>
      <c r="Y51" s="134"/>
      <c r="Z51" s="134"/>
      <c r="AA51" s="134"/>
      <c r="AB51" s="134"/>
      <c r="AC51" s="134"/>
      <c r="AD51" s="134"/>
      <c r="AE51" s="134"/>
      <c r="AF51" s="134"/>
      <c r="AG51" s="134"/>
      <c r="AH51" s="134"/>
      <c r="AI51" s="134"/>
      <c r="AJ51" s="135"/>
      <c r="AK51" s="183"/>
      <c r="AL51" s="183"/>
      <c r="AM51" s="133" t="str">
        <f>IF([8]回答表!AD43="●",[8]回答表!B104,"")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IF([8]回答表!X44="●","●","")</f>
        <v>●</v>
      </c>
      <c r="O62" s="131"/>
      <c r="P62" s="131"/>
      <c r="Q62" s="132"/>
      <c r="R62" s="119"/>
      <c r="S62" s="119"/>
      <c r="T62" s="119"/>
      <c r="U62" s="133" t="str">
        <f>IF([8]回答表!X44="●",[8]回答表!B115,IF([8]回答表!AA44="●",[8]回答表!B127,""))</f>
        <v>介護老人保健施設を中核とする在宅複合型施設を民間事業者に譲渡した。</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IF([8]回答表!X44="●",[8]回答表!S121,IF([8]回答表!AA44="●",[8]回答表!S133,""))</f>
        <v>平成</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IF([8]回答表!X44="●",[8]回答表!J121,IF([8]回答表!AA44="●",[8]回答表!J133,""))</f>
        <v>●</v>
      </c>
      <c r="AN65" s="83"/>
      <c r="AO65" s="83"/>
      <c r="AP65" s="83"/>
      <c r="AQ65" s="83"/>
      <c r="AR65" s="83"/>
      <c r="AS65" s="83"/>
      <c r="AT65" s="153"/>
      <c r="AU65" s="82" t="str">
        <f>IF([8]回答表!X44="●",[8]回答表!J122,IF([8]回答表!AA44="●",[8]回答表!J134,""))</f>
        <v xml:space="preserve"> </v>
      </c>
      <c r="AV65" s="83"/>
      <c r="AW65" s="83"/>
      <c r="AX65" s="83"/>
      <c r="AY65" s="83"/>
      <c r="AZ65" s="83"/>
      <c r="BA65" s="83"/>
      <c r="BB65" s="153"/>
      <c r="BC65" s="120"/>
      <c r="BD65" s="109"/>
      <c r="BE65" s="109"/>
      <c r="BF65" s="150">
        <f>IF([8]回答表!X44="●",[8]回答表!V121,IF([8]回答表!AA44="●",[8]回答表!V133,""))</f>
        <v>31</v>
      </c>
      <c r="BG65" s="151"/>
      <c r="BH65" s="151"/>
      <c r="BI65" s="151"/>
      <c r="BJ65" s="150">
        <f>IF([8]回答表!X44="●",[8]回答表!V122,IF([8]回答表!AA44="●",[8]回答表!V134,""))</f>
        <v>4</v>
      </c>
      <c r="BK65" s="151"/>
      <c r="BL65" s="151"/>
      <c r="BM65" s="151"/>
      <c r="BN65" s="150">
        <f>IF([8]回答表!X44="●",[8]回答表!V123,IF([8]回答表!AA44="●",[8]回答表!V135,""))</f>
        <v>1</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IF([8]回答表!AA44="●","●","")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IF([8]回答表!AD44="●","●","")</f>
        <v/>
      </c>
      <c r="O74" s="131"/>
      <c r="P74" s="131"/>
      <c r="Q74" s="132"/>
      <c r="R74" s="119"/>
      <c r="S74" s="119"/>
      <c r="T74" s="119"/>
      <c r="U74" s="133" t="str">
        <f>IF([8]回答表!AD44="●",[8]回答表!B140,"")</f>
        <v/>
      </c>
      <c r="V74" s="134"/>
      <c r="W74" s="134"/>
      <c r="X74" s="134"/>
      <c r="Y74" s="134"/>
      <c r="Z74" s="134"/>
      <c r="AA74" s="134"/>
      <c r="AB74" s="134"/>
      <c r="AC74" s="134"/>
      <c r="AD74" s="134"/>
      <c r="AE74" s="134"/>
      <c r="AF74" s="134"/>
      <c r="AG74" s="134"/>
      <c r="AH74" s="134"/>
      <c r="AI74" s="134"/>
      <c r="AJ74" s="135"/>
      <c r="AK74" s="183"/>
      <c r="AL74" s="183"/>
      <c r="AM74" s="133" t="str">
        <f>IF([8]回答表!AD44="●",[8]回答表!B146,"")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IF([8]回答表!F17="水道事業",IF([8]回答表!X45="●","●",""),"")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IF([8]回答表!F17="水道事業",IF([8]回答表!X45="●",[8]回答表!B158,IF([8]回答表!AA45="●",[8]回答表!B223,"")),"")</f>
        <v/>
      </c>
      <c r="AN86" s="201"/>
      <c r="AO86" s="201"/>
      <c r="AP86" s="201"/>
      <c r="AQ86" s="201"/>
      <c r="AR86" s="201"/>
      <c r="AS86" s="201"/>
      <c r="AT86" s="201"/>
      <c r="AU86" s="201"/>
      <c r="AV86" s="201"/>
      <c r="AW86" s="201"/>
      <c r="AX86" s="201"/>
      <c r="AY86" s="201"/>
      <c r="AZ86" s="201"/>
      <c r="BA86" s="201"/>
      <c r="BB86" s="201"/>
      <c r="BC86" s="202"/>
      <c r="BD86" s="109"/>
      <c r="BE86" s="109"/>
      <c r="BF86" s="138" t="str">
        <f>IF([8]回答表!F17="水道事業",IF([8]回答表!X45="●",[8]回答表!B212,IF([8]回答表!AA45="●",[8]回答表!B278,"")),"")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IF([8]回答表!F17="水道事業",IF([8]回答表!X45="●",[8]回答表!J166,IF([8]回答表!AA45="●",[8]回答表!J231,"")),"")</f>
        <v/>
      </c>
      <c r="V88" s="83"/>
      <c r="W88" s="83"/>
      <c r="X88" s="83"/>
      <c r="Y88" s="83"/>
      <c r="Z88" s="83"/>
      <c r="AA88" s="83"/>
      <c r="AB88" s="153"/>
      <c r="AC88" s="82" t="str">
        <f>IF([8]回答表!F17="水道事業",IF([8]回答表!X45="●",[8]回答表!J173,IF([8]回答表!AA45="●",[8]回答表!J238,"")),"")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IF([8]回答表!F17="水道事業",IF([8]回答表!X45="●",[8]回答表!E212,IF([8]回答表!AA45="●",[8]回答表!E278,"")),"")</f>
        <v/>
      </c>
      <c r="BG89" s="151"/>
      <c r="BH89" s="151"/>
      <c r="BI89" s="151"/>
      <c r="BJ89" s="150" t="str">
        <f>IF([8]回答表!F17="水道事業",IF([8]回答表!X45="●",[8]回答表!E213,IF([8]回答表!AA45="●",[8]回答表!E279,"")),"")</f>
        <v/>
      </c>
      <c r="BK89" s="151"/>
      <c r="BL89" s="151"/>
      <c r="BM89" s="151"/>
      <c r="BN89" s="150" t="str">
        <f>IF([8]回答表!F17="水道事業",IF([8]回答表!X45="●",[8]回答表!E214,IF([8]回答表!AA45="●",[8]回答表!E280,"")),"")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IF([8]回答表!F17="水道事業",IF([8]回答表!AA45="●","●",""),"")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IF([8]回答表!F17="水道事業",IF([8]回答表!X45="●",[8]回答表!J176,IF([8]回答表!AA45="●",[8]回答表!J241,"")),"")</f>
        <v/>
      </c>
      <c r="V93" s="83"/>
      <c r="W93" s="83"/>
      <c r="X93" s="83"/>
      <c r="Y93" s="83"/>
      <c r="Z93" s="83"/>
      <c r="AA93" s="83"/>
      <c r="AB93" s="153"/>
      <c r="AC93" s="82" t="str">
        <f>IF([8]回答表!F17="水道事業",IF([8]回答表!X45="●",[8]回答表!J180,IF([8]回答表!AA45="●",[8]回答表!J245,"")),"")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IF([8]回答表!F17="水道事業",IF([8]回答表!AD45="○","○",""),"")</f>
        <v/>
      </c>
      <c r="O98" s="131"/>
      <c r="P98" s="131"/>
      <c r="Q98" s="132"/>
      <c r="R98" s="119"/>
      <c r="S98" s="119"/>
      <c r="T98" s="119"/>
      <c r="U98" s="133" t="str">
        <f>IF([8]回答表!F17="水道事業",IF([8]回答表!AD45="●",[8]回答表!B289,""),"")</f>
        <v/>
      </c>
      <c r="V98" s="134"/>
      <c r="W98" s="134"/>
      <c r="X98" s="134"/>
      <c r="Y98" s="134"/>
      <c r="Z98" s="134"/>
      <c r="AA98" s="134"/>
      <c r="AB98" s="134"/>
      <c r="AC98" s="134"/>
      <c r="AD98" s="134"/>
      <c r="AE98" s="134"/>
      <c r="AF98" s="134"/>
      <c r="AG98" s="134"/>
      <c r="AH98" s="134"/>
      <c r="AI98" s="134"/>
      <c r="AJ98" s="135"/>
      <c r="AK98" s="183"/>
      <c r="AL98" s="183"/>
      <c r="AM98" s="133" t="str">
        <f>IF([8]回答表!F17="水道事業",IF([8]回答表!AD45="●",[8]回答表!B295,""),"")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IF([8]回答表!F17="簡易水道事業",IF([8]回答表!X45="●",[8]回答表!B158,IF([8]回答表!AA45="●",[8]回答表!B223,"")),"")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IF([8]回答表!F17="簡易水道事業",IF([8]回答表!X45="●",[8]回答表!B212,IF([8]回答表!AA45="●",[8]回答表!B278,"")),"")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IF([8]回答表!F17="簡易水道事業",IF([8]回答表!X45="●","●",""),"")</f>
        <v/>
      </c>
      <c r="O112" s="131"/>
      <c r="P112" s="131"/>
      <c r="Q112" s="132"/>
      <c r="R112" s="119"/>
      <c r="S112" s="119"/>
      <c r="T112" s="119"/>
      <c r="U112" s="82" t="str">
        <f>IF([8]回答表!F17="簡易水道事業",IF([8]回答表!X45="●",[8]回答表!Y185,IF([8]回答表!AA45="●",[8]回答表!Y251,"")),"")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IF([8]回答表!F17="簡易水道事業",IF([8]回答表!X45="●",[8]回答表!E212,IF([8]回答表!AA45="●",[8]回答表!E278,"")),"")</f>
        <v/>
      </c>
      <c r="BG113" s="151"/>
      <c r="BH113" s="151"/>
      <c r="BI113" s="151"/>
      <c r="BJ113" s="150" t="str">
        <f>IF([8]回答表!F17="簡易水道事業",IF([8]回答表!X45="●",[8]回答表!E213,IF([8]回答表!AA45="●",[8]回答表!E279,"")),"")</f>
        <v/>
      </c>
      <c r="BK113" s="151"/>
      <c r="BL113" s="151"/>
      <c r="BM113" s="151"/>
      <c r="BN113" s="150" t="str">
        <f>IF([8]回答表!F17="簡易水道事業",IF([8]回答表!X45="●",[8]回答表!E214,IF([8]回答表!AA45="●",[8]回答表!E280,"")),"")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IF([8]回答表!F17="簡易水道事業",IF([8]回答表!X45="●",[8]回答表!Y186,IF([8]回答表!AA45="●",[8]回答表!Y252,"")),"")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IF([8]回答表!F17="簡易水道事業",IF([8]回答表!AA45="●","●",""),"")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IF([8]回答表!F17="簡易水道事業",IF([8]回答表!X45="●",[8]回答表!Y187,IF([8]回答表!AA45="●",[8]回答表!Y253,"")),"")</f>
        <v/>
      </c>
      <c r="V122" s="83"/>
      <c r="W122" s="83"/>
      <c r="X122" s="83"/>
      <c r="Y122" s="83"/>
      <c r="Z122" s="83"/>
      <c r="AA122" s="83"/>
      <c r="AB122" s="83"/>
      <c r="AC122" s="83"/>
      <c r="AD122" s="83"/>
      <c r="AE122" s="83"/>
      <c r="AF122" s="83"/>
      <c r="AG122" s="83"/>
      <c r="AH122" s="83"/>
      <c r="AI122" s="83"/>
      <c r="AJ122" s="153"/>
      <c r="AK122" s="68"/>
      <c r="AL122" s="68"/>
      <c r="AM122" s="233" t="str">
        <f>IF([8]回答表!F17="簡易水道事業",IF([8]回答表!X45="●",[8]回答表!Y189,IF([8]回答表!AA45="●",[8]回答表!Y255,"")),"")</f>
        <v/>
      </c>
      <c r="AN122" s="233"/>
      <c r="AO122" s="233"/>
      <c r="AP122" s="233"/>
      <c r="AQ122" s="233"/>
      <c r="AR122" s="233"/>
      <c r="AS122" s="233" t="str">
        <f>IF([8]回答表!F17="簡易水道事業",IF([8]回答表!X45="●",[8]回答表!Y190,IF([8]回答表!AA45="●",[8]回答表!Y256,"")),"")</f>
        <v/>
      </c>
      <c r="AT122" s="233"/>
      <c r="AU122" s="233"/>
      <c r="AV122" s="233"/>
      <c r="AW122" s="233"/>
      <c r="AX122" s="233"/>
      <c r="AY122" s="233" t="str">
        <f>IF([8]回答表!F17="簡易水道事業",IF([8]回答表!X45="●",[8]回答表!Y191,IF([8]回答表!AA45="●",[8]回答表!Y257,"")),"")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IF([8]回答表!F17="簡易水道事業",IF([8]回答表!AD45="●","●",""),"")</f>
        <v/>
      </c>
      <c r="O127" s="131"/>
      <c r="P127" s="131"/>
      <c r="Q127" s="132"/>
      <c r="R127" s="119"/>
      <c r="S127" s="119"/>
      <c r="T127" s="119"/>
      <c r="U127" s="133" t="str">
        <f>IF([8]回答表!F17="簡易水道事業",IF([8]回答表!AD45="●",[8]回答表!B289,""),"")</f>
        <v/>
      </c>
      <c r="V127" s="134"/>
      <c r="W127" s="134"/>
      <c r="X127" s="134"/>
      <c r="Y127" s="134"/>
      <c r="Z127" s="134"/>
      <c r="AA127" s="134"/>
      <c r="AB127" s="134"/>
      <c r="AC127" s="134"/>
      <c r="AD127" s="134"/>
      <c r="AE127" s="134"/>
      <c r="AF127" s="134"/>
      <c r="AG127" s="134"/>
      <c r="AH127" s="134"/>
      <c r="AI127" s="134"/>
      <c r="AJ127" s="135"/>
      <c r="AK127" s="183"/>
      <c r="AL127" s="183"/>
      <c r="AM127" s="133" t="str">
        <f>IF([8]回答表!F17="簡易水道事業",IF([8]回答表!AD45="●",[8]回答表!B295,""),"")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IF([8]回答表!F17="下水道事業",IF([8]回答表!X45="●","●",""),"")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IF([8]回答表!F17="下水道事業",IF([8]回答表!X45="●",[8]回答表!B158,IF([8]回答表!AA45="●",[8]回答表!B223,"")),"")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IF([8]回答表!F17="下水道事業",IF([8]回答表!X45="●",[8]回答表!B212,IF([8]回答表!AA45="●",[8]回答表!B278,"")),"")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IF([8]回答表!F17="下水道事業",IF([8]回答表!X45="●",[8]回答表!Y193,IF([8]回答表!AA45="●",[8]回答表!Y259,"")),"")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IF([8]回答表!F17="下水道事業",IF([8]回答表!X45="●",[8]回答表!E212,IF([8]回答表!AA45="●",[8]回答表!E278,"")),"")</f>
        <v/>
      </c>
      <c r="BG142" s="151"/>
      <c r="BH142" s="151"/>
      <c r="BI142" s="151"/>
      <c r="BJ142" s="150" t="str">
        <f>IF([8]回答表!F17="下水道事業",IF([8]回答表!X45="●",[8]回答表!E213,IF([8]回答表!AA45="●",[8]回答表!E279,"")),"")</f>
        <v/>
      </c>
      <c r="BK142" s="151"/>
      <c r="BL142" s="151"/>
      <c r="BM142" s="151"/>
      <c r="BN142" s="150" t="str">
        <f>IF([8]回答表!F17="下水道事業",IF([8]回答表!X45="●",[8]回答表!E214,IF([8]回答表!AA45="●",[8]回答表!E280,"")),"")</f>
        <v/>
      </c>
      <c r="BO142" s="151"/>
      <c r="BP142" s="151"/>
      <c r="BQ142" s="152"/>
      <c r="BR142" s="112"/>
      <c r="BX142" s="200" t="str">
        <f>IF([8]回答表!AQ20="下水道事業",IF([8]回答表!BI48="○",[8]回答表!AM161,IF([8]回答表!BL48="○",[8]回答表!AM226,"")),"")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IF([8]回答表!F17="下水道事業",IF([8]回答表!X45="●",[8]回答表!Y195,IF([8]回答表!AA45="●",[8]回答表!Y261,"")),"")</f>
        <v/>
      </c>
      <c r="V147" s="83"/>
      <c r="W147" s="83"/>
      <c r="X147" s="83"/>
      <c r="Y147" s="83"/>
      <c r="Z147" s="83"/>
      <c r="AA147" s="83"/>
      <c r="AB147" s="153"/>
      <c r="AC147" s="82" t="str">
        <f>IF([8]回答表!F17="下水道事業",IF([8]回答表!X45="●",[8]回答表!Y196,IF([8]回答表!AA45="●",[8]回答表!Y262,"")),"")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IF([8]回答表!F17="下水道事業",IF([8]回答表!X45="●",[8]回答表!Y198,IF([8]回答表!AA45="●",[8]回答表!Y264,"")),"")</f>
        <v/>
      </c>
      <c r="V153" s="83"/>
      <c r="W153" s="83"/>
      <c r="X153" s="83"/>
      <c r="Y153" s="83"/>
      <c r="Z153" s="83"/>
      <c r="AA153" s="83"/>
      <c r="AB153" s="153"/>
      <c r="AC153" s="82" t="str">
        <f>IF([8]回答表!F17="下水道事業",IF([8]回答表!X45="●",[8]回答表!Y199,IF([8]回答表!AA45="●",[8]回答表!Y265,"")),"")</f>
        <v/>
      </c>
      <c r="AD153" s="83"/>
      <c r="AE153" s="83"/>
      <c r="AF153" s="83"/>
      <c r="AG153" s="83"/>
      <c r="AH153" s="83"/>
      <c r="AI153" s="83"/>
      <c r="AJ153" s="153"/>
      <c r="AK153" s="82" t="str">
        <f>IF([8]回答表!F17="下水道事業",IF([8]回答表!X45="●",[8]回答表!Y200,IF([8]回答表!AA45="●",[8]回答表!Y266,"")),"")</f>
        <v/>
      </c>
      <c r="AL153" s="83"/>
      <c r="AM153" s="83"/>
      <c r="AN153" s="83"/>
      <c r="AO153" s="83"/>
      <c r="AP153" s="83"/>
      <c r="AQ153" s="83"/>
      <c r="AR153" s="153"/>
      <c r="AS153" s="82" t="str">
        <f>IF([8]回答表!F17="下水道事業",IF([8]回答表!X45="●",[8]回答表!Y201,IF([8]回答表!AA45="●",[8]回答表!Y267,"")),"")</f>
        <v/>
      </c>
      <c r="AT153" s="83"/>
      <c r="AU153" s="83"/>
      <c r="AV153" s="83"/>
      <c r="AW153" s="83"/>
      <c r="AX153" s="83"/>
      <c r="AY153" s="83"/>
      <c r="AZ153" s="153"/>
      <c r="BA153" s="82" t="str">
        <f>IF([8]回答表!F17="下水道事業",IF([8]回答表!X45="●",[8]回答表!Y202,IF([8]回答表!AA45="●",[8]回答表!Y268,"")),"")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IF([8]回答表!F17="下水道事業",IF([8]回答表!AA45="●","●",""),"")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IF([8]回答表!F17="下水道事業",IF([8]回答表!X45="●",[8]回答表!Y207,IF([8]回答表!AA45="●",[8]回答表!Y273,"")),"")</f>
        <v/>
      </c>
      <c r="V159" s="83"/>
      <c r="W159" s="83"/>
      <c r="X159" s="83"/>
      <c r="Y159" s="83"/>
      <c r="Z159" s="83"/>
      <c r="AA159" s="83"/>
      <c r="AB159" s="153"/>
      <c r="AC159" s="82" t="str">
        <f>IF([8]回答表!F17="下水道事業",IF([8]回答表!X45="●",[8]回答表!Y208,IF([8]回答表!AA45="●",[8]回答表!Y274,"")),"")</f>
        <v/>
      </c>
      <c r="AD159" s="83"/>
      <c r="AE159" s="83"/>
      <c r="AF159" s="83"/>
      <c r="AG159" s="83"/>
      <c r="AH159" s="83"/>
      <c r="AI159" s="83"/>
      <c r="AJ159" s="153"/>
      <c r="AK159" s="82" t="str">
        <f>IF([8]回答表!F17="下水道事業",IF([8]回答表!X45="●",[8]回答表!Y209,IF([8]回答表!AA45="●",[8]回答表!Y275,"")),"")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IF([8]回答表!F17="下水道事業",IF([8]回答表!AD45="●","●",""),"")</f>
        <v/>
      </c>
      <c r="O164" s="131"/>
      <c r="P164" s="131"/>
      <c r="Q164" s="132"/>
      <c r="R164" s="119"/>
      <c r="S164" s="119"/>
      <c r="T164" s="119"/>
      <c r="U164" s="133" t="str">
        <f>IF([8]回答表!F17="下水道事業",IF([8]回答表!AD45="●",[8]回答表!B289,""),"")</f>
        <v/>
      </c>
      <c r="V164" s="134"/>
      <c r="W164" s="134"/>
      <c r="X164" s="134"/>
      <c r="Y164" s="134"/>
      <c r="Z164" s="134"/>
      <c r="AA164" s="134"/>
      <c r="AB164" s="134"/>
      <c r="AC164" s="134"/>
      <c r="AD164" s="134"/>
      <c r="AE164" s="134"/>
      <c r="AF164" s="134"/>
      <c r="AG164" s="134"/>
      <c r="AH164" s="134"/>
      <c r="AI164" s="134"/>
      <c r="AJ164" s="135"/>
      <c r="AK164" s="183"/>
      <c r="AL164" s="183"/>
      <c r="AM164" s="133" t="str">
        <f>IF([8]回答表!F17="下水道事業",IF([8]回答表!AD45="●",[8]回答表!B295,""),"")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IF([8]回答表!BD17="●",IF([8]回答表!X45="●","●",""),"")</f>
        <v/>
      </c>
      <c r="O176" s="131"/>
      <c r="P176" s="131"/>
      <c r="Q176" s="132"/>
      <c r="R176" s="119"/>
      <c r="S176" s="119"/>
      <c r="T176" s="119"/>
      <c r="U176" s="133" t="str">
        <f>IF([8]回答表!BD17="●",IF([8]回答表!X45="●",[8]回答表!B158,IF([8]回答表!AA45="●",[8]回答表!B223,"")),"")</f>
        <v/>
      </c>
      <c r="V176" s="134"/>
      <c r="W176" s="134"/>
      <c r="X176" s="134"/>
      <c r="Y176" s="134"/>
      <c r="Z176" s="134"/>
      <c r="AA176" s="134"/>
      <c r="AB176" s="134"/>
      <c r="AC176" s="134"/>
      <c r="AD176" s="134"/>
      <c r="AE176" s="134"/>
      <c r="AF176" s="134"/>
      <c r="AG176" s="134"/>
      <c r="AH176" s="134"/>
      <c r="AI176" s="134"/>
      <c r="AJ176" s="135"/>
      <c r="AK176" s="136"/>
      <c r="AL176" s="136"/>
      <c r="AM176" s="138" t="str">
        <f>IF([8]回答表!BD17="●",IF([8]回答表!X45="●",[8]回答表!B212,IF([8]回答表!AA45="●",[8]回答表!B278,"")),"")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IF([8]回答表!BD17="●",IF([8]回答表!X45="●",[8]回答表!E212,IF([8]回答表!AA45="●",[8]回答表!E278,"")),"")</f>
        <v/>
      </c>
      <c r="AN179" s="151"/>
      <c r="AO179" s="151"/>
      <c r="AP179" s="151"/>
      <c r="AQ179" s="150" t="str">
        <f>IF([8]回答表!BD17="●",IF([8]回答表!X45="●",[8]回答表!E213,IF([8]回答表!AA45="●",[8]回答表!E279,"")),"")</f>
        <v/>
      </c>
      <c r="AR179" s="151"/>
      <c r="AS179" s="151"/>
      <c r="AT179" s="151"/>
      <c r="AU179" s="150" t="str">
        <f>IF([8]回答表!BD17="●",IF([8]回答表!X45="●",[8]回答表!E214,IF([8]回答表!AA45="●",[8]回答表!E280,"")),"")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IF([8]回答表!BD17="●",IF([8]回答表!AA45="●","●",""),"")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IF([8]回答表!BD17="●",IF([8]回答表!AD45="●","●",""),"")</f>
        <v/>
      </c>
      <c r="O188" s="131"/>
      <c r="P188" s="131"/>
      <c r="Q188" s="132"/>
      <c r="R188" s="119"/>
      <c r="S188" s="119"/>
      <c r="T188" s="119"/>
      <c r="U188" s="133" t="str">
        <f>IF([8]回答表!BD17="●",IF([8]回答表!AD45="●",[8]回答表!B289,""),"")</f>
        <v/>
      </c>
      <c r="V188" s="134"/>
      <c r="W188" s="134"/>
      <c r="X188" s="134"/>
      <c r="Y188" s="134"/>
      <c r="Z188" s="134"/>
      <c r="AA188" s="134"/>
      <c r="AB188" s="134"/>
      <c r="AC188" s="134"/>
      <c r="AD188" s="134"/>
      <c r="AE188" s="134"/>
      <c r="AF188" s="134"/>
      <c r="AG188" s="134"/>
      <c r="AH188" s="134"/>
      <c r="AI188" s="134"/>
      <c r="AJ188" s="135"/>
      <c r="AK188" s="183"/>
      <c r="AL188" s="183"/>
      <c r="AM188" s="133" t="str">
        <f>IF([8]回答表!BD17="●",IF([8]回答表!AD45="●",[8]回答表!B295,""),"")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IF([8]回答表!X46="●","●","")</f>
        <v>●</v>
      </c>
      <c r="O200" s="131"/>
      <c r="P200" s="131"/>
      <c r="Q200" s="132"/>
      <c r="R200" s="119"/>
      <c r="S200" s="119"/>
      <c r="T200" s="119"/>
      <c r="U200" s="133" t="str">
        <f>IF([8]回答表!X46="●",[8]回答表!B307,IF([8]回答表!AA46="●",[8]回答表!B324,""))</f>
        <v>指定管理者制度を実施したことにより民間の各種ノウハウを活用した質の高いサービス提供がなされている。</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IF([8]回答表!X46="●",[8]回答表!U313,IF([8]回答表!AA46="●",[8]回答表!U330,""))</f>
        <v>平成</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IF([8]回答表!X46="●",[8]回答表!G313,IF([8]回答表!AA46="●",[8]回答表!G330,""))</f>
        <v xml:space="preserve"> </v>
      </c>
      <c r="AN203" s="83"/>
      <c r="AO203" s="83"/>
      <c r="AP203" s="83"/>
      <c r="AQ203" s="83"/>
      <c r="AR203" s="83"/>
      <c r="AS203" s="83"/>
      <c r="AT203" s="153"/>
      <c r="AU203" s="82" t="str">
        <f>IF([8]回答表!X46="●",[8]回答表!G314,IF([8]回答表!AA46="●",[8]回答表!G331,""))</f>
        <v>●</v>
      </c>
      <c r="AV203" s="83"/>
      <c r="AW203" s="83"/>
      <c r="AX203" s="83"/>
      <c r="AY203" s="83"/>
      <c r="AZ203" s="83"/>
      <c r="BA203" s="83"/>
      <c r="BB203" s="153"/>
      <c r="BC203" s="120"/>
      <c r="BD203" s="109"/>
      <c r="BE203" s="109"/>
      <c r="BF203" s="150">
        <f>IF([8]回答表!X46="●",[8]回答表!X313,IF([8]回答表!AA46="●",[8]回答表!X330,""))</f>
        <v>20</v>
      </c>
      <c r="BG203" s="151"/>
      <c r="BH203" s="151"/>
      <c r="BI203" s="151"/>
      <c r="BJ203" s="150">
        <f>IF([8]回答表!X46="●",[8]回答表!X314,IF([8]回答表!AA46="●",[8]回答表!X331,""))</f>
        <v>4</v>
      </c>
      <c r="BK203" s="151"/>
      <c r="BL203" s="151"/>
      <c r="BM203" s="152"/>
      <c r="BN203" s="150">
        <f>IF([8]回答表!X46="●",[8]回答表!X315,IF([8]回答表!AA46="●",[8]回答表!X332,""))</f>
        <v>1</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IF([8]回答表!AA46="●","●","")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IF([8]回答表!AD46="●","●","")</f>
        <v/>
      </c>
      <c r="O212" s="131"/>
      <c r="P212" s="131"/>
      <c r="Q212" s="132"/>
      <c r="R212" s="119"/>
      <c r="S212" s="119"/>
      <c r="T212" s="119"/>
      <c r="U212" s="133" t="str">
        <f>IF([8]回答表!AD46="●",[8]回答表!B337,"")</f>
        <v/>
      </c>
      <c r="V212" s="134"/>
      <c r="W212" s="134"/>
      <c r="X212" s="134"/>
      <c r="Y212" s="134"/>
      <c r="Z212" s="134"/>
      <c r="AA212" s="134"/>
      <c r="AB212" s="134"/>
      <c r="AC212" s="134"/>
      <c r="AD212" s="134"/>
      <c r="AE212" s="134"/>
      <c r="AF212" s="134"/>
      <c r="AG212" s="134"/>
      <c r="AH212" s="134"/>
      <c r="AI212" s="134"/>
      <c r="AJ212" s="135"/>
      <c r="AK212" s="259"/>
      <c r="AL212" s="259"/>
      <c r="AM212" s="133" t="str">
        <f>IF([8]回答表!AD46="●",[8]回答表!B343,"")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IF([8]回答表!X47="●","●","")</f>
        <v/>
      </c>
      <c r="O224" s="131"/>
      <c r="P224" s="131"/>
      <c r="Q224" s="132"/>
      <c r="R224" s="119"/>
      <c r="S224" s="119"/>
      <c r="T224" s="119"/>
      <c r="U224" s="133" t="str">
        <f>IF([8]回答表!X47="●",[8]回答表!B356,IF([8]回答表!AA47="●",[8]回答表!B379,""))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IF([8]回答表!X47="●",[8]回答表!B362,"")</f>
        <v/>
      </c>
      <c r="AO224" s="263"/>
      <c r="AP224" s="263"/>
      <c r="AQ224" s="263"/>
      <c r="AR224" s="263"/>
      <c r="AS224" s="263"/>
      <c r="AT224" s="263"/>
      <c r="AU224" s="263"/>
      <c r="AV224" s="263"/>
      <c r="AW224" s="263"/>
      <c r="AX224" s="263"/>
      <c r="AY224" s="263"/>
      <c r="AZ224" s="263"/>
      <c r="BA224" s="263"/>
      <c r="BB224" s="264"/>
      <c r="BC224" s="120"/>
      <c r="BD224" s="109"/>
      <c r="BE224" s="109"/>
      <c r="BF224" s="138" t="str">
        <f>IF([8]回答表!X47="●",[8]回答表!B368,IF([8]回答表!AA47="●",[8]回答表!B385,""))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IF([8]回答表!X47="●",[8]回答表!E368,IF([8]回答表!AA47="●",[8]回答表!E385,""))</f>
        <v/>
      </c>
      <c r="BG227" s="151"/>
      <c r="BH227" s="151"/>
      <c r="BI227" s="151"/>
      <c r="BJ227" s="150" t="str">
        <f>IF([8]回答表!X47="●",[8]回答表!E369,IF([8]回答表!AA47="●",[8]回答表!E386,""))</f>
        <v/>
      </c>
      <c r="BK227" s="151"/>
      <c r="BL227" s="151"/>
      <c r="BM227" s="152"/>
      <c r="BN227" s="150" t="str">
        <f>IF([8]回答表!X47="●",[8]回答表!E370,IF([8]回答表!AA47="●",[8]回答表!E387,""))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IF([8]回答表!AA47="●","●","")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IF([8]回答表!AD47="●","●","")</f>
        <v/>
      </c>
      <c r="O236" s="131"/>
      <c r="P236" s="131"/>
      <c r="Q236" s="132"/>
      <c r="R236" s="119"/>
      <c r="S236" s="119"/>
      <c r="T236" s="119"/>
      <c r="U236" s="133" t="str">
        <f>IF([8]回答表!AD47="●",[8]回答表!B392,"")</f>
        <v/>
      </c>
      <c r="V236" s="134"/>
      <c r="W236" s="134"/>
      <c r="X236" s="134"/>
      <c r="Y236" s="134"/>
      <c r="Z236" s="134"/>
      <c r="AA236" s="134"/>
      <c r="AB236" s="134"/>
      <c r="AC236" s="134"/>
      <c r="AD236" s="134"/>
      <c r="AE236" s="134"/>
      <c r="AF236" s="134"/>
      <c r="AG236" s="134"/>
      <c r="AH236" s="134"/>
      <c r="AI236" s="134"/>
      <c r="AJ236" s="135"/>
      <c r="AK236" s="259"/>
      <c r="AL236" s="259"/>
      <c r="AM236" s="133" t="str">
        <f>IF([8]回答表!AD47="●",[8]回答表!B398,"")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IF([8]回答表!X48="●","●","")</f>
        <v/>
      </c>
      <c r="O248" s="131"/>
      <c r="P248" s="131"/>
      <c r="Q248" s="132"/>
      <c r="R248" s="119"/>
      <c r="S248" s="119"/>
      <c r="T248" s="119"/>
      <c r="U248" s="133" t="str">
        <f>IF([8]回答表!X48="●",[8]回答表!B411,IF([8]回答表!AA48="●",[8]回答表!B425,""))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IF([8]回答表!X48="●",[8]回答表!BC418,IF([8]回答表!AA48="●",[8]回答表!BC432,""))</f>
        <v/>
      </c>
      <c r="AR248" s="272"/>
      <c r="AS248" s="272"/>
      <c r="AT248" s="272"/>
      <c r="AU248" s="273" t="s">
        <v>73</v>
      </c>
      <c r="AV248" s="274"/>
      <c r="AW248" s="274"/>
      <c r="AX248" s="275"/>
      <c r="AY248" s="272" t="str">
        <f>IF([8]回答表!X48="●",[8]回答表!BC423,IF([8]回答表!AA48="●",[8]回答表!BC437,""))</f>
        <v/>
      </c>
      <c r="AZ248" s="272"/>
      <c r="BA248" s="272"/>
      <c r="BB248" s="272"/>
      <c r="BC248" s="120"/>
      <c r="BD248" s="109"/>
      <c r="BE248" s="109"/>
      <c r="BF248" s="138" t="str">
        <f>IF([8]回答表!X48="●",[8]回答表!S417,IF([8]回答表!AA48="●",[8]回答表!S431,""))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IF([8]回答表!X48="●",[8]回答表!BC419,IF([8]回答表!AA48="●",[8]回答表!BC433,""))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IF([8]回答表!X48="●",[8]回答表!V417,IF([8]回答表!AA48="●",[8]回答表!V431,""))</f>
        <v/>
      </c>
      <c r="BG251" s="151"/>
      <c r="BH251" s="151"/>
      <c r="BI251" s="151"/>
      <c r="BJ251" s="150" t="str">
        <f>IF([8]回答表!X48="●",[8]回答表!V418,IF([8]回答表!AA48="●",[8]回答表!V432,""))</f>
        <v/>
      </c>
      <c r="BK251" s="151"/>
      <c r="BL251" s="151"/>
      <c r="BM251" s="152"/>
      <c r="BN251" s="150" t="str">
        <f>IF([8]回答表!X48="●",[8]回答表!V419,IF([8]回答表!AA48="●",[8]回答表!V433,""))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IF([8]回答表!X48="●",[8]回答表!BC420,IF([8]回答表!AA48="●",[8]回答表!BC434,""))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IF([8]回答表!X48="●",[8]回答表!BC424,IF([8]回答表!AA48="●",[8]回答表!BC438,""))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IF([8]回答表!AA48="●","●","")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IF([8]回答表!X48="●",[8]回答表!BC421,IF([8]回答表!AA48="●",[8]回答表!BC435,""))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IF([8]回答表!X48="●",[8]回答表!BC422,IF([8]回答表!AA48="●",[8]回答表!BC436,""))</f>
        <v/>
      </c>
      <c r="AR256" s="272"/>
      <c r="AS256" s="272"/>
      <c r="AT256" s="272"/>
      <c r="AU256" s="224" t="s">
        <v>79</v>
      </c>
      <c r="AV256" s="225"/>
      <c r="AW256" s="225"/>
      <c r="AX256" s="226"/>
      <c r="AY256" s="282" t="str">
        <f>IF([8]回答表!X48="●",[8]回答表!BC425,IF([8]回答表!AA48="●",[8]回答表!BC439,""))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IF([8]回答表!AD48="●","●","")</f>
        <v/>
      </c>
      <c r="O260" s="131"/>
      <c r="P260" s="131"/>
      <c r="Q260" s="132"/>
      <c r="R260" s="119"/>
      <c r="S260" s="119"/>
      <c r="T260" s="119"/>
      <c r="U260" s="133" t="str">
        <f>IF([8]回答表!AD48="●",[8]回答表!B439,"")</f>
        <v/>
      </c>
      <c r="V260" s="134"/>
      <c r="W260" s="134"/>
      <c r="X260" s="134"/>
      <c r="Y260" s="134"/>
      <c r="Z260" s="134"/>
      <c r="AA260" s="134"/>
      <c r="AB260" s="134"/>
      <c r="AC260" s="134"/>
      <c r="AD260" s="134"/>
      <c r="AE260" s="134"/>
      <c r="AF260" s="134"/>
      <c r="AG260" s="134"/>
      <c r="AH260" s="134"/>
      <c r="AI260" s="134"/>
      <c r="AJ260" s="135"/>
      <c r="AK260" s="183"/>
      <c r="AL260" s="183"/>
      <c r="AM260" s="133" t="str">
        <f>IF([8]回答表!AD48="●",[8]回答表!B445,"")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IF([8]回答表!X49="●","●","")</f>
        <v/>
      </c>
      <c r="O271" s="131"/>
      <c r="P271" s="131"/>
      <c r="Q271" s="132"/>
      <c r="R271" s="119"/>
      <c r="S271" s="119"/>
      <c r="T271" s="119"/>
      <c r="U271" s="133" t="str">
        <f>IF([8]回答表!X49="●",[8]回答表!B458,IF([8]回答表!AA49="●",[8]回答表!B475,""))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IF([8]回答表!X49="●",[8]回答表!B468,IF([8]回答表!AA49="●",[8]回答表!B485,""))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IF([8]回答表!X49="●",[8]回答表!G464,IF([8]回答表!AA49="●",[8]回答表!G481,""))</f>
        <v/>
      </c>
      <c r="AN273" s="83"/>
      <c r="AO273" s="83"/>
      <c r="AP273" s="83"/>
      <c r="AQ273" s="83"/>
      <c r="AR273" s="83"/>
      <c r="AS273" s="83"/>
      <c r="AT273" s="153"/>
      <c r="AU273" s="82" t="str">
        <f>IF([8]回答表!X49="●",[8]回答表!G465,IF([8]回答表!AA49="●",[8]回答表!G482,""))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IF([8]回答表!X49="●",[8]回答表!E468,IF([8]回答表!AA49="●",[8]回答表!E485,""))</f>
        <v/>
      </c>
      <c r="BG274" s="151"/>
      <c r="BH274" s="151"/>
      <c r="BI274" s="151"/>
      <c r="BJ274" s="150" t="str">
        <f>IF([8]回答表!X49="●",[8]回答表!E469,IF([8]回答表!AA49="●",[8]回答表!E486,""))</f>
        <v/>
      </c>
      <c r="BK274" s="151"/>
      <c r="BL274" s="151"/>
      <c r="BM274" s="152"/>
      <c r="BN274" s="150" t="str">
        <f>IF([8]回答表!X49="●",[8]回答表!E470,IF([8]回答表!AA49="●",[8]回答表!E487,""))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IF([8]回答表!AA49="●","●","")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IF([8]回答表!AD49="●","●","")</f>
        <v/>
      </c>
      <c r="O283" s="131"/>
      <c r="P283" s="131"/>
      <c r="Q283" s="132"/>
      <c r="R283" s="119"/>
      <c r="S283" s="119"/>
      <c r="T283" s="119"/>
      <c r="U283" s="133" t="str">
        <f>IF([8]回答表!AD49="●",[8]回答表!B492,"")</f>
        <v/>
      </c>
      <c r="V283" s="134"/>
      <c r="W283" s="134"/>
      <c r="X283" s="134"/>
      <c r="Y283" s="134"/>
      <c r="Z283" s="134"/>
      <c r="AA283" s="134"/>
      <c r="AB283" s="134"/>
      <c r="AC283" s="134"/>
      <c r="AD283" s="134"/>
      <c r="AE283" s="134"/>
      <c r="AF283" s="134"/>
      <c r="AG283" s="134"/>
      <c r="AH283" s="134"/>
      <c r="AI283" s="134"/>
      <c r="AJ283" s="135"/>
      <c r="AK283" s="136"/>
      <c r="AL283" s="136"/>
      <c r="AM283" s="133" t="str">
        <f>IF([8]回答表!AD49="●",[8]回答表!B498,"")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IF([8]回答表!R50="●",[8]回答表!B511,"")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vt:lpstr>
      <vt:lpstr>簡易水道</vt:lpstr>
      <vt:lpstr>病院</vt:lpstr>
      <vt:lpstr>下水道（公共下水道）</vt:lpstr>
      <vt:lpstr>下水道（特定環境保全公共下水道）</vt:lpstr>
      <vt:lpstr>下水道（農業集落排水施設）</vt:lpstr>
      <vt:lpstr>下水道（特定地域排水処理施設）</vt:lpstr>
      <vt:lpstr>介護サービス</vt:lpstr>
      <vt:lpstr>'下水道（公共下水道）'!Print_Area</vt:lpstr>
      <vt:lpstr>'下水道（特定環境保全公共下水道）'!Print_Area</vt:lpstr>
      <vt:lpstr>'下水道（特定地域排水処理施設）'!Print_Area</vt:lpstr>
      <vt:lpstr>'下水道（農業集落排水施設）'!Print_Area</vt:lpstr>
      <vt:lpstr>介護サービス!Print_Area</vt:lpstr>
      <vt:lpstr>簡易水道!Print_Area</vt:lpstr>
      <vt:lpstr>水道!Print_Area</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cp:lastPrinted>2021-10-29T09:43:25Z</cp:lastPrinted>
  <dcterms:created xsi:type="dcterms:W3CDTF">2021-10-29T09:35:27Z</dcterms:created>
  <dcterms:modified xsi:type="dcterms:W3CDTF">2021-10-29T09:43:47Z</dcterms:modified>
</cp:coreProperties>
</file>