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3年度作業\01 抜本的な改革の取組状況調査\07 公開用ファイル\"/>
    </mc:Choice>
  </mc:AlternateContent>
  <xr:revisionPtr revIDLastSave="0" documentId="8_{5BDBB2FA-40DA-44CB-A170-8529E8DE844E}" xr6:coauthVersionLast="46" xr6:coauthVersionMax="46" xr10:uidLastSave="{00000000-0000-0000-0000-000000000000}"/>
  <bookViews>
    <workbookView xWindow="4515" yWindow="3450" windowWidth="13650" windowHeight="10890" tabRatio="810" firstSheet="5" activeTab="6" xr2:uid="{0FC6CF41-D572-4B02-8AE5-B46DD866CBC1}"/>
  </bookViews>
  <sheets>
    <sheet name="水道" sheetId="1" r:id="rId1"/>
    <sheet name="ガス" sheetId="2" r:id="rId2"/>
    <sheet name="病院" sheetId="3" r:id="rId3"/>
    <sheet name="下水道（公共下水道）" sheetId="4" r:id="rId4"/>
    <sheet name="下水道（特定環境保全公共下水道）" sheetId="5" r:id="rId5"/>
    <sheet name="下水道（農業集落排水施設）" sheetId="6" r:id="rId6"/>
    <sheet name="下水道（漁業集落排水施設）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1">ガス!$A$1:$BS$315</definedName>
    <definedName name="_xlnm.Print_Area" localSheetId="6">'下水道（漁業集落排水施設）'!$A$1:$BS$315</definedName>
    <definedName name="_xlnm.Print_Area" localSheetId="3">'下水道（公共下水道）'!$A$1:$BS$315</definedName>
    <definedName name="_xlnm.Print_Area" localSheetId="4">'下水道（特定環境保全公共下水道）'!$A$1:$BS$315</definedName>
    <definedName name="_xlnm.Print_Area" localSheetId="5">'下水道（農業集落排水施設）'!$A$1:$BS$315</definedName>
    <definedName name="_xlnm.Print_Area" localSheetId="0">水道!$A$1:$BS$315</definedName>
    <definedName name="_xlnm.Print_Area" localSheetId="2">病院!$A$1:$BS$315</definedName>
    <definedName name="業種名" localSheetId="1">[2]選択肢!$K$2:$K$19</definedName>
    <definedName name="業種名" localSheetId="6">[7]選択肢!$K$2:$K$19</definedName>
    <definedName name="業種名" localSheetId="3">[4]選択肢!$K$2:$K$19</definedName>
    <definedName name="業種名" localSheetId="4">[5]選択肢!$K$2:$K$19</definedName>
    <definedName name="業種名" localSheetId="5">[6]選択肢!$K$2:$K$19</definedName>
    <definedName name="業種名" localSheetId="2">[3]選択肢!$K$2:$K$19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6" i="7" l="1"/>
  <c r="AM283" i="7"/>
  <c r="U283" i="7"/>
  <c r="N283" i="7"/>
  <c r="N277" i="7"/>
  <c r="BN274" i="7"/>
  <c r="BJ274" i="7"/>
  <c r="BF274" i="7"/>
  <c r="AU273" i="7"/>
  <c r="AM273" i="7"/>
  <c r="BF271" i="7"/>
  <c r="U271" i="7"/>
  <c r="N271" i="7"/>
  <c r="AM260" i="7"/>
  <c r="U260" i="7"/>
  <c r="N260" i="7"/>
  <c r="AY256" i="7"/>
  <c r="AQ256" i="7"/>
  <c r="AQ254" i="7"/>
  <c r="N254" i="7"/>
  <c r="AY253" i="7"/>
  <c r="AQ252" i="7"/>
  <c r="BN251" i="7"/>
  <c r="BJ251" i="7"/>
  <c r="BF251" i="7"/>
  <c r="AQ250" i="7"/>
  <c r="BF248" i="7"/>
  <c r="AY248" i="7"/>
  <c r="AQ248" i="7"/>
  <c r="U248" i="7"/>
  <c r="N248" i="7"/>
  <c r="AM236" i="7"/>
  <c r="U236" i="7"/>
  <c r="N236" i="7"/>
  <c r="N230" i="7"/>
  <c r="BN227" i="7"/>
  <c r="BJ227" i="7"/>
  <c r="BF227" i="7"/>
  <c r="BF224" i="7"/>
  <c r="AN224" i="7"/>
  <c r="U224" i="7"/>
  <c r="N224" i="7"/>
  <c r="AM212" i="7"/>
  <c r="U212" i="7"/>
  <c r="N212" i="7"/>
  <c r="N206" i="7"/>
  <c r="BN203" i="7"/>
  <c r="BJ203" i="7"/>
  <c r="BF203" i="7"/>
  <c r="AU203" i="7"/>
  <c r="AM203" i="7"/>
  <c r="BF200" i="7"/>
  <c r="U200" i="7"/>
  <c r="N200" i="7"/>
  <c r="AM188" i="7"/>
  <c r="U188" i="7"/>
  <c r="N188" i="7"/>
  <c r="N182" i="7"/>
  <c r="AU179" i="7"/>
  <c r="AQ179" i="7"/>
  <c r="AM179" i="7"/>
  <c r="AM176" i="7"/>
  <c r="U176" i="7"/>
  <c r="N176" i="7"/>
  <c r="AM164" i="7"/>
  <c r="U164" i="7"/>
  <c r="N164" i="7"/>
  <c r="AK159" i="7"/>
  <c r="AC159" i="7"/>
  <c r="U159" i="7"/>
  <c r="N158" i="7"/>
  <c r="BA153" i="7"/>
  <c r="AS153" i="7"/>
  <c r="AK153" i="7"/>
  <c r="AC153" i="7"/>
  <c r="U153" i="7"/>
  <c r="AC147" i="7"/>
  <c r="U147" i="7"/>
  <c r="BX142" i="7"/>
  <c r="BN142" i="7"/>
  <c r="BJ142" i="7"/>
  <c r="BF142" i="7"/>
  <c r="U141" i="7"/>
  <c r="BF139" i="7"/>
  <c r="AM139" i="7"/>
  <c r="N139" i="7"/>
  <c r="AM127" i="7"/>
  <c r="U127" i="7"/>
  <c r="N127" i="7"/>
  <c r="AY122" i="7"/>
  <c r="AS122" i="7"/>
  <c r="AM122" i="7"/>
  <c r="U122" i="7"/>
  <c r="N119" i="7"/>
  <c r="U117" i="7"/>
  <c r="BN113" i="7"/>
  <c r="BJ113" i="7"/>
  <c r="BF113" i="7"/>
  <c r="U112" i="7"/>
  <c r="N112" i="7"/>
  <c r="BF110" i="7"/>
  <c r="AM110" i="7"/>
  <c r="AM98" i="7"/>
  <c r="U98" i="7"/>
  <c r="N98" i="7"/>
  <c r="AC93" i="7"/>
  <c r="U93" i="7"/>
  <c r="N92" i="7"/>
  <c r="BN89" i="7"/>
  <c r="BJ89" i="7"/>
  <c r="BF89" i="7"/>
  <c r="AC88" i="7"/>
  <c r="U88" i="7"/>
  <c r="BF86" i="7"/>
  <c r="AM86" i="7"/>
  <c r="N86" i="7"/>
  <c r="AM74" i="7"/>
  <c r="U74" i="7"/>
  <c r="N74" i="7"/>
  <c r="N68" i="7"/>
  <c r="BN65" i="7"/>
  <c r="BJ65" i="7"/>
  <c r="BF65" i="7"/>
  <c r="AU65" i="7"/>
  <c r="AM65" i="7"/>
  <c r="BF62" i="7"/>
  <c r="U62" i="7"/>
  <c r="N62" i="7"/>
  <c r="AM51" i="7"/>
  <c r="U51" i="7"/>
  <c r="N51" i="7"/>
  <c r="AM47" i="7"/>
  <c r="AM46" i="7"/>
  <c r="AM45" i="7"/>
  <c r="AM44" i="7"/>
  <c r="N44" i="7"/>
  <c r="AM43" i="7"/>
  <c r="AM42" i="7"/>
  <c r="BN39" i="7"/>
  <c r="BJ39" i="7"/>
  <c r="BF39" i="7"/>
  <c r="AU38" i="7"/>
  <c r="AM38" i="7"/>
  <c r="BF36" i="7"/>
  <c r="U36" i="7"/>
  <c r="N36" i="7"/>
  <c r="BB24" i="7"/>
  <c r="AT24" i="7"/>
  <c r="AM24" i="7"/>
  <c r="AF24" i="7"/>
  <c r="Y24" i="7"/>
  <c r="R24" i="7"/>
  <c r="K24" i="7"/>
  <c r="D24" i="7"/>
  <c r="BG11" i="7"/>
  <c r="AO11" i="7"/>
  <c r="U11" i="7"/>
  <c r="C11" i="7"/>
  <c r="D296" i="6" l="1"/>
  <c r="AM283" i="6"/>
  <c r="U283" i="6"/>
  <c r="N283" i="6"/>
  <c r="N277" i="6"/>
  <c r="BN274" i="6"/>
  <c r="BJ274" i="6"/>
  <c r="BF274" i="6"/>
  <c r="AU273" i="6"/>
  <c r="AM273" i="6"/>
  <c r="BF271" i="6"/>
  <c r="U271" i="6"/>
  <c r="N271" i="6"/>
  <c r="AM260" i="6"/>
  <c r="U260" i="6"/>
  <c r="N260" i="6"/>
  <c r="AY256" i="6"/>
  <c r="AQ256" i="6"/>
  <c r="AQ254" i="6"/>
  <c r="N254" i="6"/>
  <c r="AY253" i="6"/>
  <c r="AQ252" i="6"/>
  <c r="BN251" i="6"/>
  <c r="BJ251" i="6"/>
  <c r="BF251" i="6"/>
  <c r="AQ250" i="6"/>
  <c r="BF248" i="6"/>
  <c r="AY248" i="6"/>
  <c r="AQ248" i="6"/>
  <c r="U248" i="6"/>
  <c r="N248" i="6"/>
  <c r="AM236" i="6"/>
  <c r="U236" i="6"/>
  <c r="N236" i="6"/>
  <c r="N230" i="6"/>
  <c r="BN227" i="6"/>
  <c r="BJ227" i="6"/>
  <c r="BF227" i="6"/>
  <c r="BF224" i="6"/>
  <c r="AN224" i="6"/>
  <c r="U224" i="6"/>
  <c r="N224" i="6"/>
  <c r="AM212" i="6"/>
  <c r="U212" i="6"/>
  <c r="N212" i="6"/>
  <c r="N206" i="6"/>
  <c r="BN203" i="6"/>
  <c r="BJ203" i="6"/>
  <c r="BF203" i="6"/>
  <c r="AU203" i="6"/>
  <c r="AM203" i="6"/>
  <c r="BF200" i="6"/>
  <c r="U200" i="6"/>
  <c r="N200" i="6"/>
  <c r="AM188" i="6"/>
  <c r="U188" i="6"/>
  <c r="N188" i="6"/>
  <c r="N182" i="6"/>
  <c r="AU179" i="6"/>
  <c r="AQ179" i="6"/>
  <c r="AM179" i="6"/>
  <c r="AM176" i="6"/>
  <c r="U176" i="6"/>
  <c r="N176" i="6"/>
  <c r="AM164" i="6"/>
  <c r="U164" i="6"/>
  <c r="N164" i="6"/>
  <c r="AK159" i="6"/>
  <c r="AC159" i="6"/>
  <c r="U159" i="6"/>
  <c r="N158" i="6"/>
  <c r="BA153" i="6"/>
  <c r="AS153" i="6"/>
  <c r="AK153" i="6"/>
  <c r="AC153" i="6"/>
  <c r="U153" i="6"/>
  <c r="AC147" i="6"/>
  <c r="U147" i="6"/>
  <c r="BX142" i="6"/>
  <c r="BN142" i="6"/>
  <c r="BJ142" i="6"/>
  <c r="BF142" i="6"/>
  <c r="U141" i="6"/>
  <c r="BF139" i="6"/>
  <c r="AM139" i="6"/>
  <c r="N139" i="6"/>
  <c r="AM127" i="6"/>
  <c r="U127" i="6"/>
  <c r="N127" i="6"/>
  <c r="AY122" i="6"/>
  <c r="AS122" i="6"/>
  <c r="AM122" i="6"/>
  <c r="U122" i="6"/>
  <c r="N119" i="6"/>
  <c r="U117" i="6"/>
  <c r="BN113" i="6"/>
  <c r="BJ113" i="6"/>
  <c r="BF113" i="6"/>
  <c r="U112" i="6"/>
  <c r="N112" i="6"/>
  <c r="BF110" i="6"/>
  <c r="AM110" i="6"/>
  <c r="AM98" i="6"/>
  <c r="U98" i="6"/>
  <c r="N98" i="6"/>
  <c r="AC93" i="6"/>
  <c r="U93" i="6"/>
  <c r="N92" i="6"/>
  <c r="BN89" i="6"/>
  <c r="BJ89" i="6"/>
  <c r="BF89" i="6"/>
  <c r="AC88" i="6"/>
  <c r="U88" i="6"/>
  <c r="BF86" i="6"/>
  <c r="AM86" i="6"/>
  <c r="N86" i="6"/>
  <c r="AM74" i="6"/>
  <c r="U74" i="6"/>
  <c r="N74" i="6"/>
  <c r="N68" i="6"/>
  <c r="BN65" i="6"/>
  <c r="BJ65" i="6"/>
  <c r="BF65" i="6"/>
  <c r="AU65" i="6"/>
  <c r="AM65" i="6"/>
  <c r="BF62" i="6"/>
  <c r="U62" i="6"/>
  <c r="N62" i="6"/>
  <c r="AM51" i="6"/>
  <c r="U51" i="6"/>
  <c r="N51" i="6"/>
  <c r="AM47" i="6"/>
  <c r="AM46" i="6"/>
  <c r="AM45" i="6"/>
  <c r="AM44" i="6"/>
  <c r="N44" i="6"/>
  <c r="AM43" i="6"/>
  <c r="AM42" i="6"/>
  <c r="BN39" i="6"/>
  <c r="BJ39" i="6"/>
  <c r="BF39" i="6"/>
  <c r="AU38" i="6"/>
  <c r="AM38" i="6"/>
  <c r="BF36" i="6"/>
  <c r="U36" i="6"/>
  <c r="N36" i="6"/>
  <c r="BB24" i="6"/>
  <c r="AT24" i="6"/>
  <c r="AM24" i="6"/>
  <c r="AF24" i="6"/>
  <c r="Y24" i="6"/>
  <c r="R24" i="6"/>
  <c r="K24" i="6"/>
  <c r="D24" i="6"/>
  <c r="BG11" i="6"/>
  <c r="AO11" i="6"/>
  <c r="U11" i="6"/>
  <c r="C11" i="6"/>
  <c r="D296" i="5" l="1"/>
  <c r="AM283" i="5"/>
  <c r="U283" i="5"/>
  <c r="N283" i="5"/>
  <c r="N277" i="5"/>
  <c r="BN274" i="5"/>
  <c r="BJ274" i="5"/>
  <c r="BF274" i="5"/>
  <c r="AU273" i="5"/>
  <c r="AM273" i="5"/>
  <c r="BF271" i="5"/>
  <c r="U271" i="5"/>
  <c r="N271" i="5"/>
  <c r="AM260" i="5"/>
  <c r="U260" i="5"/>
  <c r="N260" i="5"/>
  <c r="AY256" i="5"/>
  <c r="AQ256" i="5"/>
  <c r="AQ254" i="5"/>
  <c r="N254" i="5"/>
  <c r="AY253" i="5"/>
  <c r="AQ252" i="5"/>
  <c r="BN251" i="5"/>
  <c r="BJ251" i="5"/>
  <c r="BF251" i="5"/>
  <c r="AQ250" i="5"/>
  <c r="BF248" i="5"/>
  <c r="AY248" i="5"/>
  <c r="AQ248" i="5"/>
  <c r="U248" i="5"/>
  <c r="N248" i="5"/>
  <c r="AM236" i="5"/>
  <c r="U236" i="5"/>
  <c r="N236" i="5"/>
  <c r="N230" i="5"/>
  <c r="BN227" i="5"/>
  <c r="BJ227" i="5"/>
  <c r="BF227" i="5"/>
  <c r="BF224" i="5"/>
  <c r="AN224" i="5"/>
  <c r="U224" i="5"/>
  <c r="N224" i="5"/>
  <c r="AM212" i="5"/>
  <c r="U212" i="5"/>
  <c r="N212" i="5"/>
  <c r="N206" i="5"/>
  <c r="BN203" i="5"/>
  <c r="BJ203" i="5"/>
  <c r="BF203" i="5"/>
  <c r="AU203" i="5"/>
  <c r="AM203" i="5"/>
  <c r="BF200" i="5"/>
  <c r="U200" i="5"/>
  <c r="N200" i="5"/>
  <c r="AM188" i="5"/>
  <c r="U188" i="5"/>
  <c r="N188" i="5"/>
  <c r="N182" i="5"/>
  <c r="AU179" i="5"/>
  <c r="AQ179" i="5"/>
  <c r="AM179" i="5"/>
  <c r="AM176" i="5"/>
  <c r="U176" i="5"/>
  <c r="N176" i="5"/>
  <c r="AM164" i="5"/>
  <c r="U164" i="5"/>
  <c r="N164" i="5"/>
  <c r="AK159" i="5"/>
  <c r="AC159" i="5"/>
  <c r="U159" i="5"/>
  <c r="N158" i="5"/>
  <c r="BA153" i="5"/>
  <c r="AS153" i="5"/>
  <c r="AK153" i="5"/>
  <c r="AC153" i="5"/>
  <c r="U153" i="5"/>
  <c r="AC147" i="5"/>
  <c r="U147" i="5"/>
  <c r="BX142" i="5"/>
  <c r="BN142" i="5"/>
  <c r="BJ142" i="5"/>
  <c r="BF142" i="5"/>
  <c r="U141" i="5"/>
  <c r="BF139" i="5"/>
  <c r="AM139" i="5"/>
  <c r="N139" i="5"/>
  <c r="AM127" i="5"/>
  <c r="U127" i="5"/>
  <c r="N127" i="5"/>
  <c r="AY122" i="5"/>
  <c r="AS122" i="5"/>
  <c r="AM122" i="5"/>
  <c r="U122" i="5"/>
  <c r="N119" i="5"/>
  <c r="U117" i="5"/>
  <c r="BN113" i="5"/>
  <c r="BJ113" i="5"/>
  <c r="BF113" i="5"/>
  <c r="U112" i="5"/>
  <c r="N112" i="5"/>
  <c r="BF110" i="5"/>
  <c r="AM110" i="5"/>
  <c r="AM98" i="5"/>
  <c r="U98" i="5"/>
  <c r="N98" i="5"/>
  <c r="AC93" i="5"/>
  <c r="U93" i="5"/>
  <c r="N92" i="5"/>
  <c r="BN89" i="5"/>
  <c r="BJ89" i="5"/>
  <c r="BF89" i="5"/>
  <c r="AC88" i="5"/>
  <c r="U88" i="5"/>
  <c r="BF86" i="5"/>
  <c r="AM86" i="5"/>
  <c r="N86" i="5"/>
  <c r="AM74" i="5"/>
  <c r="U74" i="5"/>
  <c r="N74" i="5"/>
  <c r="N68" i="5"/>
  <c r="BN65" i="5"/>
  <c r="BJ65" i="5"/>
  <c r="BF65" i="5"/>
  <c r="AU65" i="5"/>
  <c r="AM65" i="5"/>
  <c r="BF62" i="5"/>
  <c r="U62" i="5"/>
  <c r="N62" i="5"/>
  <c r="AM51" i="5"/>
  <c r="U51" i="5"/>
  <c r="N51" i="5"/>
  <c r="AM47" i="5"/>
  <c r="AM46" i="5"/>
  <c r="AM45" i="5"/>
  <c r="AM44" i="5"/>
  <c r="N44" i="5"/>
  <c r="AM43" i="5"/>
  <c r="AM42" i="5"/>
  <c r="BN39" i="5"/>
  <c r="BJ39" i="5"/>
  <c r="BF39" i="5"/>
  <c r="AU38" i="5"/>
  <c r="AM38" i="5"/>
  <c r="BF36" i="5"/>
  <c r="U36" i="5"/>
  <c r="N36" i="5"/>
  <c r="BB24" i="5"/>
  <c r="AT24" i="5"/>
  <c r="AM24" i="5"/>
  <c r="AF24" i="5"/>
  <c r="Y24" i="5"/>
  <c r="R24" i="5"/>
  <c r="K24" i="5"/>
  <c r="D24" i="5"/>
  <c r="BG11" i="5"/>
  <c r="AO11" i="5"/>
  <c r="U11" i="5"/>
  <c r="C11" i="5"/>
  <c r="D296" i="4" l="1"/>
  <c r="AM283" i="4"/>
  <c r="U283" i="4"/>
  <c r="N283" i="4"/>
  <c r="N277" i="4"/>
  <c r="BN274" i="4"/>
  <c r="BJ274" i="4"/>
  <c r="BF274" i="4"/>
  <c r="AU273" i="4"/>
  <c r="AM273" i="4"/>
  <c r="BF271" i="4"/>
  <c r="U271" i="4"/>
  <c r="N271" i="4"/>
  <c r="AM260" i="4"/>
  <c r="U260" i="4"/>
  <c r="N260" i="4"/>
  <c r="AY256" i="4"/>
  <c r="AQ256" i="4"/>
  <c r="AQ254" i="4"/>
  <c r="N254" i="4"/>
  <c r="AY253" i="4"/>
  <c r="AQ252" i="4"/>
  <c r="BN251" i="4"/>
  <c r="BJ251" i="4"/>
  <c r="BF251" i="4"/>
  <c r="AQ250" i="4"/>
  <c r="BF248" i="4"/>
  <c r="AY248" i="4"/>
  <c r="AQ248" i="4"/>
  <c r="U248" i="4"/>
  <c r="N248" i="4"/>
  <c r="AM236" i="4"/>
  <c r="U236" i="4"/>
  <c r="N236" i="4"/>
  <c r="N230" i="4"/>
  <c r="BN227" i="4"/>
  <c r="BJ227" i="4"/>
  <c r="BF227" i="4"/>
  <c r="BF224" i="4"/>
  <c r="AN224" i="4"/>
  <c r="U224" i="4"/>
  <c r="N224" i="4"/>
  <c r="AM212" i="4"/>
  <c r="U212" i="4"/>
  <c r="N212" i="4"/>
  <c r="N206" i="4"/>
  <c r="BN203" i="4"/>
  <c r="BJ203" i="4"/>
  <c r="BF203" i="4"/>
  <c r="AU203" i="4"/>
  <c r="AM203" i="4"/>
  <c r="BF200" i="4"/>
  <c r="U200" i="4"/>
  <c r="N200" i="4"/>
  <c r="AM188" i="4"/>
  <c r="U188" i="4"/>
  <c r="N188" i="4"/>
  <c r="N182" i="4"/>
  <c r="AU179" i="4"/>
  <c r="AQ179" i="4"/>
  <c r="AM179" i="4"/>
  <c r="AM176" i="4"/>
  <c r="U176" i="4"/>
  <c r="N176" i="4"/>
  <c r="AM164" i="4"/>
  <c r="U164" i="4"/>
  <c r="N164" i="4"/>
  <c r="AK159" i="4"/>
  <c r="AC159" i="4"/>
  <c r="U159" i="4"/>
  <c r="N158" i="4"/>
  <c r="BA153" i="4"/>
  <c r="AS153" i="4"/>
  <c r="AK153" i="4"/>
  <c r="AC153" i="4"/>
  <c r="U153" i="4"/>
  <c r="AC147" i="4"/>
  <c r="U147" i="4"/>
  <c r="BX142" i="4"/>
  <c r="BN142" i="4"/>
  <c r="BJ142" i="4"/>
  <c r="BF142" i="4"/>
  <c r="U141" i="4"/>
  <c r="BF139" i="4"/>
  <c r="AM139" i="4"/>
  <c r="N139" i="4"/>
  <c r="AM127" i="4"/>
  <c r="U127" i="4"/>
  <c r="N127" i="4"/>
  <c r="AY122" i="4"/>
  <c r="AS122" i="4"/>
  <c r="AM122" i="4"/>
  <c r="U122" i="4"/>
  <c r="N119" i="4"/>
  <c r="U117" i="4"/>
  <c r="BN113" i="4"/>
  <c r="BJ113" i="4"/>
  <c r="BF113" i="4"/>
  <c r="U112" i="4"/>
  <c r="N112" i="4"/>
  <c r="BF110" i="4"/>
  <c r="AM110" i="4"/>
  <c r="AM98" i="4"/>
  <c r="U98" i="4"/>
  <c r="N98" i="4"/>
  <c r="AC93" i="4"/>
  <c r="U93" i="4"/>
  <c r="N92" i="4"/>
  <c r="BN89" i="4"/>
  <c r="BJ89" i="4"/>
  <c r="BF89" i="4"/>
  <c r="AC88" i="4"/>
  <c r="U88" i="4"/>
  <c r="BF86" i="4"/>
  <c r="AM86" i="4"/>
  <c r="N86" i="4"/>
  <c r="AM74" i="4"/>
  <c r="U74" i="4"/>
  <c r="N74" i="4"/>
  <c r="N68" i="4"/>
  <c r="BN65" i="4"/>
  <c r="BJ65" i="4"/>
  <c r="BF65" i="4"/>
  <c r="AU65" i="4"/>
  <c r="AM65" i="4"/>
  <c r="BF62" i="4"/>
  <c r="U62" i="4"/>
  <c r="N62" i="4"/>
  <c r="AM51" i="4"/>
  <c r="U51" i="4"/>
  <c r="N51" i="4"/>
  <c r="AM47" i="4"/>
  <c r="AM46" i="4"/>
  <c r="AM45" i="4"/>
  <c r="AM44" i="4"/>
  <c r="N44" i="4"/>
  <c r="AM43" i="4"/>
  <c r="AM42" i="4"/>
  <c r="BN39" i="4"/>
  <c r="BJ39" i="4"/>
  <c r="BF39" i="4"/>
  <c r="AU38" i="4"/>
  <c r="AM38" i="4"/>
  <c r="BF36" i="4"/>
  <c r="U36" i="4"/>
  <c r="N36" i="4"/>
  <c r="BB24" i="4"/>
  <c r="AT24" i="4"/>
  <c r="AM24" i="4"/>
  <c r="AF24" i="4"/>
  <c r="Y24" i="4"/>
  <c r="R24" i="4"/>
  <c r="K24" i="4"/>
  <c r="D24" i="4"/>
  <c r="BG11" i="4"/>
  <c r="AO11" i="4"/>
  <c r="U11" i="4"/>
  <c r="C11" i="4"/>
  <c r="D296" i="3" l="1"/>
  <c r="AM283" i="3"/>
  <c r="U283" i="3"/>
  <c r="N283" i="3"/>
  <c r="N277" i="3"/>
  <c r="BN274" i="3"/>
  <c r="BJ274" i="3"/>
  <c r="BF274" i="3"/>
  <c r="AU273" i="3"/>
  <c r="AM273" i="3"/>
  <c r="BF271" i="3"/>
  <c r="U271" i="3"/>
  <c r="N271" i="3"/>
  <c r="AM260" i="3"/>
  <c r="U260" i="3"/>
  <c r="N260" i="3"/>
  <c r="AY256" i="3"/>
  <c r="AQ256" i="3"/>
  <c r="AQ254" i="3"/>
  <c r="N254" i="3"/>
  <c r="AY253" i="3"/>
  <c r="AQ252" i="3"/>
  <c r="BN251" i="3"/>
  <c r="BJ251" i="3"/>
  <c r="BF251" i="3"/>
  <c r="AQ250" i="3"/>
  <c r="BF248" i="3"/>
  <c r="AY248" i="3"/>
  <c r="AQ248" i="3"/>
  <c r="U248" i="3"/>
  <c r="N248" i="3"/>
  <c r="AM236" i="3"/>
  <c r="U236" i="3"/>
  <c r="N236" i="3"/>
  <c r="N230" i="3"/>
  <c r="BN227" i="3"/>
  <c r="BJ227" i="3"/>
  <c r="BF227" i="3"/>
  <c r="BF224" i="3"/>
  <c r="AN224" i="3"/>
  <c r="U224" i="3"/>
  <c r="N224" i="3"/>
  <c r="AM212" i="3"/>
  <c r="U212" i="3"/>
  <c r="N212" i="3"/>
  <c r="N206" i="3"/>
  <c r="BN203" i="3"/>
  <c r="BJ203" i="3"/>
  <c r="BF203" i="3"/>
  <c r="AU203" i="3"/>
  <c r="AM203" i="3"/>
  <c r="BF200" i="3"/>
  <c r="U200" i="3"/>
  <c r="N200" i="3"/>
  <c r="AM188" i="3"/>
  <c r="U188" i="3"/>
  <c r="N188" i="3"/>
  <c r="N182" i="3"/>
  <c r="AU179" i="3"/>
  <c r="AQ179" i="3"/>
  <c r="AM179" i="3"/>
  <c r="AM176" i="3"/>
  <c r="U176" i="3"/>
  <c r="N176" i="3"/>
  <c r="AM164" i="3"/>
  <c r="U164" i="3"/>
  <c r="N164" i="3"/>
  <c r="AK159" i="3"/>
  <c r="AC159" i="3"/>
  <c r="U159" i="3"/>
  <c r="N158" i="3"/>
  <c r="BA153" i="3"/>
  <c r="AS153" i="3"/>
  <c r="AK153" i="3"/>
  <c r="AC153" i="3"/>
  <c r="U153" i="3"/>
  <c r="AC147" i="3"/>
  <c r="U147" i="3"/>
  <c r="BX142" i="3"/>
  <c r="BN142" i="3"/>
  <c r="BJ142" i="3"/>
  <c r="BF142" i="3"/>
  <c r="U141" i="3"/>
  <c r="BF139" i="3"/>
  <c r="AM139" i="3"/>
  <c r="N139" i="3"/>
  <c r="AM127" i="3"/>
  <c r="U127" i="3"/>
  <c r="N127" i="3"/>
  <c r="AY122" i="3"/>
  <c r="AS122" i="3"/>
  <c r="AM122" i="3"/>
  <c r="U122" i="3"/>
  <c r="N119" i="3"/>
  <c r="U117" i="3"/>
  <c r="BN113" i="3"/>
  <c r="BJ113" i="3"/>
  <c r="BF113" i="3"/>
  <c r="U112" i="3"/>
  <c r="N112" i="3"/>
  <c r="BF110" i="3"/>
  <c r="AM110" i="3"/>
  <c r="AM98" i="3"/>
  <c r="U98" i="3"/>
  <c r="N98" i="3"/>
  <c r="AC93" i="3"/>
  <c r="U93" i="3"/>
  <c r="N92" i="3"/>
  <c r="BN89" i="3"/>
  <c r="BJ89" i="3"/>
  <c r="BF89" i="3"/>
  <c r="AC88" i="3"/>
  <c r="U88" i="3"/>
  <c r="BF86" i="3"/>
  <c r="AM86" i="3"/>
  <c r="N86" i="3"/>
  <c r="AM74" i="3"/>
  <c r="U74" i="3"/>
  <c r="N74" i="3"/>
  <c r="N68" i="3"/>
  <c r="BN65" i="3"/>
  <c r="BJ65" i="3"/>
  <c r="BF65" i="3"/>
  <c r="AU65" i="3"/>
  <c r="AM65" i="3"/>
  <c r="BF62" i="3"/>
  <c r="U62" i="3"/>
  <c r="N62" i="3"/>
  <c r="AM51" i="3"/>
  <c r="U51" i="3"/>
  <c r="N51" i="3"/>
  <c r="AM47" i="3"/>
  <c r="AM46" i="3"/>
  <c r="AM45" i="3"/>
  <c r="AM44" i="3"/>
  <c r="N44" i="3"/>
  <c r="AM43" i="3"/>
  <c r="AM42" i="3"/>
  <c r="BN39" i="3"/>
  <c r="BJ39" i="3"/>
  <c r="BF39" i="3"/>
  <c r="AU38" i="3"/>
  <c r="AM38" i="3"/>
  <c r="BF36" i="3"/>
  <c r="U36" i="3"/>
  <c r="N36" i="3"/>
  <c r="BB24" i="3"/>
  <c r="AT24" i="3"/>
  <c r="AM24" i="3"/>
  <c r="AF24" i="3"/>
  <c r="Y24" i="3"/>
  <c r="R24" i="3"/>
  <c r="K24" i="3"/>
  <c r="D24" i="3"/>
  <c r="BG11" i="3"/>
  <c r="AO11" i="3"/>
  <c r="U11" i="3"/>
  <c r="C11" i="3"/>
  <c r="D296" i="2" l="1"/>
  <c r="AM283" i="2"/>
  <c r="U283" i="2"/>
  <c r="N283" i="2"/>
  <c r="N277" i="2"/>
  <c r="BN274" i="2"/>
  <c r="BJ274" i="2"/>
  <c r="BF274" i="2"/>
  <c r="AU273" i="2"/>
  <c r="AM273" i="2"/>
  <c r="BF271" i="2"/>
  <c r="U271" i="2"/>
  <c r="N271" i="2"/>
  <c r="AM260" i="2"/>
  <c r="U260" i="2"/>
  <c r="N260" i="2"/>
  <c r="AY256" i="2"/>
  <c r="AQ256" i="2"/>
  <c r="AQ254" i="2"/>
  <c r="N254" i="2"/>
  <c r="AY253" i="2"/>
  <c r="AQ252" i="2"/>
  <c r="BN251" i="2"/>
  <c r="BJ251" i="2"/>
  <c r="BF251" i="2"/>
  <c r="AQ250" i="2"/>
  <c r="BF248" i="2"/>
  <c r="AY248" i="2"/>
  <c r="AQ248" i="2"/>
  <c r="U248" i="2"/>
  <c r="N248" i="2"/>
  <c r="AM236" i="2"/>
  <c r="U236" i="2"/>
  <c r="N236" i="2"/>
  <c r="N230" i="2"/>
  <c r="BN227" i="2"/>
  <c r="BJ227" i="2"/>
  <c r="BF227" i="2"/>
  <c r="BF224" i="2"/>
  <c r="AN224" i="2"/>
  <c r="U224" i="2"/>
  <c r="N224" i="2"/>
  <c r="AM212" i="2"/>
  <c r="U212" i="2"/>
  <c r="N212" i="2"/>
  <c r="N206" i="2"/>
  <c r="BN203" i="2"/>
  <c r="BJ203" i="2"/>
  <c r="BF203" i="2"/>
  <c r="AU203" i="2"/>
  <c r="AM203" i="2"/>
  <c r="BF200" i="2"/>
  <c r="U200" i="2"/>
  <c r="N200" i="2"/>
  <c r="AM188" i="2"/>
  <c r="U188" i="2"/>
  <c r="N188" i="2"/>
  <c r="N182" i="2"/>
  <c r="AU179" i="2"/>
  <c r="AQ179" i="2"/>
  <c r="AM179" i="2"/>
  <c r="AM176" i="2"/>
  <c r="U176" i="2"/>
  <c r="N176" i="2"/>
  <c r="AM164" i="2"/>
  <c r="U164" i="2"/>
  <c r="N164" i="2"/>
  <c r="AK159" i="2"/>
  <c r="AC159" i="2"/>
  <c r="U159" i="2"/>
  <c r="N158" i="2"/>
  <c r="BA153" i="2"/>
  <c r="AS153" i="2"/>
  <c r="AK153" i="2"/>
  <c r="AC153" i="2"/>
  <c r="U153" i="2"/>
  <c r="AC147" i="2"/>
  <c r="U147" i="2"/>
  <c r="BX142" i="2"/>
  <c r="BN142" i="2"/>
  <c r="BJ142" i="2"/>
  <c r="BF142" i="2"/>
  <c r="U141" i="2"/>
  <c r="BF139" i="2"/>
  <c r="AM139" i="2"/>
  <c r="N139" i="2"/>
  <c r="AM127" i="2"/>
  <c r="U127" i="2"/>
  <c r="N127" i="2"/>
  <c r="AY122" i="2"/>
  <c r="AS122" i="2"/>
  <c r="AM122" i="2"/>
  <c r="U122" i="2"/>
  <c r="N119" i="2"/>
  <c r="U117" i="2"/>
  <c r="BN113" i="2"/>
  <c r="BJ113" i="2"/>
  <c r="BF113" i="2"/>
  <c r="U112" i="2"/>
  <c r="N112" i="2"/>
  <c r="BF110" i="2"/>
  <c r="AM110" i="2"/>
  <c r="AM98" i="2"/>
  <c r="U98" i="2"/>
  <c r="N98" i="2"/>
  <c r="AC93" i="2"/>
  <c r="U93" i="2"/>
  <c r="N92" i="2"/>
  <c r="BN89" i="2"/>
  <c r="BJ89" i="2"/>
  <c r="BF89" i="2"/>
  <c r="AC88" i="2"/>
  <c r="U88" i="2"/>
  <c r="BF86" i="2"/>
  <c r="AM86" i="2"/>
  <c r="N86" i="2"/>
  <c r="AM74" i="2"/>
  <c r="U74" i="2"/>
  <c r="N74" i="2"/>
  <c r="N68" i="2"/>
  <c r="BN65" i="2"/>
  <c r="BJ65" i="2"/>
  <c r="BF65" i="2"/>
  <c r="AU65" i="2"/>
  <c r="AM65" i="2"/>
  <c r="BF62" i="2"/>
  <c r="U62" i="2"/>
  <c r="N62" i="2"/>
  <c r="AM51" i="2"/>
  <c r="U51" i="2"/>
  <c r="N51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<sst xmlns="http://schemas.openxmlformats.org/spreadsheetml/2006/main" count="1309" uniqueCount="85">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</sst>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2" borderId="0" xfId="0" applyFont="1" applyFill="1" applyAlignment="1"/>
    <xf numFmtId="0" fontId="12" fillId="2" borderId="6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2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0" fontId="26" fillId="2" borderId="0" xfId="0" applyFont="1" applyFill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2" borderId="6" xfId="0" applyFont="1" applyFill="1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54AAD9F-9820-4E45-8E42-6D93E6A372B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BB453F7-6439-43A7-B43A-1AC59B18F3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D7EDBC8-961F-416A-BDCB-F76B52FE4F1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253BA90-8249-4E05-AEAA-19F858EEB408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FBDA8B2-C9BF-4088-9DC3-DD074998156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3A574483-A0B9-4A40-AA23-2AE8D00B24BF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24F6E7D-3058-4E01-B909-5E1A5CB2D85E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1BE6DE0-1F5D-4366-AC2B-7F563EF0B32E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93F366F-1B6E-43F1-86D0-A0DBB464A3AC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7B64332-B8B6-4E5E-9F74-B368556CDDA2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E8CA3D3-858B-4A7B-9F82-6A03C6453121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134C4D9-54E2-424B-A415-5EAAD3EC9FC2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70B56A3-6907-4274-B963-DC2A505A9FF1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D36351E1-3A56-44CE-8DDD-7729CDC03D05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6A3A7B21-1485-4FA4-ADBB-32A1F7C02C89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9D359BD-16F9-44D0-A394-B87CB0D8D303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8CECA5C-5FF7-4534-82CC-5B5545044127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891AF59A-24A0-4E90-8016-57B6ACF86683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6B2EB3FE-1770-42E2-81E8-D86402C34673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5DF6E5E7-1BA9-4BF6-90D9-5E0FF8A92DEA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9BABEC3F-786F-44B9-9C89-86E1174535AD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2DEA71DD-9009-4852-AEF9-40FF87950DDB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3E03571B-DAD4-4A1C-90DE-47353CFEE662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7D04D11F-45E2-4CDE-8FFB-401AA2C6B61B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2C4431DA-3C43-476D-9801-E58BF1B8F6FB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1232933-DFF3-4B39-B2AA-5FA95C5D8DB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2D82B5-83B7-42C6-8FA6-54AD8B61EE0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63E45D3-69DF-40AB-946B-20593FF5070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F785483-7BFE-4EE3-BF7C-977E39CB9141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E422B3F-81DA-4E10-8211-27DC0EF093A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94E1542-A8EF-4C80-90DF-51EDA83E82D6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9AD43E6-AA38-42C5-8855-AFD68614CE37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C3644D4-B0E7-40E8-BF37-777A4B0E8169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43F1F3A-1403-4893-A9B2-D8B291023654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065339F-E091-4AA6-8124-4FFA7323DBD6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F452E62-0194-463D-BE22-9714C3DEFD54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75E6A29-9222-4D43-B076-D4F4F16E2C66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18680D7-47D6-4B05-BC51-675181D01AE2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C55AC4F-E5E1-4908-8CF3-91D5E989E637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A762B06-CB06-4165-9BCC-B3BBD575C34F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500FDE2C-5F7B-4FAC-9EA7-CA7D9DE61D6C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233DB81-8217-4ADD-A1AA-3DFC8A07757C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62B68E4-1B2C-44D8-9B0F-F6E41D5513FC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EC5013D3-2968-41D7-9EDA-D04F5424B737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E913D48A-1482-4644-9943-DB215AAAB9E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E3F3B046-4321-4D3D-919B-EDD2771E90E9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38FE5F3F-7D03-4D2C-AEFC-F75B5533EA32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49A4DC0D-B3AF-42D5-852C-41D72A436483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78373702-8F8A-478C-8227-17367F00F02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53263FBF-2236-4B89-8FEB-4311938991A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123606C-C7CE-4926-9E6C-DBAD32C0D73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56EC90D-51A3-4504-8DF3-D674BED65F3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620C1A6-669D-4A39-A8AA-4F72CEA588A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D5EB1AD-C472-43A1-848C-171B799E5AE5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52C02ED-0D96-48B1-8C0B-9B3D72BD066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2505A97-D253-4A18-A412-D14426C28E47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C0ADA76-0D02-411D-9171-F3486F7CC70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4B46A55-C69C-4130-9E0C-468FA11BC55D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D112BAB-3CD6-4CAC-91F7-094A5C16CA54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A5386BD-24A8-480D-9CA3-06B27E3D3AB3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6D5E457-5CAC-4F6C-831C-BF92EC9B549C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5E5F351-324F-4E17-B039-F1A583451AAB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57BC085-0FD2-484F-84C4-25D7D10A98D4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8257972-364C-45C8-8B24-5E9D10FFF8BB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B0900F4-7FE1-4B2E-BACB-CCEF9974138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4593BF49-1838-4F4D-9A9F-929C11369D54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68FA41B-630D-4EC7-96FA-76A697808FAA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F0411D99-3E37-4EAA-B58C-6D50F3976FDA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10F499B4-2C85-4349-811B-AB1D86367224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7882777B-7D3C-4E3A-A586-A02287E4FA68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1B509D34-5FCB-402C-B513-8D11E699E67F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1D6D1163-60EB-4ECE-8A5A-B1E42392B5CC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B9B08988-91E3-4B4F-B92E-F3AE1E331DA5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1532AFAF-3CF3-4CFC-8B4F-A767E64586D6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0BFFB3A7-09E8-42CC-9502-65B5145F6FC8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3D2FFD-2207-4B8D-B68B-D1C29F82B11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F60ADDD-0A98-408C-B0CA-1707F49C9A9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266EAA9-BFD5-4E9C-B208-CC5AA9A97B3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7C28BEE-75E8-4420-A60E-3EDDCCA1B527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4AF6762-E2A1-4A29-8F39-CC52E52C551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38526C5-43C0-46D8-9EA3-BFEC87254C06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AF9A03B-67EF-43B2-A914-B5362966E41F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74E18E6E-07B7-41ED-8892-E266B286051B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5B3F1A6-6F2A-451A-8686-4B8D6EDD3454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88175A3-C134-438C-BD1F-CC0B92E46BC4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A96B983-0178-4203-A80A-85240EA75AEC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A9AE682-6155-4B4C-BD42-0230256D711B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FB0EC54-A976-4AEA-BCD6-AB03C740E3BC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546455F-59DA-459A-9B1F-8B7751A6DA24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682C027D-18DA-42B4-ABC6-35512A14B4F8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1F83792-BD7B-4144-8B04-DEA8759095D3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339B57C5-2B2C-4FA4-AF59-61FBA6AB1EDF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6FB0829-03BA-499A-B592-83671CCC4797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EBAB970F-6A1C-4CAC-AA4D-23E006766F1B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F60EF8A6-3195-44EE-8EB3-09A12D701DCB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BB063E1C-9789-439B-ABDF-EE0EEF776B41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89396DF9-460E-4691-8E86-14F32B874CCF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C20E8A43-E0D0-4013-8BDA-B7CD1858D9D6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971E02AF-BFAA-4F7C-84F8-789F45AF50A8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C3FA5D51-E86B-40EB-B118-B22E5E7CB396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022C7F1-5F33-4C54-ABEC-7ACDDD65B7C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B355161-49D1-4EE2-A636-97028F0DE2D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E395D06-E82F-4301-A449-4549B3DDDDF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5A5278D-B732-4070-8593-D59EC9F6B51D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400F1D0-6B64-4E74-B1B4-E0DE1615A13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F7226AE-D312-4021-BAF5-BED504948278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EC3AA4F-60B7-427A-8344-3D1EA663AB2E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7680E3E-919F-4F15-91E8-92B2E25D8DD4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6EDD759-30B6-42E5-8AA7-5F0C28E80943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02801CB-F972-46D7-A719-A951A0835F13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D2204C6-A0DE-485F-85C5-981EC89C183F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B20DE45-9818-44C1-A486-300C4EE31DAD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C2EF3D01-99CC-4E8E-8B56-3CFC05A29969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C1714278-8351-479C-8C6B-3763C8781DCF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8E67BB5-BA1F-4093-8777-CE5012A9D315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DB53CA6F-4221-41EF-AE08-C0710CBB952D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4DC57827-3AA0-444E-847E-481197E88B08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7B79EB8-61C2-4CCC-8A07-10E17965AE29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6037FA81-7447-42FF-853C-59DDF1BA08FC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25BE221D-4518-4191-B2B7-070A99AF4BC8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A0D876CD-F31B-46E7-8B98-F9DD7F1188F6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04F1ECB6-5A2E-4846-A077-CF88D3738FEF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B0E28226-E53B-475A-9899-DED56927C1F2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1C2FD349-6EAC-4FC1-A58A-1EF8311BC95B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9A97F644-5BFD-4DC9-A5A9-F6FEDA015A04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2A172A7-2DDE-42D5-9FC9-B8EB7C3BA40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49489E0-4A2B-4DEF-B786-49F1B831337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71C7FDB-5C91-4EDB-B1DB-E69BB116B1B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06479D9-B4D6-4D5D-B3C1-40B8AC5EC512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FC9494F-A35E-471A-B920-4055E588D2F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970D58C-615B-47DB-A59E-546520B38E86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C80DB4D-1126-482D-B12A-2E4F4C2407A2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2A64EFB9-BD77-4317-8D9D-446A76A3BB8F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E493AB6-64EC-4FE9-A57C-27A5FC90E4CC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BC65EB9-A1D9-4411-B789-D35715885BB8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1F1EB6A-E5D2-4E9F-A238-4ACAEEA6A7A5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122B7FF-E8AE-4C10-9027-B2B0FDB8E313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DE6AEF0-EB99-4092-8E07-F251732ABB58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CD91CE9-97BB-4D65-B315-0F382FD44AFA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98D2302A-B27D-4AC4-83A1-47C25A1F2419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5576DC5F-39BB-4FBD-9E2D-64C8DE4B888B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BDC5C2E8-A2C1-4ADE-BB6C-A5B1EA67849D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CF684146-B4DC-4837-B433-97DB30584A1E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C467CFA5-BCDB-4982-B7B3-8B643098D50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D3989CE7-9091-4603-82E8-D43DA76E510C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6A77AADE-9FAF-4AF3-B049-7CEE56341FE3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4638BBE1-2A7C-4A26-A508-75731961168C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691EBDD-F0CF-4C45-A432-86D83189E8A2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E15B54DC-E817-429F-BAD6-91AD51E8F6D4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87093EC8-D74F-4C16-8DC5-F89748CC76CE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DD73412-67B3-4FAF-9F4C-4F916AA9005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43C8D88-DDEB-4F54-A95C-B808E543CCD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2059DFC-3D19-4886-979C-3D0B6942F52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7F348EC-1ED0-4549-B4F5-55BE717E21F1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9FCA3F4-DE0D-4CFA-90D3-CE5796C4CEA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764B1AE-8CEC-4645-BF9D-4E093B50CCA6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424F902-324F-4681-9FAF-C83753E68695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AFDEA824-56D9-4659-9BE5-EAEF26F38D75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396B473-4250-4ABE-8BD8-C476937220AD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1B14AF3-5EE5-4F49-A58F-6C8940424A8C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DA0717-2C37-4DBF-B6AE-12EA553DC4BF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A160B66-988D-410A-8296-B7BCC564081D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32D68D24-0FB7-4C8A-AA28-308222250DE6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89EF27B-B796-47A6-B1D7-85ACC2AC9022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7214A5A6-CF0A-4766-909B-43D8AF25858E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FCA3291-BE1C-445B-8598-289ED238DE5E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5AFAC61-0A14-485C-80C9-220DF1E95822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1561FDF-0C99-45C8-9A2F-5D642F07751D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B03D2C7B-2031-4031-80F4-F6A0DB7AB3DB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572C231E-2AF9-4245-B615-A29F8E6A0AF4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835F8F67-339D-4E35-BFCE-10AC384E52EA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283A20EB-6E11-48D6-BB76-FF2C5F79CFC3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C8DC2086-B39F-4127-9719-3B024E083111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4CCC5D4F-30BC-40D5-AA5E-2F16B7BCF642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5E5B7E6C-C2DA-4A9D-9912-050C8D97EE91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4920;&#65288;&#30007;&#40575;&#24066;&#12539;&#19978;&#27700;&#36947;&#20107;&#269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1080;&#65288;&#30007;&#40575;&#24066;&#12539;&#12460;&#12473;&#20107;&#2698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1080;&#65288;&#30007;&#40575;&#24066;&#12539;&#30149;&#38498;&#20107;&#2698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4920;&#65288;&#30007;&#40575;&#24066;&#12539;&#19979;&#27700;&#36947;&#20107;&#26989;&#12539;&#20844;&#20849;&#19979;&#27700;&#36947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4920;&#65288;&#30007;&#40575;&#24066;&#12539;&#19979;&#27700;&#36947;&#20107;&#26989;&#12539;&#29305;&#23450;&#29872;&#22659;&#20445;&#20840;&#20844;&#20849;&#19979;&#27700;&#36947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4920;&#65288;&#30007;&#40575;&#24066;&#12539;&#19979;&#27700;&#36947;&#20107;&#26989;&#12539;&#36786;&#26989;&#38598;&#33853;&#25490;&#27700;&#20107;&#26989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05%20&#30007;&#40575;&#24066;&#9675;\&#35519;&#26619;&#34920;&#65288;&#30007;&#40575;&#24066;&#12539;&#19979;&#27700;&#36947;&#20107;&#26989;&#12539;&#28417;&#26989;&#38598;&#33853;&#25490;&#27700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　令和3年度に経営戦略を作成するため、中味を確認し今後検討したい。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ガス事業</v>
          </cell>
          <cell r="W17" t="str">
            <v>―</v>
          </cell>
          <cell r="BD17" t="str">
            <v>●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現在経営戦略改定業務を委託しており、それを踏まえたうえで、今後は具体的な事業の方向性について検討を行っていく。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病院事業</v>
          </cell>
          <cell r="W17" t="str">
            <v>―</v>
          </cell>
          <cell r="BD17" t="str">
            <v>●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急激な人口減少、少子高齢化に伴い、今後ますます経営環境が厳しくなることが見込まれる中、自治体病院として地域医療の中核的役割を担うべく、令和元年度に「男鹿みなと市民病院経営改善計画（令和２年度～令和６年度）」を策定した。計画初年度の令和２年度は、新型コロナウイルス感染症の影響で、収益の落ち込みが大きかったものの、年度後半からは経営改善の取組による経済効果が現れ始めた。今後も引き続き経営改善の取組を推進し、現行の経営体制を継続していく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下水道事業</v>
          </cell>
          <cell r="W17" t="str">
            <v>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下水道施設維持管理業務の管路包括的民間委託</v>
          </cell>
        </row>
        <row r="398">
          <cell r="B398" t="str">
            <v>法定点検業務、マンホールポンプ保守点検業務の7市町村共同発注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下水道事業</v>
          </cell>
          <cell r="W17" t="str">
            <v>特定環境保全公共下水道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下水道施設維持管理業務の管路包括的民間委託</v>
          </cell>
        </row>
        <row r="398">
          <cell r="B398" t="str">
            <v>法定点検業務、マンホールポンプ保守点検業務の7市町村共同発注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下水道事業</v>
          </cell>
          <cell r="W17" t="str">
            <v>農業集落排水施設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下水道施設維持管理業務の管路包括的民間委託</v>
          </cell>
        </row>
        <row r="398">
          <cell r="B398" t="str">
            <v>マンホールポンプ保守点検業務の7市町村共同発注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男鹿市</v>
          </cell>
        </row>
        <row r="17">
          <cell r="F17" t="str">
            <v>下水道事業</v>
          </cell>
          <cell r="W17" t="str">
            <v>漁業集落排水施設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下水道施設維持管理業務の管路包括的民間委託</v>
          </cell>
        </row>
        <row r="398">
          <cell r="B398" t="str">
            <v>マンホールポンプ保守点検業務の7市町村共同発注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F153-D1D1-4523-90DD-4AB327C7C3D7}">
  <sheetPr>
    <pageSetUpPr fitToPage="1"/>
  </sheetPr>
  <dimension ref="A1:CN315"/>
  <sheetViews>
    <sheetView showZeros="0" view="pageBreakPreview" zoomScale="55" zoomScaleNormal="55" zoomScaleSheetLayoutView="55" workbookViewId="0">
      <selection activeCell="AS49" sqref="AS49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IF(COUNTIF([1]回答表!K15,"*")&gt;0,[1]回答表!K15,"")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IF(COUNTIF([1]回答表!F17,"*")&gt;0,[1]回答表!F17,"")</f>
        <v>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IF(COUNTIF([1]回答表!W17,"*")&gt;0,[1]回答表!W17,"")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IF(COUNTIF([1]回答表!F19,"*")&gt;0,[1]回答表!F19,"")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IF([1]回答表!R43="●","●","")</f>
        <v/>
      </c>
      <c r="E24" s="80"/>
      <c r="F24" s="80"/>
      <c r="G24" s="80"/>
      <c r="H24" s="80"/>
      <c r="I24" s="80"/>
      <c r="J24" s="81"/>
      <c r="K24" s="79" t="str">
        <f>IF([1]回答表!R44="●","●","")</f>
        <v/>
      </c>
      <c r="L24" s="80"/>
      <c r="M24" s="80"/>
      <c r="N24" s="80"/>
      <c r="O24" s="80"/>
      <c r="P24" s="80"/>
      <c r="Q24" s="81"/>
      <c r="R24" s="79" t="str">
        <f>IF([1]回答表!R45="●","●","")</f>
        <v/>
      </c>
      <c r="S24" s="80"/>
      <c r="T24" s="80"/>
      <c r="U24" s="80"/>
      <c r="V24" s="80"/>
      <c r="W24" s="80"/>
      <c r="X24" s="81"/>
      <c r="Y24" s="79" t="str">
        <f>IF([1]回答表!R46="●","●","")</f>
        <v/>
      </c>
      <c r="Z24" s="80"/>
      <c r="AA24" s="80"/>
      <c r="AB24" s="80"/>
      <c r="AC24" s="80"/>
      <c r="AD24" s="80"/>
      <c r="AE24" s="81"/>
      <c r="AF24" s="79" t="str">
        <f>IF([1]回答表!R47="●","●","")</f>
        <v/>
      </c>
      <c r="AG24" s="80"/>
      <c r="AH24" s="80"/>
      <c r="AI24" s="80"/>
      <c r="AJ24" s="80"/>
      <c r="AK24" s="80"/>
      <c r="AL24" s="81"/>
      <c r="AM24" s="79" t="str">
        <f>IF([1]回答表!R48="●","●","")</f>
        <v/>
      </c>
      <c r="AN24" s="80"/>
      <c r="AO24" s="80"/>
      <c r="AP24" s="80"/>
      <c r="AQ24" s="80"/>
      <c r="AR24" s="80"/>
      <c r="AS24" s="81"/>
      <c r="AT24" s="79" t="str">
        <f>IF([1]回答表!R49="●","●","")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IF([1]回答表!R50="●","●","")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IF([1]回答表!X43="●","●","")</f>
        <v/>
      </c>
      <c r="O36" s="131"/>
      <c r="P36" s="131"/>
      <c r="Q36" s="132"/>
      <c r="R36" s="119"/>
      <c r="S36" s="119"/>
      <c r="T36" s="119"/>
      <c r="U36" s="133" t="str">
        <f>IF([1]回答表!X43="●",[1]回答表!B59,IF([1]回答表!AA43="●",[1]回答表!B79,""))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IF([1]回答表!X43="●",[1]回答表!S65,IF([1]回答表!AA43="●",[1]回答表!S85,""))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IF([1]回答表!X43="●",[1]回答表!G65,IF([1]回答表!AA43="●",[1]回答表!G85,""))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IF([1]回答表!X43="●",[1]回答表!G66,IF([1]回答表!AA43="●",[1]回答表!G86,""))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IF([1]回答表!X43="●",[1]回答表!V65,IF([1]回答表!AA43="●",[1]回答表!V85,""))</f>
        <v/>
      </c>
      <c r="BG39" s="16"/>
      <c r="BH39" s="16"/>
      <c r="BI39" s="17"/>
      <c r="BJ39" s="150" t="str">
        <f>IF([1]回答表!X43="●",[1]回答表!V66,IF([1]回答表!AA43="●",[1]回答表!V86,""))</f>
        <v/>
      </c>
      <c r="BK39" s="16"/>
      <c r="BL39" s="16"/>
      <c r="BM39" s="17"/>
      <c r="BN39" s="150" t="str">
        <f>IF([1]回答表!X43="●",[1]回答表!V67,IF([1]回答表!AA43="●",[1]回答表!V87,""))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IF([1]回答表!X43="●",[1]回答表!O71,IF([1]回答表!AA43="●",[1]回答表!O91,""))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IF([1]回答表!X43="●",[1]回答表!O72,IF([1]回答表!AA43="●",[1]回答表!O92,""))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IF([1]回答表!AA43="●","●","")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IF([1]回答表!X43="●",[1]回答表!O73,IF([1]回答表!AA43="●",[1]回答表!O93,""))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IF([1]回答表!X43="●",[1]回答表!O74,IF([1]回答表!AA43="●",[1]回答表!O94,""))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IF([1]回答表!X43="●",[1]回答表!AG71,IF([1]回答表!AA43="●",[1]回答表!AG91,""))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IF([1]回答表!X43="●",[1]回答表!AG72,IF([1]回答表!AA43="●",[1]回答表!AG92,""))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IF([1]回答表!AD43="●","●","")</f>
        <v/>
      </c>
      <c r="O51" s="131"/>
      <c r="P51" s="131"/>
      <c r="Q51" s="132"/>
      <c r="R51" s="119"/>
      <c r="S51" s="119"/>
      <c r="T51" s="119"/>
      <c r="U51" s="133" t="str">
        <f>IF([1]回答表!AD43="●",[1]回答表!B99,"")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IF([1]回答表!AD43="●",[1]回答表!B104,"")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IF([1]回答表!X44="●","●","")</f>
        <v/>
      </c>
      <c r="O62" s="131"/>
      <c r="P62" s="131"/>
      <c r="Q62" s="132"/>
      <c r="R62" s="119"/>
      <c r="S62" s="119"/>
      <c r="T62" s="119"/>
      <c r="U62" s="133" t="str">
        <f>IF([1]回答表!X44="●",[1]回答表!B115,IF([1]回答表!AA44="●",[1]回答表!B127,""))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IF([1]回答表!X44="●",[1]回答表!S121,IF([1]回答表!AA44="●",[1]回答表!S133,""))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IF([1]回答表!X44="●",[1]回答表!J121,IF([1]回答表!AA44="●",[1]回答表!J133,""))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IF([1]回答表!X44="●",[1]回答表!J122,IF([1]回答表!AA44="●",[1]回答表!J134,""))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IF([1]回答表!X44="●",[1]回答表!V121,IF([1]回答表!AA44="●",[1]回答表!V133,""))</f>
        <v/>
      </c>
      <c r="BG65" s="151"/>
      <c r="BH65" s="151"/>
      <c r="BI65" s="151"/>
      <c r="BJ65" s="150" t="str">
        <f>IF([1]回答表!X44="●",[1]回答表!V122,IF([1]回答表!AA44="●",[1]回答表!V134,""))</f>
        <v/>
      </c>
      <c r="BK65" s="151"/>
      <c r="BL65" s="151"/>
      <c r="BM65" s="151"/>
      <c r="BN65" s="150" t="str">
        <f>IF([1]回答表!X44="●",[1]回答表!V123,IF([1]回答表!AA44="●",[1]回答表!V135,""))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IF([1]回答表!AA44="●","●","")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IF([1]回答表!AD44="●","●","")</f>
        <v/>
      </c>
      <c r="O74" s="131"/>
      <c r="P74" s="131"/>
      <c r="Q74" s="132"/>
      <c r="R74" s="119"/>
      <c r="S74" s="119"/>
      <c r="T74" s="119"/>
      <c r="U74" s="133" t="str">
        <f>IF([1]回答表!AD44="●",[1]回答表!B140,"")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IF([1]回答表!AD44="●",[1]回答表!B146,"")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IF([1]回答表!F17="水道事業",IF([1]回答表!X45="●","●",""),"")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IF([1]回答表!F17="水道事業",IF([1]回答表!X45="●",[1]回答表!B158,IF([1]回答表!AA45="●",[1]回答表!B223,"")),"")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IF([1]回答表!F17="水道事業",IF([1]回答表!X45="●",[1]回答表!B212,IF([1]回答表!AA45="●",[1]回答表!B278,"")),"")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IF([1]回答表!F17="水道事業",IF([1]回答表!X45="●",[1]回答表!J166,IF([1]回答表!AA45="●",[1]回答表!J231,"")),"")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IF([1]回答表!F17="水道事業",IF([1]回答表!X45="●",[1]回答表!J173,IF([1]回答表!AA45="●",[1]回答表!J238,"")),"")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IF([1]回答表!F17="水道事業",IF([1]回答表!X45="●",[1]回答表!E212,IF([1]回答表!AA45="●",[1]回答表!E278,"")),"")</f>
        <v/>
      </c>
      <c r="BG89" s="151"/>
      <c r="BH89" s="151"/>
      <c r="BI89" s="151"/>
      <c r="BJ89" s="150" t="str">
        <f>IF([1]回答表!F17="水道事業",IF([1]回答表!X45="●",[1]回答表!E213,IF([1]回答表!AA45="●",[1]回答表!E279,"")),"")</f>
        <v/>
      </c>
      <c r="BK89" s="151"/>
      <c r="BL89" s="151"/>
      <c r="BM89" s="151"/>
      <c r="BN89" s="150" t="str">
        <f>IF([1]回答表!F17="水道事業",IF([1]回答表!X45="●",[1]回答表!E214,IF([1]回答表!AA45="●",[1]回答表!E280,"")),"")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IF([1]回答表!F17="水道事業",IF([1]回答表!AA45="●","●",""),"")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IF([1]回答表!F17="水道事業",IF([1]回答表!X45="●",[1]回答表!J176,IF([1]回答表!AA45="●",[1]回答表!J241,"")),"")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IF([1]回答表!F17="水道事業",IF([1]回答表!X45="●",[1]回答表!J180,IF([1]回答表!AA45="●",[1]回答表!J245,"")),"")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IF([1]回答表!F17="水道事業",IF([1]回答表!AD45="●","●",""),"")</f>
        <v/>
      </c>
      <c r="O98" s="131"/>
      <c r="P98" s="131"/>
      <c r="Q98" s="132"/>
      <c r="R98" s="119"/>
      <c r="S98" s="119"/>
      <c r="T98" s="119"/>
      <c r="U98" s="133" t="str">
        <f>IF([1]回答表!F17="水道事業",IF([1]回答表!AD45="●",[1]回答表!B289,""),"")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IF([1]回答表!F17="水道事業",IF([1]回答表!AD45="●",[1]回答表!B295,""),"")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IF([1]回答表!F17="簡易水道事業",IF([1]回答表!X45="●",[1]回答表!B158,IF([1]回答表!AA45="●",[1]回答表!B223,"")),"")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IF([1]回答表!F17="簡易水道事業",IF([1]回答表!X45="●",[1]回答表!B212,IF([1]回答表!AA45="●",[1]回答表!B278,"")),"")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IF([1]回答表!F17="簡易水道事業",IF([1]回答表!X45="●","●",""),"")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IF([1]回答表!F17="簡易水道事業",IF([1]回答表!X45="●",[1]回答表!Y185,IF([1]回答表!AA45="●",[1]回答表!Y251,"")),"")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IF([1]回答表!F17="簡易水道事業",IF([1]回答表!X45="●",[1]回答表!E212,IF([1]回答表!AA45="●",[1]回答表!E278,"")),"")</f>
        <v/>
      </c>
      <c r="BG113" s="151"/>
      <c r="BH113" s="151"/>
      <c r="BI113" s="151"/>
      <c r="BJ113" s="150" t="str">
        <f>IF([1]回答表!F17="簡易水道事業",IF([1]回答表!X45="●",[1]回答表!E213,IF([1]回答表!AA45="●",[1]回答表!E279,"")),"")</f>
        <v/>
      </c>
      <c r="BK113" s="151"/>
      <c r="BL113" s="151"/>
      <c r="BM113" s="151"/>
      <c r="BN113" s="150" t="str">
        <f>IF([1]回答表!F17="簡易水道事業",IF([1]回答表!X45="●",[1]回答表!E214,IF([1]回答表!AA45="●",[1]回答表!E280,"")),"")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IF([1]回答表!F17="簡易水道事業",IF([1]回答表!X45="●",[1]回答表!Y186,IF([1]回答表!AA45="●",[1]回答表!Y252,"")),"")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IF([1]回答表!F17="簡易水道事業",IF([1]回答表!AA45="●","●",""),"")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IF([1]回答表!F17="簡易水道事業",IF([1]回答表!X45="●",[1]回答表!Y187,IF([1]回答表!AA45="●",[1]回答表!Y253,"")),"")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IF([1]回答表!F17="簡易水道事業",IF([1]回答表!X45="●",[1]回答表!Y189,IF([1]回答表!AA45="●",[1]回答表!Y255,"")),"")</f>
        <v/>
      </c>
      <c r="AN122" s="233"/>
      <c r="AO122" s="233"/>
      <c r="AP122" s="233"/>
      <c r="AQ122" s="233"/>
      <c r="AR122" s="233"/>
      <c r="AS122" s="233" t="str">
        <f>IF([1]回答表!F17="簡易水道事業",IF([1]回答表!X45="●",[1]回答表!Y190,IF([1]回答表!AA45="●",[1]回答表!Y256,"")),"")</f>
        <v/>
      </c>
      <c r="AT122" s="233"/>
      <c r="AU122" s="233"/>
      <c r="AV122" s="233"/>
      <c r="AW122" s="233"/>
      <c r="AX122" s="233"/>
      <c r="AY122" s="233" t="str">
        <f>IF([1]回答表!F17="簡易水道事業",IF([1]回答表!X45="●",[1]回答表!Y191,IF([1]回答表!AA45="●",[1]回答表!Y257,"")),"")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IF([1]回答表!F17="簡易水道事業",IF([1]回答表!AD45="●","●",""),"")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IF([1]回答表!F17="簡易水道事業",IF([1]回答表!AD45="●",[1]回答表!B289,""),"")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IF([1]回答表!F17="簡易水道事業",IF([1]回答表!AD45="●",[1]回答表!B295,""),"")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IF([1]回答表!F17="下水道事業",IF([1]回答表!X45="●","●",""),"")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IF([1]回答表!F17="下水道事業",IF([1]回答表!X45="●",[1]回答表!B158,IF([1]回答表!AA45="●",[1]回答表!B223,"")),"")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IF([1]回答表!F17="下水道事業",IF([1]回答表!X45="●",[1]回答表!B212,IF([1]回答表!AA45="●",[1]回答表!B278,"")),"")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IF([1]回答表!F17="下水道事業",IF([1]回答表!X45="●",[1]回答表!Y193,IF([1]回答表!AA45="●",[1]回答表!Y259,"")),"")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IF([1]回答表!F17="下水道事業",IF([1]回答表!X45="●",[1]回答表!E212,IF([1]回答表!AA45="●",[1]回答表!E278,"")),"")</f>
        <v/>
      </c>
      <c r="BG142" s="151"/>
      <c r="BH142" s="151"/>
      <c r="BI142" s="151"/>
      <c r="BJ142" s="150" t="str">
        <f>IF([1]回答表!F17="下水道事業",IF([1]回答表!X45="●",[1]回答表!E213,IF([1]回答表!AA45="●",[1]回答表!E279,"")),"")</f>
        <v/>
      </c>
      <c r="BK142" s="151"/>
      <c r="BL142" s="151"/>
      <c r="BM142" s="151"/>
      <c r="BN142" s="150" t="str">
        <f>IF([1]回答表!F17="下水道事業",IF([1]回答表!X45="●",[1]回答表!E214,IF([1]回答表!AA45="●",[1]回答表!E280,"")),"")</f>
        <v/>
      </c>
      <c r="BO142" s="151"/>
      <c r="BP142" s="151"/>
      <c r="BQ142" s="152"/>
      <c r="BR142" s="112"/>
      <c r="BX142" s="200" t="str">
        <f>IF([1]回答表!AQ20="下水道事業",IF([1]回答表!BI48="○",[1]回答表!AM161,IF([1]回答表!BL48="○",[1]回答表!AM226,"")),"")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IF([1]回答表!F17="下水道事業",IF([1]回答表!X45="●",[1]回答表!Y195,IF([1]回答表!AA45="●",[1]回答表!Y261,"")),"")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IF([1]回答表!F17="下水道事業",IF([1]回答表!X45="●",[1]回答表!Y196,IF([1]回答表!AA45="●",[1]回答表!Y262,"")),"")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IF([1]回答表!F17="下水道事業",IF([1]回答表!X45="●",[1]回答表!Y198,IF([1]回答表!AA45="●",[1]回答表!Y264,"")),"")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IF([1]回答表!F17="下水道事業",IF([1]回答表!X45="●",[1]回答表!Y199,IF([1]回答表!AA45="●",[1]回答表!Y265,"")),"")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IF([1]回答表!F17="下水道事業",IF([1]回答表!X45="●",[1]回答表!Y200,IF([1]回答表!AA45="●",[1]回答表!Y266,"")),"")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IF([1]回答表!F17="下水道事業",IF([1]回答表!X45="●",[1]回答表!Y201,IF([1]回答表!AA45="●",[1]回答表!Y267,"")),"")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IF([1]回答表!F17="下水道事業",IF([1]回答表!X45="●",[1]回答表!Y202,IF([1]回答表!AA45="●",[1]回答表!Y268,"")),"")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IF([1]回答表!F17="下水道事業",IF([1]回答表!AA45="●","●",""),"")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IF([1]回答表!F17="下水道事業",IF([1]回答表!X45="●",[1]回答表!Y207,IF([1]回答表!AA45="●",[1]回答表!Y273,"")),"")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IF([1]回答表!F17="下水道事業",IF([1]回答表!X45="●",[1]回答表!Y208,IF([1]回答表!AA45="●",[1]回答表!Y274,"")),"")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IF([1]回答表!F17="下水道事業",IF([1]回答表!X45="●",[1]回答表!Y209,IF([1]回答表!AA45="●",[1]回答表!Y275,"")),"")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IF([1]回答表!F17="下水道事業",IF([1]回答表!AD45="●","●",""),"")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IF([1]回答表!F17="下水道事業",IF([1]回答表!AD45="●",[1]回答表!B289,""),"")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IF([1]回答表!F17="下水道事業",IF([1]回答表!AD45="●",[1]回答表!B295,""),"")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IF([1]回答表!BD17="●",IF([1]回答表!X45="●","●",""),"")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IF([1]回答表!BD17="●",IF([1]回答表!X45="●",[1]回答表!B158,IF([1]回答表!AA45="●",[1]回答表!B223,"")),"")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IF([1]回答表!BD17="●",IF([1]回答表!X45="●",[1]回答表!B212,IF([1]回答表!AA45="●",[1]回答表!B278,"")),"")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IF([1]回答表!BD17="●",IF([1]回答表!X45="●",[1]回答表!E212,IF([1]回答表!AA45="●",[1]回答表!E278,"")),"")</f>
        <v/>
      </c>
      <c r="AN179" s="151"/>
      <c r="AO179" s="151"/>
      <c r="AP179" s="151"/>
      <c r="AQ179" s="150" t="str">
        <f>IF([1]回答表!BD17="●",IF([1]回答表!X45="●",[1]回答表!E213,IF([1]回答表!AA45="●",[1]回答表!E279,"")),"")</f>
        <v/>
      </c>
      <c r="AR179" s="151"/>
      <c r="AS179" s="151"/>
      <c r="AT179" s="151"/>
      <c r="AU179" s="150" t="str">
        <f>IF([1]回答表!BD17="●",IF([1]回答表!X45="●",[1]回答表!E214,IF([1]回答表!AA45="●",[1]回答表!E280,"")),"")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IF([1]回答表!BD17="●",IF([1]回答表!AA45="●","●",""),"")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IF([1]回答表!BD17="●",IF([1]回答表!AD45="●","●",""),"")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IF([1]回答表!BD17="●",IF([1]回答表!AD45="●",[1]回答表!B289,""),"")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IF([1]回答表!BD17="●",IF([1]回答表!AD45="●",[1]回答表!B295,""),"")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IF([1]回答表!X46="●","●","")</f>
        <v/>
      </c>
      <c r="O200" s="131"/>
      <c r="P200" s="131"/>
      <c r="Q200" s="132"/>
      <c r="R200" s="119"/>
      <c r="S200" s="119"/>
      <c r="T200" s="119"/>
      <c r="U200" s="133" t="str">
        <f>IF([1]回答表!X46="●",[1]回答表!B307,IF([1]回答表!AA46="●",[1]回答表!B324,""))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IF([1]回答表!X46="●",[1]回答表!U313,IF([1]回答表!AA46="●",[1]回答表!U330,""))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IF([1]回答表!X46="●",[1]回答表!G313,IF([1]回答表!AA46="●",[1]回答表!G330,""))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IF([1]回答表!X46="●",[1]回答表!G314,IF([1]回答表!AA46="●",[1]回答表!G331,""))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IF([1]回答表!X46="●",[1]回答表!X313,IF([1]回答表!AA46="●",[1]回答表!X330,""))</f>
        <v/>
      </c>
      <c r="BG203" s="151"/>
      <c r="BH203" s="151"/>
      <c r="BI203" s="151"/>
      <c r="BJ203" s="150" t="str">
        <f>IF([1]回答表!X46="●",[1]回答表!X314,IF([1]回答表!AA46="●",[1]回答表!X331,""))</f>
        <v/>
      </c>
      <c r="BK203" s="151"/>
      <c r="BL203" s="151"/>
      <c r="BM203" s="152"/>
      <c r="BN203" s="150" t="str">
        <f>IF([1]回答表!X46="●",[1]回答表!X315,IF([1]回答表!AA46="●",[1]回答表!X332,""))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IF([1]回答表!AA46="●","●","")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IF([1]回答表!AD46="●","●","")</f>
        <v/>
      </c>
      <c r="O212" s="131"/>
      <c r="P212" s="131"/>
      <c r="Q212" s="132"/>
      <c r="R212" s="119"/>
      <c r="S212" s="119"/>
      <c r="T212" s="119"/>
      <c r="U212" s="133" t="str">
        <f>IF([1]回答表!AD46="●",[1]回答表!B337,"")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IF([1]回答表!AD46="●",[1]回答表!B343,"")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IF([1]回答表!X47="●","●","")</f>
        <v/>
      </c>
      <c r="O224" s="131"/>
      <c r="P224" s="131"/>
      <c r="Q224" s="132"/>
      <c r="R224" s="119"/>
      <c r="S224" s="119"/>
      <c r="T224" s="119"/>
      <c r="U224" s="133" t="str">
        <f>IF([1]回答表!X47="●",[1]回答表!B356,IF([1]回答表!AA47="●",[1]回答表!B379,""))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IF([1]回答表!X47="●",[1]回答表!B362,"")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IF([1]回答表!X47="●",[1]回答表!B368,IF([1]回答表!AA47="●",[1]回答表!B385,""))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IF([1]回答表!X47="●",[1]回答表!E368,IF([1]回答表!AA47="●",[1]回答表!E385,""))</f>
        <v/>
      </c>
      <c r="BG227" s="151"/>
      <c r="BH227" s="151"/>
      <c r="BI227" s="151"/>
      <c r="BJ227" s="150" t="str">
        <f>IF([1]回答表!X47="●",[1]回答表!E369,IF([1]回答表!AA47="●",[1]回答表!E386,""))</f>
        <v/>
      </c>
      <c r="BK227" s="151"/>
      <c r="BL227" s="151"/>
      <c r="BM227" s="152"/>
      <c r="BN227" s="150" t="str">
        <f>IF([1]回答表!X47="●",[1]回答表!E370,IF([1]回答表!AA47="●",[1]回答表!E387,""))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IF([1]回答表!AA47="●","●","")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IF([1]回答表!AD47="●","●","")</f>
        <v/>
      </c>
      <c r="O236" s="131"/>
      <c r="P236" s="131"/>
      <c r="Q236" s="132"/>
      <c r="R236" s="119"/>
      <c r="S236" s="119"/>
      <c r="T236" s="119"/>
      <c r="U236" s="133" t="str">
        <f>IF([1]回答表!AD47="●",[1]回答表!B392,"")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IF([1]回答表!AD47="●",[1]回答表!B398,"")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IF([1]回答表!X48="●","●","")</f>
        <v/>
      </c>
      <c r="O248" s="131"/>
      <c r="P248" s="131"/>
      <c r="Q248" s="132"/>
      <c r="R248" s="119"/>
      <c r="S248" s="119"/>
      <c r="T248" s="119"/>
      <c r="U248" s="133" t="str">
        <f>IF([1]回答表!X48="●",[1]回答表!B411,IF([1]回答表!AA48="●",[1]回答表!B425,""))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IF([1]回答表!X48="●",[1]回答表!BC418,IF([1]回答表!AA48="●",[1]回答表!BC432,""))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IF([1]回答表!X48="●",[1]回答表!BC423,IF([1]回答表!AA48="●",[1]回答表!BC437,""))</f>
        <v/>
      </c>
      <c r="AZ248" s="272"/>
      <c r="BA248" s="272"/>
      <c r="BB248" s="272"/>
      <c r="BC248" s="120"/>
      <c r="BD248" s="109"/>
      <c r="BE248" s="109"/>
      <c r="BF248" s="138" t="str">
        <f>IF([1]回答表!X48="●",[1]回答表!S417,IF([1]回答表!AA48="●",[1]回答表!S431,""))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IF([1]回答表!X48="●",[1]回答表!BC419,IF([1]回答表!AA48="●",[1]回答表!BC433,""))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IF([1]回答表!X48="●",[1]回答表!V417,IF([1]回答表!AA48="●",[1]回答表!V431,""))</f>
        <v/>
      </c>
      <c r="BG251" s="151"/>
      <c r="BH251" s="151"/>
      <c r="BI251" s="151"/>
      <c r="BJ251" s="150" t="str">
        <f>IF([1]回答表!X48="●",[1]回答表!V418,IF([1]回答表!AA48="●",[1]回答表!V432,""))</f>
        <v/>
      </c>
      <c r="BK251" s="151"/>
      <c r="BL251" s="151"/>
      <c r="BM251" s="152"/>
      <c r="BN251" s="150" t="str">
        <f>IF([1]回答表!X48="●",[1]回答表!V419,IF([1]回答表!AA48="●",[1]回答表!V433,""))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IF([1]回答表!X48="●",[1]回答表!BC420,IF([1]回答表!AA48="●",[1]回答表!BC434,""))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IF([1]回答表!X48="●",[1]回答表!BC424,IF([1]回答表!AA48="●",[1]回答表!BC438,""))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IF([1]回答表!AA48="●","●","")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IF([1]回答表!X48="●",[1]回答表!BC421,IF([1]回答表!AA48="●",[1]回答表!BC435,""))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IF([1]回答表!X48="●",[1]回答表!BC422,IF([1]回答表!AA48="●",[1]回答表!BC436,""))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IF([1]回答表!X48="●",[1]回答表!BC425,IF([1]回答表!AA48="●",[1]回答表!BC439,""))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IF([1]回答表!AD48="●","●","")</f>
        <v/>
      </c>
      <c r="O260" s="131"/>
      <c r="P260" s="131"/>
      <c r="Q260" s="132"/>
      <c r="R260" s="119"/>
      <c r="S260" s="119"/>
      <c r="T260" s="119"/>
      <c r="U260" s="133" t="str">
        <f>IF([1]回答表!AD48="●",[1]回答表!B439,"")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IF([1]回答表!AD48="●",[1]回答表!B445,"")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IF([1]回答表!X49="●","●","")</f>
        <v/>
      </c>
      <c r="O271" s="131"/>
      <c r="P271" s="131"/>
      <c r="Q271" s="132"/>
      <c r="R271" s="119"/>
      <c r="S271" s="119"/>
      <c r="T271" s="119"/>
      <c r="U271" s="133" t="str">
        <f>IF([1]回答表!X49="●",[1]回答表!B458,IF([1]回答表!AA49="●",[1]回答表!B475,""))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IF([1]回答表!X49="●",[1]回答表!B468,IF([1]回答表!AA49="●",[1]回答表!B485,""))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IF([1]回答表!X49="●",[1]回答表!G464,IF([1]回答表!AA49="●",[1]回答表!G481,""))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IF([1]回答表!X49="●",[1]回答表!G465,IF([1]回答表!AA49="●",[1]回答表!G482,""))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IF([1]回答表!X49="●",[1]回答表!E468,IF([1]回答表!AA49="●",[1]回答表!E485,""))</f>
        <v/>
      </c>
      <c r="BG274" s="151"/>
      <c r="BH274" s="151"/>
      <c r="BI274" s="151"/>
      <c r="BJ274" s="150" t="str">
        <f>IF([1]回答表!X49="●",[1]回答表!E469,IF([1]回答表!AA49="●",[1]回答表!E486,""))</f>
        <v/>
      </c>
      <c r="BK274" s="151"/>
      <c r="BL274" s="151"/>
      <c r="BM274" s="152"/>
      <c r="BN274" s="150" t="str">
        <f>IF([1]回答表!X49="●",[1]回答表!E470,IF([1]回答表!AA49="●",[1]回答表!E487,""))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IF([1]回答表!AA49="●","●","")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IF([1]回答表!AD49="●","●","")</f>
        <v/>
      </c>
      <c r="O283" s="131"/>
      <c r="P283" s="131"/>
      <c r="Q283" s="132"/>
      <c r="R283" s="119"/>
      <c r="S283" s="119"/>
      <c r="T283" s="119"/>
      <c r="U283" s="133" t="str">
        <f>IF([1]回答表!AD49="●",[1]回答表!B492,"")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IF([1]回答表!AD49="●",[1]回答表!B498,"")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IF([1]回答表!R50="●",[1]回答表!B511,"")</f>
        <v>　令和3年度に経営戦略を作成するため、中味を確認し今後検討したい。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86A3-3297-47CB-A111-0D375E92BB19}">
  <sheetPr>
    <pageSetUpPr fitToPage="1"/>
  </sheetPr>
  <dimension ref="A1:CN315"/>
  <sheetViews>
    <sheetView showZeros="0" view="pageBreakPreview" zoomScale="60" zoomScaleNormal="55" workbookViewId="0">
      <selection activeCell="AF50" sqref="AF50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IF(COUNTIF([2]回答表!K15,"*")&gt;0,[2]回答表!K15,"")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IF(COUNTIF([2]回答表!F17,"*")&gt;0,[2]回答表!F17,"")</f>
        <v>ガス事業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IF(COUNTIF([2]回答表!W17,"*")&gt;0,[2]回答表!W17,"")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IF(COUNTIF([2]回答表!F19,"*")&gt;0,[2]回答表!F19,"")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IF([2]回答表!R43="●","●","")</f>
        <v/>
      </c>
      <c r="E24" s="80"/>
      <c r="F24" s="80"/>
      <c r="G24" s="80"/>
      <c r="H24" s="80"/>
      <c r="I24" s="80"/>
      <c r="J24" s="81"/>
      <c r="K24" s="79" t="str">
        <f>IF([2]回答表!R44="●","●","")</f>
        <v/>
      </c>
      <c r="L24" s="80"/>
      <c r="M24" s="80"/>
      <c r="N24" s="80"/>
      <c r="O24" s="80"/>
      <c r="P24" s="80"/>
      <c r="Q24" s="81"/>
      <c r="R24" s="79" t="str">
        <f>IF([2]回答表!R45="●","●","")</f>
        <v/>
      </c>
      <c r="S24" s="80"/>
      <c r="T24" s="80"/>
      <c r="U24" s="80"/>
      <c r="V24" s="80"/>
      <c r="W24" s="80"/>
      <c r="X24" s="81"/>
      <c r="Y24" s="79" t="str">
        <f>IF([2]回答表!R46="●","●","")</f>
        <v/>
      </c>
      <c r="Z24" s="80"/>
      <c r="AA24" s="80"/>
      <c r="AB24" s="80"/>
      <c r="AC24" s="80"/>
      <c r="AD24" s="80"/>
      <c r="AE24" s="81"/>
      <c r="AF24" s="79" t="str">
        <f>IF([2]回答表!R47="●","●","")</f>
        <v/>
      </c>
      <c r="AG24" s="80"/>
      <c r="AH24" s="80"/>
      <c r="AI24" s="80"/>
      <c r="AJ24" s="80"/>
      <c r="AK24" s="80"/>
      <c r="AL24" s="81"/>
      <c r="AM24" s="79" t="str">
        <f>IF([2]回答表!R48="●","●","")</f>
        <v/>
      </c>
      <c r="AN24" s="80"/>
      <c r="AO24" s="80"/>
      <c r="AP24" s="80"/>
      <c r="AQ24" s="80"/>
      <c r="AR24" s="80"/>
      <c r="AS24" s="81"/>
      <c r="AT24" s="79" t="str">
        <f>IF([2]回答表!R49="●","●","")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IF([2]回答表!R50="●","●","")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IF([2]回答表!X43="●","●","")</f>
        <v/>
      </c>
      <c r="O36" s="131"/>
      <c r="P36" s="131"/>
      <c r="Q36" s="132"/>
      <c r="R36" s="119"/>
      <c r="S36" s="119"/>
      <c r="T36" s="119"/>
      <c r="U36" s="133" t="str">
        <f>IF([2]回答表!X43="●",[2]回答表!B59,IF([2]回答表!AA43="●",[2]回答表!B79,""))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IF([2]回答表!X43="●",[2]回答表!S65,IF([2]回答表!AA43="●",[2]回答表!S85,""))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IF([2]回答表!X43="●",[2]回答表!G65,IF([2]回答表!AA43="●",[2]回答表!G85,""))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IF([2]回答表!X43="●",[2]回答表!G66,IF([2]回答表!AA43="●",[2]回答表!G86,""))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IF([2]回答表!X43="●",[2]回答表!V65,IF([2]回答表!AA43="●",[2]回答表!V85,""))</f>
        <v/>
      </c>
      <c r="BG39" s="16"/>
      <c r="BH39" s="16"/>
      <c r="BI39" s="17"/>
      <c r="BJ39" s="150" t="str">
        <f>IF([2]回答表!X43="●",[2]回答表!V66,IF([2]回答表!AA43="●",[2]回答表!V86,""))</f>
        <v/>
      </c>
      <c r="BK39" s="16"/>
      <c r="BL39" s="16"/>
      <c r="BM39" s="17"/>
      <c r="BN39" s="150" t="str">
        <f>IF([2]回答表!X43="●",[2]回答表!V67,IF([2]回答表!AA43="●",[2]回答表!V87,""))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IF([2]回答表!X43="●",[2]回答表!O71,IF([2]回答表!AA43="●",[2]回答表!O91,""))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IF([2]回答表!X43="●",[2]回答表!O72,IF([2]回答表!AA43="●",[2]回答表!O92,""))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IF([2]回答表!AA43="●","●","")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IF([2]回答表!X43="●",[2]回答表!O73,IF([2]回答表!AA43="●",[2]回答表!O93,""))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IF([2]回答表!X43="●",[2]回答表!O74,IF([2]回答表!AA43="●",[2]回答表!O94,""))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IF([2]回答表!X43="●",[2]回答表!AG71,IF([2]回答表!AA43="●",[2]回答表!AG91,""))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IF([2]回答表!X43="●",[2]回答表!AG72,IF([2]回答表!AA43="●",[2]回答表!AG92,""))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IF([2]回答表!AD43="●","●","")</f>
        <v/>
      </c>
      <c r="O51" s="131"/>
      <c r="P51" s="131"/>
      <c r="Q51" s="132"/>
      <c r="R51" s="119"/>
      <c r="S51" s="119"/>
      <c r="T51" s="119"/>
      <c r="U51" s="133" t="str">
        <f>IF([2]回答表!AD43="●",[2]回答表!B99,"")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IF([2]回答表!AD43="●",[2]回答表!B104,"")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IF([2]回答表!X44="●","●","")</f>
        <v/>
      </c>
      <c r="O62" s="131"/>
      <c r="P62" s="131"/>
      <c r="Q62" s="132"/>
      <c r="R62" s="119"/>
      <c r="S62" s="119"/>
      <c r="T62" s="119"/>
      <c r="U62" s="133" t="str">
        <f>IF([2]回答表!X44="●",[2]回答表!B115,IF([2]回答表!AA44="●",[2]回答表!B127,""))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IF([2]回答表!X44="●",[2]回答表!S121,IF([2]回答表!AA44="●",[2]回答表!S133,""))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IF([2]回答表!X44="●",[2]回答表!J121,IF([2]回答表!AA44="●",[2]回答表!J133,""))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IF([2]回答表!X44="●",[2]回答表!J122,IF([2]回答表!AA44="●",[2]回答表!J134,""))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IF([2]回答表!X44="●",[2]回答表!V121,IF([2]回答表!AA44="●",[2]回答表!V133,""))</f>
        <v/>
      </c>
      <c r="BG65" s="151"/>
      <c r="BH65" s="151"/>
      <c r="BI65" s="151"/>
      <c r="BJ65" s="150" t="str">
        <f>IF([2]回答表!X44="●",[2]回答表!V122,IF([2]回答表!AA44="●",[2]回答表!V134,""))</f>
        <v/>
      </c>
      <c r="BK65" s="151"/>
      <c r="BL65" s="151"/>
      <c r="BM65" s="151"/>
      <c r="BN65" s="150" t="str">
        <f>IF([2]回答表!X44="●",[2]回答表!V123,IF([2]回答表!AA44="●",[2]回答表!V135,""))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IF([2]回答表!AA44="●","●","")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IF([2]回答表!AD44="●","●","")</f>
        <v/>
      </c>
      <c r="O74" s="131"/>
      <c r="P74" s="131"/>
      <c r="Q74" s="132"/>
      <c r="R74" s="119"/>
      <c r="S74" s="119"/>
      <c r="T74" s="119"/>
      <c r="U74" s="133" t="str">
        <f>IF([2]回答表!AD44="●",[2]回答表!B140,"")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IF([2]回答表!AD44="●",[2]回答表!B146,"")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IF([2]回答表!F17="水道事業",IF([2]回答表!X45="●","●",""),"")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IF([2]回答表!F17="水道事業",IF([2]回答表!X45="●",[2]回答表!B158,IF([2]回答表!AA45="●",[2]回答表!B223,"")),"")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IF([2]回答表!F17="水道事業",IF([2]回答表!X45="●",[2]回答表!B212,IF([2]回答表!AA45="●",[2]回答表!B278,"")),"")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IF([2]回答表!F17="水道事業",IF([2]回答表!X45="●",[2]回答表!J166,IF([2]回答表!AA45="●",[2]回答表!J231,"")),"")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IF([2]回答表!F17="水道事業",IF([2]回答表!X45="●",[2]回答表!J173,IF([2]回答表!AA45="●",[2]回答表!J238,"")),"")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IF([2]回答表!F17="水道事業",IF([2]回答表!X45="●",[2]回答表!E212,IF([2]回答表!AA45="●",[2]回答表!E278,"")),"")</f>
        <v/>
      </c>
      <c r="BG89" s="151"/>
      <c r="BH89" s="151"/>
      <c r="BI89" s="151"/>
      <c r="BJ89" s="150" t="str">
        <f>IF([2]回答表!F17="水道事業",IF([2]回答表!X45="●",[2]回答表!E213,IF([2]回答表!AA45="●",[2]回答表!E279,"")),"")</f>
        <v/>
      </c>
      <c r="BK89" s="151"/>
      <c r="BL89" s="151"/>
      <c r="BM89" s="151"/>
      <c r="BN89" s="150" t="str">
        <f>IF([2]回答表!F17="水道事業",IF([2]回答表!X45="●",[2]回答表!E214,IF([2]回答表!AA45="●",[2]回答表!E280,"")),"")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IF([2]回答表!F17="水道事業",IF([2]回答表!AA45="●","●",""),"")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IF([2]回答表!F17="水道事業",IF([2]回答表!X45="●",[2]回答表!J176,IF([2]回答表!AA45="●",[2]回答表!J241,"")),"")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IF([2]回答表!F17="水道事業",IF([2]回答表!X45="●",[2]回答表!J180,IF([2]回答表!AA45="●",[2]回答表!J245,"")),"")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IF([2]回答表!F17="水道事業",IF([2]回答表!AD45="●","●",""),"")</f>
        <v/>
      </c>
      <c r="O98" s="131"/>
      <c r="P98" s="131"/>
      <c r="Q98" s="132"/>
      <c r="R98" s="119"/>
      <c r="S98" s="119"/>
      <c r="T98" s="119"/>
      <c r="U98" s="133" t="str">
        <f>IF([2]回答表!F17="水道事業",IF([2]回答表!AD45="●",[2]回答表!B289,""),"")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IF([2]回答表!F17="水道事業",IF([2]回答表!AD45="●",[2]回答表!B295,""),"")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IF([2]回答表!F17="簡易水道事業",IF([2]回答表!X45="●",[2]回答表!B158,IF([2]回答表!AA45="●",[2]回答表!B223,"")),"")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IF([2]回答表!F17="簡易水道事業",IF([2]回答表!X45="●",[2]回答表!B212,IF([2]回答表!AA45="●",[2]回答表!B278,"")),"")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IF([2]回答表!F17="簡易水道事業",IF([2]回答表!X45="●","●",""),"")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IF([2]回答表!F17="簡易水道事業",IF([2]回答表!X45="●",[2]回答表!Y185,IF([2]回答表!AA45="●",[2]回答表!Y251,"")),"")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IF([2]回答表!F17="簡易水道事業",IF([2]回答表!X45="●",[2]回答表!E212,IF([2]回答表!AA45="●",[2]回答表!E278,"")),"")</f>
        <v/>
      </c>
      <c r="BG113" s="151"/>
      <c r="BH113" s="151"/>
      <c r="BI113" s="151"/>
      <c r="BJ113" s="150" t="str">
        <f>IF([2]回答表!F17="簡易水道事業",IF([2]回答表!X45="●",[2]回答表!E213,IF([2]回答表!AA45="●",[2]回答表!E279,"")),"")</f>
        <v/>
      </c>
      <c r="BK113" s="151"/>
      <c r="BL113" s="151"/>
      <c r="BM113" s="151"/>
      <c r="BN113" s="150" t="str">
        <f>IF([2]回答表!F17="簡易水道事業",IF([2]回答表!X45="●",[2]回答表!E214,IF([2]回答表!AA45="●",[2]回答表!E280,"")),"")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IF([2]回答表!F17="簡易水道事業",IF([2]回答表!X45="●",[2]回答表!Y186,IF([2]回答表!AA45="●",[2]回答表!Y252,"")),"")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IF([2]回答表!F17="簡易水道事業",IF([2]回答表!AA45="●","●",""),"")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IF([2]回答表!F17="簡易水道事業",IF([2]回答表!X45="●",[2]回答表!Y187,IF([2]回答表!AA45="●",[2]回答表!Y253,"")),"")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IF([2]回答表!F17="簡易水道事業",IF([2]回答表!X45="●",[2]回答表!Y189,IF([2]回答表!AA45="●",[2]回答表!Y255,"")),"")</f>
        <v/>
      </c>
      <c r="AN122" s="233"/>
      <c r="AO122" s="233"/>
      <c r="AP122" s="233"/>
      <c r="AQ122" s="233"/>
      <c r="AR122" s="233"/>
      <c r="AS122" s="233" t="str">
        <f>IF([2]回答表!F17="簡易水道事業",IF([2]回答表!X45="●",[2]回答表!Y190,IF([2]回答表!AA45="●",[2]回答表!Y256,"")),"")</f>
        <v/>
      </c>
      <c r="AT122" s="233"/>
      <c r="AU122" s="233"/>
      <c r="AV122" s="233"/>
      <c r="AW122" s="233"/>
      <c r="AX122" s="233"/>
      <c r="AY122" s="233" t="str">
        <f>IF([2]回答表!F17="簡易水道事業",IF([2]回答表!X45="●",[2]回答表!Y191,IF([2]回答表!AA45="●",[2]回答表!Y257,"")),"")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IF([2]回答表!F17="簡易水道事業",IF([2]回答表!AD45="●","●",""),"")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IF([2]回答表!F17="簡易水道事業",IF([2]回答表!AD45="●",[2]回答表!B289,""),"")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IF([2]回答表!F17="簡易水道事業",IF([2]回答表!AD45="●",[2]回答表!B295,""),"")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IF([2]回答表!F17="下水道事業",IF([2]回答表!X45="●","●",""),"")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IF([2]回答表!F17="下水道事業",IF([2]回答表!X45="●",[2]回答表!B158,IF([2]回答表!AA45="●",[2]回答表!B223,"")),"")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IF([2]回答表!F17="下水道事業",IF([2]回答表!X45="●",[2]回答表!B212,IF([2]回答表!AA45="●",[2]回答表!B278,"")),"")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IF([2]回答表!F17="下水道事業",IF([2]回答表!X45="●",[2]回答表!Y193,IF([2]回答表!AA45="●",[2]回答表!Y259,"")),"")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IF([2]回答表!F17="下水道事業",IF([2]回答表!X45="●",[2]回答表!E212,IF([2]回答表!AA45="●",[2]回答表!E278,"")),"")</f>
        <v/>
      </c>
      <c r="BG142" s="151"/>
      <c r="BH142" s="151"/>
      <c r="BI142" s="151"/>
      <c r="BJ142" s="150" t="str">
        <f>IF([2]回答表!F17="下水道事業",IF([2]回答表!X45="●",[2]回答表!E213,IF([2]回答表!AA45="●",[2]回答表!E279,"")),"")</f>
        <v/>
      </c>
      <c r="BK142" s="151"/>
      <c r="BL142" s="151"/>
      <c r="BM142" s="151"/>
      <c r="BN142" s="150" t="str">
        <f>IF([2]回答表!F17="下水道事業",IF([2]回答表!X45="●",[2]回答表!E214,IF([2]回答表!AA45="●",[2]回答表!E280,"")),"")</f>
        <v/>
      </c>
      <c r="BO142" s="151"/>
      <c r="BP142" s="151"/>
      <c r="BQ142" s="152"/>
      <c r="BR142" s="112"/>
      <c r="BX142" s="200" t="str">
        <f>IF([2]回答表!AQ20="下水道事業",IF([2]回答表!BI48="○",[2]回答表!AM161,IF([2]回答表!BL48="○",[2]回答表!AM226,"")),"")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IF([2]回答表!F17="下水道事業",IF([2]回答表!X45="●",[2]回答表!Y195,IF([2]回答表!AA45="●",[2]回答表!Y261,"")),"")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IF([2]回答表!F17="下水道事業",IF([2]回答表!X45="●",[2]回答表!Y196,IF([2]回答表!AA45="●",[2]回答表!Y262,"")),"")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IF([2]回答表!F17="下水道事業",IF([2]回答表!X45="●",[2]回答表!Y198,IF([2]回答表!AA45="●",[2]回答表!Y264,"")),"")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IF([2]回答表!F17="下水道事業",IF([2]回答表!X45="●",[2]回答表!Y199,IF([2]回答表!AA45="●",[2]回答表!Y265,"")),"")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IF([2]回答表!F17="下水道事業",IF([2]回答表!X45="●",[2]回答表!Y200,IF([2]回答表!AA45="●",[2]回答表!Y266,"")),"")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IF([2]回答表!F17="下水道事業",IF([2]回答表!X45="●",[2]回答表!Y201,IF([2]回答表!AA45="●",[2]回答表!Y267,"")),"")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IF([2]回答表!F17="下水道事業",IF([2]回答表!X45="●",[2]回答表!Y202,IF([2]回答表!AA45="●",[2]回答表!Y268,"")),"")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IF([2]回答表!F17="下水道事業",IF([2]回答表!AA45="●","●",""),"")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IF([2]回答表!F17="下水道事業",IF([2]回答表!X45="●",[2]回答表!Y207,IF([2]回答表!AA45="●",[2]回答表!Y273,"")),"")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IF([2]回答表!F17="下水道事業",IF([2]回答表!X45="●",[2]回答表!Y208,IF([2]回答表!AA45="●",[2]回答表!Y274,"")),"")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IF([2]回答表!F17="下水道事業",IF([2]回答表!X45="●",[2]回答表!Y209,IF([2]回答表!AA45="●",[2]回答表!Y275,"")),"")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IF([2]回答表!F17="下水道事業",IF([2]回答表!AD45="●","●",""),"")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IF([2]回答表!F17="下水道事業",IF([2]回答表!AD45="●",[2]回答表!B289,""),"")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IF([2]回答表!F17="下水道事業",IF([2]回答表!AD45="●",[2]回答表!B295,""),"")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IF([2]回答表!BD17="●",IF([2]回答表!X45="●","●",""),"")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IF([2]回答表!BD17="●",IF([2]回答表!X45="●",[2]回答表!B158,IF([2]回答表!AA45="●",[2]回答表!B223,"")),"")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IF([2]回答表!BD17="●",IF([2]回答表!X45="●",[2]回答表!B212,IF([2]回答表!AA45="●",[2]回答表!B278,"")),"")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IF([2]回答表!BD17="●",IF([2]回答表!X45="●",[2]回答表!E212,IF([2]回答表!AA45="●",[2]回答表!E278,"")),"")</f>
        <v/>
      </c>
      <c r="AN179" s="151"/>
      <c r="AO179" s="151"/>
      <c r="AP179" s="151"/>
      <c r="AQ179" s="150" t="str">
        <f>IF([2]回答表!BD17="●",IF([2]回答表!X45="●",[2]回答表!E213,IF([2]回答表!AA45="●",[2]回答表!E279,"")),"")</f>
        <v/>
      </c>
      <c r="AR179" s="151"/>
      <c r="AS179" s="151"/>
      <c r="AT179" s="151"/>
      <c r="AU179" s="150" t="str">
        <f>IF([2]回答表!BD17="●",IF([2]回答表!X45="●",[2]回答表!E214,IF([2]回答表!AA45="●",[2]回答表!E280,"")),"")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IF([2]回答表!BD17="●",IF([2]回答表!AA45="●","●",""),"")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IF([2]回答表!BD17="●",IF([2]回答表!AD45="●","●",""),"")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IF([2]回答表!BD17="●",IF([2]回答表!AD45="●",[2]回答表!B289,""),"")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IF([2]回答表!BD17="●",IF([2]回答表!AD45="●",[2]回答表!B295,""),"")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IF([2]回答表!X46="●","●","")</f>
        <v/>
      </c>
      <c r="O200" s="131"/>
      <c r="P200" s="131"/>
      <c r="Q200" s="132"/>
      <c r="R200" s="119"/>
      <c r="S200" s="119"/>
      <c r="T200" s="119"/>
      <c r="U200" s="133" t="str">
        <f>IF([2]回答表!X46="●",[2]回答表!B307,IF([2]回答表!AA46="●",[2]回答表!B324,""))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IF([2]回答表!X46="●",[2]回答表!U313,IF([2]回答表!AA46="●",[2]回答表!U330,""))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IF([2]回答表!X46="●",[2]回答表!G313,IF([2]回答表!AA46="●",[2]回答表!G330,""))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IF([2]回答表!X46="●",[2]回答表!G314,IF([2]回答表!AA46="●",[2]回答表!G331,""))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IF([2]回答表!X46="●",[2]回答表!X313,IF([2]回答表!AA46="●",[2]回答表!X330,""))</f>
        <v/>
      </c>
      <c r="BG203" s="151"/>
      <c r="BH203" s="151"/>
      <c r="BI203" s="151"/>
      <c r="BJ203" s="150" t="str">
        <f>IF([2]回答表!X46="●",[2]回答表!X314,IF([2]回答表!AA46="●",[2]回答表!X331,""))</f>
        <v/>
      </c>
      <c r="BK203" s="151"/>
      <c r="BL203" s="151"/>
      <c r="BM203" s="152"/>
      <c r="BN203" s="150" t="str">
        <f>IF([2]回答表!X46="●",[2]回答表!X315,IF([2]回答表!AA46="●",[2]回答表!X332,""))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IF([2]回答表!AA46="●","●","")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IF([2]回答表!AD46="●","●","")</f>
        <v/>
      </c>
      <c r="O212" s="131"/>
      <c r="P212" s="131"/>
      <c r="Q212" s="132"/>
      <c r="R212" s="119"/>
      <c r="S212" s="119"/>
      <c r="T212" s="119"/>
      <c r="U212" s="133" t="str">
        <f>IF([2]回答表!AD46="●",[2]回答表!B337,"")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IF([2]回答表!AD46="●",[2]回答表!B343,"")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IF([2]回答表!X47="●","●","")</f>
        <v/>
      </c>
      <c r="O224" s="131"/>
      <c r="P224" s="131"/>
      <c r="Q224" s="132"/>
      <c r="R224" s="119"/>
      <c r="S224" s="119"/>
      <c r="T224" s="119"/>
      <c r="U224" s="133" t="str">
        <f>IF([2]回答表!X47="●",[2]回答表!B356,IF([2]回答表!AA47="●",[2]回答表!B379,""))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IF([2]回答表!X47="●",[2]回答表!B362,"")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IF([2]回答表!X47="●",[2]回答表!B368,IF([2]回答表!AA47="●",[2]回答表!B385,""))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IF([2]回答表!X47="●",[2]回答表!E368,IF([2]回答表!AA47="●",[2]回答表!E385,""))</f>
        <v/>
      </c>
      <c r="BG227" s="151"/>
      <c r="BH227" s="151"/>
      <c r="BI227" s="151"/>
      <c r="BJ227" s="150" t="str">
        <f>IF([2]回答表!X47="●",[2]回答表!E369,IF([2]回答表!AA47="●",[2]回答表!E386,""))</f>
        <v/>
      </c>
      <c r="BK227" s="151"/>
      <c r="BL227" s="151"/>
      <c r="BM227" s="152"/>
      <c r="BN227" s="150" t="str">
        <f>IF([2]回答表!X47="●",[2]回答表!E370,IF([2]回答表!AA47="●",[2]回答表!E387,""))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IF([2]回答表!AA47="●","●","")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IF([2]回答表!AD47="●","●","")</f>
        <v/>
      </c>
      <c r="O236" s="131"/>
      <c r="P236" s="131"/>
      <c r="Q236" s="132"/>
      <c r="R236" s="119"/>
      <c r="S236" s="119"/>
      <c r="T236" s="119"/>
      <c r="U236" s="133" t="str">
        <f>IF([2]回答表!AD47="●",[2]回答表!B392,"")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IF([2]回答表!AD47="●",[2]回答表!B398,"")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IF([2]回答表!X48="●","●","")</f>
        <v/>
      </c>
      <c r="O248" s="131"/>
      <c r="P248" s="131"/>
      <c r="Q248" s="132"/>
      <c r="R248" s="119"/>
      <c r="S248" s="119"/>
      <c r="T248" s="119"/>
      <c r="U248" s="133" t="str">
        <f>IF([2]回答表!X48="●",[2]回答表!B411,IF([2]回答表!AA48="●",[2]回答表!B425,""))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IF([2]回答表!X48="●",[2]回答表!BC418,IF([2]回答表!AA48="●",[2]回答表!BC432,""))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IF([2]回答表!X48="●",[2]回答表!BC423,IF([2]回答表!AA48="●",[2]回答表!BC437,""))</f>
        <v/>
      </c>
      <c r="AZ248" s="272"/>
      <c r="BA248" s="272"/>
      <c r="BB248" s="272"/>
      <c r="BC248" s="120"/>
      <c r="BD248" s="109"/>
      <c r="BE248" s="109"/>
      <c r="BF248" s="138" t="str">
        <f>IF([2]回答表!X48="●",[2]回答表!S417,IF([2]回答表!AA48="●",[2]回答表!S431,""))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IF([2]回答表!X48="●",[2]回答表!BC419,IF([2]回答表!AA48="●",[2]回答表!BC433,""))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IF([2]回答表!X48="●",[2]回答表!V417,IF([2]回答表!AA48="●",[2]回答表!V431,""))</f>
        <v/>
      </c>
      <c r="BG251" s="151"/>
      <c r="BH251" s="151"/>
      <c r="BI251" s="151"/>
      <c r="BJ251" s="150" t="str">
        <f>IF([2]回答表!X48="●",[2]回答表!V418,IF([2]回答表!AA48="●",[2]回答表!V432,""))</f>
        <v/>
      </c>
      <c r="BK251" s="151"/>
      <c r="BL251" s="151"/>
      <c r="BM251" s="152"/>
      <c r="BN251" s="150" t="str">
        <f>IF([2]回答表!X48="●",[2]回答表!V419,IF([2]回答表!AA48="●",[2]回答表!V433,""))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IF([2]回答表!X48="●",[2]回答表!BC420,IF([2]回答表!AA48="●",[2]回答表!BC434,""))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IF([2]回答表!X48="●",[2]回答表!BC424,IF([2]回答表!AA48="●",[2]回答表!BC438,""))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IF([2]回答表!AA48="●","●","")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IF([2]回答表!X48="●",[2]回答表!BC421,IF([2]回答表!AA48="●",[2]回答表!BC435,""))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IF([2]回答表!X48="●",[2]回答表!BC422,IF([2]回答表!AA48="●",[2]回答表!BC436,""))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IF([2]回答表!X48="●",[2]回答表!BC425,IF([2]回答表!AA48="●",[2]回答表!BC439,""))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IF([2]回答表!AD48="●","●","")</f>
        <v/>
      </c>
      <c r="O260" s="131"/>
      <c r="P260" s="131"/>
      <c r="Q260" s="132"/>
      <c r="R260" s="119"/>
      <c r="S260" s="119"/>
      <c r="T260" s="119"/>
      <c r="U260" s="133" t="str">
        <f>IF([2]回答表!AD48="●",[2]回答表!B439,"")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IF([2]回答表!AD48="●",[2]回答表!B445,"")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IF([2]回答表!X49="●","●","")</f>
        <v/>
      </c>
      <c r="O271" s="131"/>
      <c r="P271" s="131"/>
      <c r="Q271" s="132"/>
      <c r="R271" s="119"/>
      <c r="S271" s="119"/>
      <c r="T271" s="119"/>
      <c r="U271" s="133" t="str">
        <f>IF([2]回答表!X49="●",[2]回答表!B458,IF([2]回答表!AA49="●",[2]回答表!B475,""))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IF([2]回答表!X49="●",[2]回答表!B468,IF([2]回答表!AA49="●",[2]回答表!B485,""))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IF([2]回答表!X49="●",[2]回答表!G464,IF([2]回答表!AA49="●",[2]回答表!G481,""))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IF([2]回答表!X49="●",[2]回答表!G465,IF([2]回答表!AA49="●",[2]回答表!G482,""))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IF([2]回答表!X49="●",[2]回答表!E468,IF([2]回答表!AA49="●",[2]回答表!E485,""))</f>
        <v/>
      </c>
      <c r="BG274" s="151"/>
      <c r="BH274" s="151"/>
      <c r="BI274" s="151"/>
      <c r="BJ274" s="150" t="str">
        <f>IF([2]回答表!X49="●",[2]回答表!E469,IF([2]回答表!AA49="●",[2]回答表!E486,""))</f>
        <v/>
      </c>
      <c r="BK274" s="151"/>
      <c r="BL274" s="151"/>
      <c r="BM274" s="152"/>
      <c r="BN274" s="150" t="str">
        <f>IF([2]回答表!X49="●",[2]回答表!E470,IF([2]回答表!AA49="●",[2]回答表!E487,""))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IF([2]回答表!AA49="●","●","")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IF([2]回答表!AD49="●","●","")</f>
        <v/>
      </c>
      <c r="O283" s="131"/>
      <c r="P283" s="131"/>
      <c r="Q283" s="132"/>
      <c r="R283" s="119"/>
      <c r="S283" s="119"/>
      <c r="T283" s="119"/>
      <c r="U283" s="133" t="str">
        <f>IF([2]回答表!AD49="●",[2]回答表!B492,"")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IF([2]回答表!AD49="●",[2]回答表!B498,"")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IF([2]回答表!R50="●",[2]回答表!B511,"")</f>
        <v>現在経営戦略改定業務を委託しており、それを踏まえたうえで、今後は具体的な事業の方向性について検討を行っていく。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4194-560F-4871-8D2F-69F9772F07DB}">
  <sheetPr>
    <pageSetUpPr fitToPage="1"/>
  </sheetPr>
  <dimension ref="A1:CN315"/>
  <sheetViews>
    <sheetView showZeros="0" view="pageBreakPreview" zoomScale="60" zoomScaleNormal="55" workbookViewId="0">
      <selection activeCell="BB20" sqref="BB20:BK23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IF(COUNTIF([3]回答表!K15,"*")&gt;0,[3]回答表!K15,"")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IF(COUNTIF([3]回答表!F17,"*")&gt;0,[3]回答表!F17,"")</f>
        <v>病院事業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IF(COUNTIF([3]回答表!W17,"*")&gt;0,[3]回答表!W17,"")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IF(COUNTIF([3]回答表!F19,"*")&gt;0,[3]回答表!F19,"")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IF([3]回答表!R43="●","●","")</f>
        <v/>
      </c>
      <c r="E24" s="80"/>
      <c r="F24" s="80"/>
      <c r="G24" s="80"/>
      <c r="H24" s="80"/>
      <c r="I24" s="80"/>
      <c r="J24" s="81"/>
      <c r="K24" s="79" t="str">
        <f>IF([3]回答表!R44="●","●","")</f>
        <v/>
      </c>
      <c r="L24" s="80"/>
      <c r="M24" s="80"/>
      <c r="N24" s="80"/>
      <c r="O24" s="80"/>
      <c r="P24" s="80"/>
      <c r="Q24" s="81"/>
      <c r="R24" s="79" t="str">
        <f>IF([3]回答表!R45="●","●","")</f>
        <v/>
      </c>
      <c r="S24" s="80"/>
      <c r="T24" s="80"/>
      <c r="U24" s="80"/>
      <c r="V24" s="80"/>
      <c r="W24" s="80"/>
      <c r="X24" s="81"/>
      <c r="Y24" s="79" t="str">
        <f>IF([3]回答表!R46="●","●","")</f>
        <v/>
      </c>
      <c r="Z24" s="80"/>
      <c r="AA24" s="80"/>
      <c r="AB24" s="80"/>
      <c r="AC24" s="80"/>
      <c r="AD24" s="80"/>
      <c r="AE24" s="81"/>
      <c r="AF24" s="79" t="str">
        <f>IF([3]回答表!R47="●","●","")</f>
        <v/>
      </c>
      <c r="AG24" s="80"/>
      <c r="AH24" s="80"/>
      <c r="AI24" s="80"/>
      <c r="AJ24" s="80"/>
      <c r="AK24" s="80"/>
      <c r="AL24" s="81"/>
      <c r="AM24" s="79" t="str">
        <f>IF([3]回答表!R48="●","●","")</f>
        <v/>
      </c>
      <c r="AN24" s="80"/>
      <c r="AO24" s="80"/>
      <c r="AP24" s="80"/>
      <c r="AQ24" s="80"/>
      <c r="AR24" s="80"/>
      <c r="AS24" s="81"/>
      <c r="AT24" s="79" t="str">
        <f>IF([3]回答表!R49="●","●","")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IF([3]回答表!R50="●","●","")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IF([3]回答表!X43="●","●","")</f>
        <v/>
      </c>
      <c r="O36" s="131"/>
      <c r="P36" s="131"/>
      <c r="Q36" s="132"/>
      <c r="R36" s="119"/>
      <c r="S36" s="119"/>
      <c r="T36" s="119"/>
      <c r="U36" s="133" t="str">
        <f>IF([3]回答表!X43="●",[3]回答表!B59,IF([3]回答表!AA43="●",[3]回答表!B79,""))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IF([3]回答表!X43="●",[3]回答表!S65,IF([3]回答表!AA43="●",[3]回答表!S85,""))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IF([3]回答表!X43="●",[3]回答表!G65,IF([3]回答表!AA43="●",[3]回答表!G85,""))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IF([3]回答表!X43="●",[3]回答表!G66,IF([3]回答表!AA43="●",[3]回答表!G86,""))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IF([3]回答表!X43="●",[3]回答表!V65,IF([3]回答表!AA43="●",[3]回答表!V85,""))</f>
        <v/>
      </c>
      <c r="BG39" s="16"/>
      <c r="BH39" s="16"/>
      <c r="BI39" s="17"/>
      <c r="BJ39" s="150" t="str">
        <f>IF([3]回答表!X43="●",[3]回答表!V66,IF([3]回答表!AA43="●",[3]回答表!V86,""))</f>
        <v/>
      </c>
      <c r="BK39" s="16"/>
      <c r="BL39" s="16"/>
      <c r="BM39" s="17"/>
      <c r="BN39" s="150" t="str">
        <f>IF([3]回答表!X43="●",[3]回答表!V67,IF([3]回答表!AA43="●",[3]回答表!V87,""))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IF([3]回答表!X43="●",[3]回答表!O71,IF([3]回答表!AA43="●",[3]回答表!O91,""))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IF([3]回答表!X43="●",[3]回答表!O72,IF([3]回答表!AA43="●",[3]回答表!O92,""))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IF([3]回答表!AA43="●","●","")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IF([3]回答表!X43="●",[3]回答表!O73,IF([3]回答表!AA43="●",[3]回答表!O93,""))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IF([3]回答表!X43="●",[3]回答表!O74,IF([3]回答表!AA43="●",[3]回答表!O94,""))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IF([3]回答表!X43="●",[3]回答表!AG71,IF([3]回答表!AA43="●",[3]回答表!AG91,""))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IF([3]回答表!X43="●",[3]回答表!AG72,IF([3]回答表!AA43="●",[3]回答表!AG92,""))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IF([3]回答表!AD43="●","●","")</f>
        <v/>
      </c>
      <c r="O51" s="131"/>
      <c r="P51" s="131"/>
      <c r="Q51" s="132"/>
      <c r="R51" s="119"/>
      <c r="S51" s="119"/>
      <c r="T51" s="119"/>
      <c r="U51" s="133" t="str">
        <f>IF([3]回答表!AD43="●",[3]回答表!B99,"")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IF([3]回答表!AD43="●",[3]回答表!B104,"")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IF([3]回答表!X44="●","●","")</f>
        <v/>
      </c>
      <c r="O62" s="131"/>
      <c r="P62" s="131"/>
      <c r="Q62" s="132"/>
      <c r="R62" s="119"/>
      <c r="S62" s="119"/>
      <c r="T62" s="119"/>
      <c r="U62" s="133" t="str">
        <f>IF([3]回答表!X44="●",[3]回答表!B115,IF([3]回答表!AA44="●",[3]回答表!B127,""))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IF([3]回答表!X44="●",[3]回答表!S121,IF([3]回答表!AA44="●",[3]回答表!S133,""))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IF([3]回答表!X44="●",[3]回答表!J121,IF([3]回答表!AA44="●",[3]回答表!J133,""))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IF([3]回答表!X44="●",[3]回答表!J122,IF([3]回答表!AA44="●",[3]回答表!J134,""))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IF([3]回答表!X44="●",[3]回答表!V121,IF([3]回答表!AA44="●",[3]回答表!V133,""))</f>
        <v/>
      </c>
      <c r="BG65" s="151"/>
      <c r="BH65" s="151"/>
      <c r="BI65" s="151"/>
      <c r="BJ65" s="150" t="str">
        <f>IF([3]回答表!X44="●",[3]回答表!V122,IF([3]回答表!AA44="●",[3]回答表!V134,""))</f>
        <v/>
      </c>
      <c r="BK65" s="151"/>
      <c r="BL65" s="151"/>
      <c r="BM65" s="151"/>
      <c r="BN65" s="150" t="str">
        <f>IF([3]回答表!X44="●",[3]回答表!V123,IF([3]回答表!AA44="●",[3]回答表!V135,""))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IF([3]回答表!AA44="●","●","")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IF([3]回答表!AD44="●","●","")</f>
        <v/>
      </c>
      <c r="O74" s="131"/>
      <c r="P74" s="131"/>
      <c r="Q74" s="132"/>
      <c r="R74" s="119"/>
      <c r="S74" s="119"/>
      <c r="T74" s="119"/>
      <c r="U74" s="133" t="str">
        <f>IF([3]回答表!AD44="●",[3]回答表!B140,"")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IF([3]回答表!AD44="●",[3]回答表!B146,"")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IF([3]回答表!F17="水道事業",IF([3]回答表!X45="●","●",""),"")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IF([3]回答表!F17="水道事業",IF([3]回答表!X45="●",[3]回答表!B158,IF([3]回答表!AA45="●",[3]回答表!B223,"")),"")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IF([3]回答表!F17="水道事業",IF([3]回答表!X45="●",[3]回答表!B212,IF([3]回答表!AA45="●",[3]回答表!B278,"")),"")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IF([3]回答表!F17="水道事業",IF([3]回答表!X45="●",[3]回答表!J166,IF([3]回答表!AA45="●",[3]回答表!J231,"")),"")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IF([3]回答表!F17="水道事業",IF([3]回答表!X45="●",[3]回答表!J173,IF([3]回答表!AA45="●",[3]回答表!J238,"")),"")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IF([3]回答表!F17="水道事業",IF([3]回答表!X45="●",[3]回答表!E212,IF([3]回答表!AA45="●",[3]回答表!E278,"")),"")</f>
        <v/>
      </c>
      <c r="BG89" s="151"/>
      <c r="BH89" s="151"/>
      <c r="BI89" s="151"/>
      <c r="BJ89" s="150" t="str">
        <f>IF([3]回答表!F17="水道事業",IF([3]回答表!X45="●",[3]回答表!E213,IF([3]回答表!AA45="●",[3]回答表!E279,"")),"")</f>
        <v/>
      </c>
      <c r="BK89" s="151"/>
      <c r="BL89" s="151"/>
      <c r="BM89" s="151"/>
      <c r="BN89" s="150" t="str">
        <f>IF([3]回答表!F17="水道事業",IF([3]回答表!X45="●",[3]回答表!E214,IF([3]回答表!AA45="●",[3]回答表!E280,"")),"")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IF([3]回答表!F17="水道事業",IF([3]回答表!AA45="●","●",""),"")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IF([3]回答表!F17="水道事業",IF([3]回答表!X45="●",[3]回答表!J176,IF([3]回答表!AA45="●",[3]回答表!J241,"")),"")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IF([3]回答表!F17="水道事業",IF([3]回答表!X45="●",[3]回答表!J180,IF([3]回答表!AA45="●",[3]回答表!J245,"")),"")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IF([3]回答表!F17="水道事業",IF([3]回答表!AD45="○","○",""),"")</f>
        <v/>
      </c>
      <c r="O98" s="131"/>
      <c r="P98" s="131"/>
      <c r="Q98" s="132"/>
      <c r="R98" s="119"/>
      <c r="S98" s="119"/>
      <c r="T98" s="119"/>
      <c r="U98" s="133" t="str">
        <f>IF([3]回答表!F17="水道事業",IF([3]回答表!AD45="●",[3]回答表!B289,""),"")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IF([3]回答表!F17="水道事業",IF([3]回答表!AD45="●",[3]回答表!B295,""),"")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IF([3]回答表!F17="簡易水道事業",IF([3]回答表!X45="●",[3]回答表!B158,IF([3]回答表!AA45="●",[3]回答表!B223,"")),"")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IF([3]回答表!F17="簡易水道事業",IF([3]回答表!X45="●",[3]回答表!B212,IF([3]回答表!AA45="●",[3]回答表!B278,"")),"")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IF([3]回答表!F17="簡易水道事業",IF([3]回答表!X45="●","●",""),"")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IF([3]回答表!F17="簡易水道事業",IF([3]回答表!X45="●",[3]回答表!Y185,IF([3]回答表!AA45="●",[3]回答表!Y251,"")),"")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IF([3]回答表!F17="簡易水道事業",IF([3]回答表!X45="●",[3]回答表!E212,IF([3]回答表!AA45="●",[3]回答表!E278,"")),"")</f>
        <v/>
      </c>
      <c r="BG113" s="151"/>
      <c r="BH113" s="151"/>
      <c r="BI113" s="151"/>
      <c r="BJ113" s="150" t="str">
        <f>IF([3]回答表!F17="簡易水道事業",IF([3]回答表!X45="●",[3]回答表!E213,IF([3]回答表!AA45="●",[3]回答表!E279,"")),"")</f>
        <v/>
      </c>
      <c r="BK113" s="151"/>
      <c r="BL113" s="151"/>
      <c r="BM113" s="151"/>
      <c r="BN113" s="150" t="str">
        <f>IF([3]回答表!F17="簡易水道事業",IF([3]回答表!X45="●",[3]回答表!E214,IF([3]回答表!AA45="●",[3]回答表!E280,"")),"")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IF([3]回答表!F17="簡易水道事業",IF([3]回答表!X45="●",[3]回答表!Y186,IF([3]回答表!AA45="●",[3]回答表!Y252,"")),"")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IF([3]回答表!F17="簡易水道事業",IF([3]回答表!AA45="●","●",""),"")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IF([3]回答表!F17="簡易水道事業",IF([3]回答表!X45="●",[3]回答表!Y187,IF([3]回答表!AA45="●",[3]回答表!Y253,"")),"")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IF([3]回答表!F17="簡易水道事業",IF([3]回答表!X45="●",[3]回答表!Y189,IF([3]回答表!AA45="●",[3]回答表!Y255,"")),"")</f>
        <v/>
      </c>
      <c r="AN122" s="233"/>
      <c r="AO122" s="233"/>
      <c r="AP122" s="233"/>
      <c r="AQ122" s="233"/>
      <c r="AR122" s="233"/>
      <c r="AS122" s="233" t="str">
        <f>IF([3]回答表!F17="簡易水道事業",IF([3]回答表!X45="●",[3]回答表!Y190,IF([3]回答表!AA45="●",[3]回答表!Y256,"")),"")</f>
        <v/>
      </c>
      <c r="AT122" s="233"/>
      <c r="AU122" s="233"/>
      <c r="AV122" s="233"/>
      <c r="AW122" s="233"/>
      <c r="AX122" s="233"/>
      <c r="AY122" s="233" t="str">
        <f>IF([3]回答表!F17="簡易水道事業",IF([3]回答表!X45="●",[3]回答表!Y191,IF([3]回答表!AA45="●",[3]回答表!Y257,"")),"")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IF([3]回答表!F17="簡易水道事業",IF([3]回答表!AD45="●","●",""),"")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IF([3]回答表!F17="簡易水道事業",IF([3]回答表!AD45="●",[3]回答表!B289,""),"")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IF([3]回答表!F17="簡易水道事業",IF([3]回答表!AD45="●",[3]回答表!B295,""),"")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IF([3]回答表!F17="下水道事業",IF([3]回答表!X45="●","●",""),"")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IF([3]回答表!F17="下水道事業",IF([3]回答表!X45="●",[3]回答表!B158,IF([3]回答表!AA45="●",[3]回答表!B223,"")),"")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IF([3]回答表!F17="下水道事業",IF([3]回答表!X45="●",[3]回答表!B212,IF([3]回答表!AA45="●",[3]回答表!B278,"")),"")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IF([3]回答表!F17="下水道事業",IF([3]回答表!X45="●",[3]回答表!Y193,IF([3]回答表!AA45="●",[3]回答表!Y259,"")),"")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IF([3]回答表!F17="下水道事業",IF([3]回答表!X45="●",[3]回答表!E212,IF([3]回答表!AA45="●",[3]回答表!E278,"")),"")</f>
        <v/>
      </c>
      <c r="BG142" s="151"/>
      <c r="BH142" s="151"/>
      <c r="BI142" s="151"/>
      <c r="BJ142" s="150" t="str">
        <f>IF([3]回答表!F17="下水道事業",IF([3]回答表!X45="●",[3]回答表!E213,IF([3]回答表!AA45="●",[3]回答表!E279,"")),"")</f>
        <v/>
      </c>
      <c r="BK142" s="151"/>
      <c r="BL142" s="151"/>
      <c r="BM142" s="151"/>
      <c r="BN142" s="150" t="str">
        <f>IF([3]回答表!F17="下水道事業",IF([3]回答表!X45="●",[3]回答表!E214,IF([3]回答表!AA45="●",[3]回答表!E280,"")),"")</f>
        <v/>
      </c>
      <c r="BO142" s="151"/>
      <c r="BP142" s="151"/>
      <c r="BQ142" s="152"/>
      <c r="BR142" s="112"/>
      <c r="BX142" s="200" t="str">
        <f>IF([3]回答表!AQ20="下水道事業",IF([3]回答表!BI48="○",[3]回答表!AM161,IF([3]回答表!BL48="○",[3]回答表!AM226,"")),"")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IF([3]回答表!F17="下水道事業",IF([3]回答表!X45="●",[3]回答表!Y195,IF([3]回答表!AA45="●",[3]回答表!Y261,"")),"")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IF([3]回答表!F17="下水道事業",IF([3]回答表!X45="●",[3]回答表!Y196,IF([3]回答表!AA45="●",[3]回答表!Y262,"")),"")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IF([3]回答表!F17="下水道事業",IF([3]回答表!X45="●",[3]回答表!Y198,IF([3]回答表!AA45="●",[3]回答表!Y264,"")),"")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IF([3]回答表!F17="下水道事業",IF([3]回答表!X45="●",[3]回答表!Y199,IF([3]回答表!AA45="●",[3]回答表!Y265,"")),"")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IF([3]回答表!F17="下水道事業",IF([3]回答表!X45="●",[3]回答表!Y200,IF([3]回答表!AA45="●",[3]回答表!Y266,"")),"")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IF([3]回答表!F17="下水道事業",IF([3]回答表!X45="●",[3]回答表!Y201,IF([3]回答表!AA45="●",[3]回答表!Y267,"")),"")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IF([3]回答表!F17="下水道事業",IF([3]回答表!X45="●",[3]回答表!Y202,IF([3]回答表!AA45="●",[3]回答表!Y268,"")),"")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IF([3]回答表!F17="下水道事業",IF([3]回答表!AA45="●","●",""),"")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IF([3]回答表!F17="下水道事業",IF([3]回答表!X45="●",[3]回答表!Y207,IF([3]回答表!AA45="●",[3]回答表!Y273,"")),"")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IF([3]回答表!F17="下水道事業",IF([3]回答表!X45="●",[3]回答表!Y208,IF([3]回答表!AA45="●",[3]回答表!Y274,"")),"")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IF([3]回答表!F17="下水道事業",IF([3]回答表!X45="●",[3]回答表!Y209,IF([3]回答表!AA45="●",[3]回答表!Y275,"")),"")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IF([3]回答表!F17="下水道事業",IF([3]回答表!AD45="●","●",""),"")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IF([3]回答表!F17="下水道事業",IF([3]回答表!AD45="●",[3]回答表!B289,""),"")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IF([3]回答表!F17="下水道事業",IF([3]回答表!AD45="●",[3]回答表!B295,""),"")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IF([3]回答表!BD17="●",IF([3]回答表!X45="●","●",""),"")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IF([3]回答表!BD17="●",IF([3]回答表!X45="●",[3]回答表!B158,IF([3]回答表!AA45="●",[3]回答表!B223,"")),"")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IF([3]回答表!BD17="●",IF([3]回答表!X45="●",[3]回答表!B212,IF([3]回答表!AA45="●",[3]回答表!B278,"")),"")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IF([3]回答表!BD17="●",IF([3]回答表!X45="●",[3]回答表!E212,IF([3]回答表!AA45="●",[3]回答表!E278,"")),"")</f>
        <v/>
      </c>
      <c r="AN179" s="151"/>
      <c r="AO179" s="151"/>
      <c r="AP179" s="151"/>
      <c r="AQ179" s="150" t="str">
        <f>IF([3]回答表!BD17="●",IF([3]回答表!X45="●",[3]回答表!E213,IF([3]回答表!AA45="●",[3]回答表!E279,"")),"")</f>
        <v/>
      </c>
      <c r="AR179" s="151"/>
      <c r="AS179" s="151"/>
      <c r="AT179" s="151"/>
      <c r="AU179" s="150" t="str">
        <f>IF([3]回答表!BD17="●",IF([3]回答表!X45="●",[3]回答表!E214,IF([3]回答表!AA45="●",[3]回答表!E280,"")),"")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IF([3]回答表!BD17="●",IF([3]回答表!AA45="●","●",""),"")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IF([3]回答表!BD17="●",IF([3]回答表!AD45="●","●",""),"")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IF([3]回答表!BD17="●",IF([3]回答表!AD45="●",[3]回答表!B289,""),"")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IF([3]回答表!BD17="●",IF([3]回答表!AD45="●",[3]回答表!B295,""),"")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IF([3]回答表!X46="●","●","")</f>
        <v/>
      </c>
      <c r="O200" s="131"/>
      <c r="P200" s="131"/>
      <c r="Q200" s="132"/>
      <c r="R200" s="119"/>
      <c r="S200" s="119"/>
      <c r="T200" s="119"/>
      <c r="U200" s="133" t="str">
        <f>IF([3]回答表!X46="●",[3]回答表!B307,IF([3]回答表!AA46="●",[3]回答表!B324,""))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IF([3]回答表!X46="●",[3]回答表!U313,IF([3]回答表!AA46="●",[3]回答表!U330,""))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IF([3]回答表!X46="●",[3]回答表!G313,IF([3]回答表!AA46="●",[3]回答表!G330,""))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IF([3]回答表!X46="●",[3]回答表!G314,IF([3]回答表!AA46="●",[3]回答表!G331,""))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IF([3]回答表!X46="●",[3]回答表!X313,IF([3]回答表!AA46="●",[3]回答表!X330,""))</f>
        <v/>
      </c>
      <c r="BG203" s="151"/>
      <c r="BH203" s="151"/>
      <c r="BI203" s="151"/>
      <c r="BJ203" s="150" t="str">
        <f>IF([3]回答表!X46="●",[3]回答表!X314,IF([3]回答表!AA46="●",[3]回答表!X331,""))</f>
        <v/>
      </c>
      <c r="BK203" s="151"/>
      <c r="BL203" s="151"/>
      <c r="BM203" s="152"/>
      <c r="BN203" s="150" t="str">
        <f>IF([3]回答表!X46="●",[3]回答表!X315,IF([3]回答表!AA46="●",[3]回答表!X332,""))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IF([3]回答表!AA46="●","●","")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IF([3]回答表!AD46="●","●","")</f>
        <v/>
      </c>
      <c r="O212" s="131"/>
      <c r="P212" s="131"/>
      <c r="Q212" s="132"/>
      <c r="R212" s="119"/>
      <c r="S212" s="119"/>
      <c r="T212" s="119"/>
      <c r="U212" s="133" t="str">
        <f>IF([3]回答表!AD46="●",[3]回答表!B337,"")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IF([3]回答表!AD46="●",[3]回答表!B343,"")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IF([3]回答表!X47="●","●","")</f>
        <v/>
      </c>
      <c r="O224" s="131"/>
      <c r="P224" s="131"/>
      <c r="Q224" s="132"/>
      <c r="R224" s="119"/>
      <c r="S224" s="119"/>
      <c r="T224" s="119"/>
      <c r="U224" s="133" t="str">
        <f>IF([3]回答表!X47="●",[3]回答表!B356,IF([3]回答表!AA47="●",[3]回答表!B379,""))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IF([3]回答表!X47="●",[3]回答表!B362,"")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IF([3]回答表!X47="●",[3]回答表!B368,IF([3]回答表!AA47="●",[3]回答表!B385,""))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IF([3]回答表!X47="●",[3]回答表!E368,IF([3]回答表!AA47="●",[3]回答表!E385,""))</f>
        <v/>
      </c>
      <c r="BG227" s="151"/>
      <c r="BH227" s="151"/>
      <c r="BI227" s="151"/>
      <c r="BJ227" s="150" t="str">
        <f>IF([3]回答表!X47="●",[3]回答表!E369,IF([3]回答表!AA47="●",[3]回答表!E386,""))</f>
        <v/>
      </c>
      <c r="BK227" s="151"/>
      <c r="BL227" s="151"/>
      <c r="BM227" s="152"/>
      <c r="BN227" s="150" t="str">
        <f>IF([3]回答表!X47="●",[3]回答表!E370,IF([3]回答表!AA47="●",[3]回答表!E387,""))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IF([3]回答表!AA47="●","●","")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IF([3]回答表!AD47="●","●","")</f>
        <v/>
      </c>
      <c r="O236" s="131"/>
      <c r="P236" s="131"/>
      <c r="Q236" s="132"/>
      <c r="R236" s="119"/>
      <c r="S236" s="119"/>
      <c r="T236" s="119"/>
      <c r="U236" s="133" t="str">
        <f>IF([3]回答表!AD47="●",[3]回答表!B392,"")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IF([3]回答表!AD47="●",[3]回答表!B398,"")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IF([3]回答表!X48="●","●","")</f>
        <v/>
      </c>
      <c r="O248" s="131"/>
      <c r="P248" s="131"/>
      <c r="Q248" s="132"/>
      <c r="R248" s="119"/>
      <c r="S248" s="119"/>
      <c r="T248" s="119"/>
      <c r="U248" s="133" t="str">
        <f>IF([3]回答表!X48="●",[3]回答表!B411,IF([3]回答表!AA48="●",[3]回答表!B425,""))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IF([3]回答表!X48="●",[3]回答表!BC418,IF([3]回答表!AA48="●",[3]回答表!BC432,""))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IF([3]回答表!X48="●",[3]回答表!BC423,IF([3]回答表!AA48="●",[3]回答表!BC437,""))</f>
        <v/>
      </c>
      <c r="AZ248" s="272"/>
      <c r="BA248" s="272"/>
      <c r="BB248" s="272"/>
      <c r="BC248" s="120"/>
      <c r="BD248" s="109"/>
      <c r="BE248" s="109"/>
      <c r="BF248" s="138" t="str">
        <f>IF([3]回答表!X48="●",[3]回答表!S417,IF([3]回答表!AA48="●",[3]回答表!S431,""))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IF([3]回答表!X48="●",[3]回答表!BC419,IF([3]回答表!AA48="●",[3]回答表!BC433,""))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IF([3]回答表!X48="●",[3]回答表!V417,IF([3]回答表!AA48="●",[3]回答表!V431,""))</f>
        <v/>
      </c>
      <c r="BG251" s="151"/>
      <c r="BH251" s="151"/>
      <c r="BI251" s="151"/>
      <c r="BJ251" s="150" t="str">
        <f>IF([3]回答表!X48="●",[3]回答表!V418,IF([3]回答表!AA48="●",[3]回答表!V432,""))</f>
        <v/>
      </c>
      <c r="BK251" s="151"/>
      <c r="BL251" s="151"/>
      <c r="BM251" s="152"/>
      <c r="BN251" s="150" t="str">
        <f>IF([3]回答表!X48="●",[3]回答表!V419,IF([3]回答表!AA48="●",[3]回答表!V433,""))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IF([3]回答表!X48="●",[3]回答表!BC420,IF([3]回答表!AA48="●",[3]回答表!BC434,""))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IF([3]回答表!X48="●",[3]回答表!BC424,IF([3]回答表!AA48="●",[3]回答表!BC438,""))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IF([3]回答表!AA48="●","●","")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IF([3]回答表!X48="●",[3]回答表!BC421,IF([3]回答表!AA48="●",[3]回答表!BC435,""))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IF([3]回答表!X48="●",[3]回答表!BC422,IF([3]回答表!AA48="●",[3]回答表!BC436,""))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IF([3]回答表!X48="●",[3]回答表!BC425,IF([3]回答表!AA48="●",[3]回答表!BC439,""))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IF([3]回答表!AD48="●","●","")</f>
        <v/>
      </c>
      <c r="O260" s="131"/>
      <c r="P260" s="131"/>
      <c r="Q260" s="132"/>
      <c r="R260" s="119"/>
      <c r="S260" s="119"/>
      <c r="T260" s="119"/>
      <c r="U260" s="133" t="str">
        <f>IF([3]回答表!AD48="●",[3]回答表!B439,"")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IF([3]回答表!AD48="●",[3]回答表!B445,"")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IF([3]回答表!X49="●","●","")</f>
        <v/>
      </c>
      <c r="O271" s="131"/>
      <c r="P271" s="131"/>
      <c r="Q271" s="132"/>
      <c r="R271" s="119"/>
      <c r="S271" s="119"/>
      <c r="T271" s="119"/>
      <c r="U271" s="133" t="str">
        <f>IF([3]回答表!X49="●",[3]回答表!B458,IF([3]回答表!AA49="●",[3]回答表!B475,""))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IF([3]回答表!X49="●",[3]回答表!B468,IF([3]回答表!AA49="●",[3]回答表!B485,""))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IF([3]回答表!X49="●",[3]回答表!G464,IF([3]回答表!AA49="●",[3]回答表!G481,""))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IF([3]回答表!X49="●",[3]回答表!G465,IF([3]回答表!AA49="●",[3]回答表!G482,""))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IF([3]回答表!X49="●",[3]回答表!E468,IF([3]回答表!AA49="●",[3]回答表!E485,""))</f>
        <v/>
      </c>
      <c r="BG274" s="151"/>
      <c r="BH274" s="151"/>
      <c r="BI274" s="151"/>
      <c r="BJ274" s="150" t="str">
        <f>IF([3]回答表!X49="●",[3]回答表!E469,IF([3]回答表!AA49="●",[3]回答表!E486,""))</f>
        <v/>
      </c>
      <c r="BK274" s="151"/>
      <c r="BL274" s="151"/>
      <c r="BM274" s="152"/>
      <c r="BN274" s="150" t="str">
        <f>IF([3]回答表!X49="●",[3]回答表!E470,IF([3]回答表!AA49="●",[3]回答表!E487,""))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IF([3]回答表!AA49="●","●","")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IF([3]回答表!AD49="●","●","")</f>
        <v/>
      </c>
      <c r="O283" s="131"/>
      <c r="P283" s="131"/>
      <c r="Q283" s="132"/>
      <c r="R283" s="119"/>
      <c r="S283" s="119"/>
      <c r="T283" s="119"/>
      <c r="U283" s="133" t="str">
        <f>IF([3]回答表!AD49="●",[3]回答表!B492,"")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IF([3]回答表!AD49="●",[3]回答表!B498,"")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IF([3]回答表!R50="●",[3]回答表!B511,"")</f>
        <v>急激な人口減少、少子高齢化に伴い、今後ますます経営環境が厳しくなることが見込まれる中、自治体病院として地域医療の中核的役割を担うべく、令和元年度に「男鹿みなと市民病院経営改善計画（令和２年度～令和６年度）」を策定した。計画初年度の令和２年度は、新型コロナウイルス感染症の影響で、収益の落ち込みが大きかったものの、年度後半からは経営改善の取組による経済効果が現れ始めた。今後も引き続き経営改善の取組を推進し、現行の経営体制を継続していく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E15D-BCDA-433C-96AE-8C99EB09B24A}">
  <sheetPr>
    <pageSetUpPr fitToPage="1"/>
  </sheetPr>
  <dimension ref="A1:CN315"/>
  <sheetViews>
    <sheetView showZeros="0" view="pageBreakPreview" zoomScale="60" zoomScaleNormal="55" workbookViewId="0">
      <selection activeCell="AL168" sqref="AL168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IF(COUNTIF([4]回答表!K15,"*")&gt;0,[4]回答表!K15,"")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IF(COUNTIF([4]回答表!F17,"*")&gt;0,[4]回答表!F17,"")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IF(COUNTIF([4]回答表!W17,"*")&gt;0,[4]回答表!W17,"")</f>
        <v>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IF(COUNTIF([4]回答表!F19,"*")&gt;0,[4]回答表!F19,"")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IF([4]回答表!R43="●","●","")</f>
        <v/>
      </c>
      <c r="E24" s="80"/>
      <c r="F24" s="80"/>
      <c r="G24" s="80"/>
      <c r="H24" s="80"/>
      <c r="I24" s="80"/>
      <c r="J24" s="81"/>
      <c r="K24" s="79" t="str">
        <f>IF([4]回答表!R44="●","●","")</f>
        <v/>
      </c>
      <c r="L24" s="80"/>
      <c r="M24" s="80"/>
      <c r="N24" s="80"/>
      <c r="O24" s="80"/>
      <c r="P24" s="80"/>
      <c r="Q24" s="81"/>
      <c r="R24" s="79" t="str">
        <f>IF([4]回答表!R45="●","●","")</f>
        <v/>
      </c>
      <c r="S24" s="80"/>
      <c r="T24" s="80"/>
      <c r="U24" s="80"/>
      <c r="V24" s="80"/>
      <c r="W24" s="80"/>
      <c r="X24" s="81"/>
      <c r="Y24" s="79" t="str">
        <f>IF([4]回答表!R46="●","●","")</f>
        <v/>
      </c>
      <c r="Z24" s="80"/>
      <c r="AA24" s="80"/>
      <c r="AB24" s="80"/>
      <c r="AC24" s="80"/>
      <c r="AD24" s="80"/>
      <c r="AE24" s="81"/>
      <c r="AF24" s="79" t="str">
        <f>IF([4]回答表!R47="●","●","")</f>
        <v>●</v>
      </c>
      <c r="AG24" s="80"/>
      <c r="AH24" s="80"/>
      <c r="AI24" s="80"/>
      <c r="AJ24" s="80"/>
      <c r="AK24" s="80"/>
      <c r="AL24" s="81"/>
      <c r="AM24" s="79" t="str">
        <f>IF([4]回答表!R48="●","●","")</f>
        <v/>
      </c>
      <c r="AN24" s="80"/>
      <c r="AO24" s="80"/>
      <c r="AP24" s="80"/>
      <c r="AQ24" s="80"/>
      <c r="AR24" s="80"/>
      <c r="AS24" s="81"/>
      <c r="AT24" s="79" t="str">
        <f>IF([4]回答表!R49="●","●","")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IF([4]回答表!R50="●","●","")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IF([4]回答表!X43="●","●","")</f>
        <v/>
      </c>
      <c r="O36" s="131"/>
      <c r="P36" s="131"/>
      <c r="Q36" s="132"/>
      <c r="R36" s="119"/>
      <c r="S36" s="119"/>
      <c r="T36" s="119"/>
      <c r="U36" s="133" t="str">
        <f>IF([4]回答表!X43="●",[4]回答表!B59,IF([4]回答表!AA43="●",[4]回答表!B79,""))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IF([4]回答表!X43="●",[4]回答表!S65,IF([4]回答表!AA43="●",[4]回答表!S85,""))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IF([4]回答表!X43="●",[4]回答表!G65,IF([4]回答表!AA43="●",[4]回答表!G85,""))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IF([4]回答表!X43="●",[4]回答表!G66,IF([4]回答表!AA43="●",[4]回答表!G86,""))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IF([4]回答表!X43="●",[4]回答表!V65,IF([4]回答表!AA43="●",[4]回答表!V85,""))</f>
        <v/>
      </c>
      <c r="BG39" s="16"/>
      <c r="BH39" s="16"/>
      <c r="BI39" s="17"/>
      <c r="BJ39" s="150" t="str">
        <f>IF([4]回答表!X43="●",[4]回答表!V66,IF([4]回答表!AA43="●",[4]回答表!V86,""))</f>
        <v/>
      </c>
      <c r="BK39" s="16"/>
      <c r="BL39" s="16"/>
      <c r="BM39" s="17"/>
      <c r="BN39" s="150" t="str">
        <f>IF([4]回答表!X43="●",[4]回答表!V67,IF([4]回答表!AA43="●",[4]回答表!V87,""))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IF([4]回答表!X43="●",[4]回答表!O71,IF([4]回答表!AA43="●",[4]回答表!O91,""))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IF([4]回答表!X43="●",[4]回答表!O72,IF([4]回答表!AA43="●",[4]回答表!O92,""))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IF([4]回答表!AA43="●","●","")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IF([4]回答表!X43="●",[4]回答表!O73,IF([4]回答表!AA43="●",[4]回答表!O93,""))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IF([4]回答表!X43="●",[4]回答表!O74,IF([4]回答表!AA43="●",[4]回答表!O94,""))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IF([4]回答表!X43="●",[4]回答表!AG71,IF([4]回答表!AA43="●",[4]回答表!AG91,""))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IF([4]回答表!X43="●",[4]回答表!AG72,IF([4]回答表!AA43="●",[4]回答表!AG92,""))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IF([4]回答表!AD43="●","●","")</f>
        <v/>
      </c>
      <c r="O51" s="131"/>
      <c r="P51" s="131"/>
      <c r="Q51" s="132"/>
      <c r="R51" s="119"/>
      <c r="S51" s="119"/>
      <c r="T51" s="119"/>
      <c r="U51" s="133" t="str">
        <f>IF([4]回答表!AD43="●",[4]回答表!B99,"")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IF([4]回答表!AD43="●",[4]回答表!B104,"")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IF([4]回答表!X44="●","●","")</f>
        <v/>
      </c>
      <c r="O62" s="131"/>
      <c r="P62" s="131"/>
      <c r="Q62" s="132"/>
      <c r="R62" s="119"/>
      <c r="S62" s="119"/>
      <c r="T62" s="119"/>
      <c r="U62" s="133" t="str">
        <f>IF([4]回答表!X44="●",[4]回答表!B115,IF([4]回答表!AA44="●",[4]回答表!B127,""))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IF([4]回答表!X44="●",[4]回答表!S121,IF([4]回答表!AA44="●",[4]回答表!S133,""))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IF([4]回答表!X44="●",[4]回答表!J121,IF([4]回答表!AA44="●",[4]回答表!J133,""))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IF([4]回答表!X44="●",[4]回答表!J122,IF([4]回答表!AA44="●",[4]回答表!J134,""))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IF([4]回答表!X44="●",[4]回答表!V121,IF([4]回答表!AA44="●",[4]回答表!V133,""))</f>
        <v/>
      </c>
      <c r="BG65" s="151"/>
      <c r="BH65" s="151"/>
      <c r="BI65" s="151"/>
      <c r="BJ65" s="150" t="str">
        <f>IF([4]回答表!X44="●",[4]回答表!V122,IF([4]回答表!AA44="●",[4]回答表!V134,""))</f>
        <v/>
      </c>
      <c r="BK65" s="151"/>
      <c r="BL65" s="151"/>
      <c r="BM65" s="151"/>
      <c r="BN65" s="150" t="str">
        <f>IF([4]回答表!X44="●",[4]回答表!V123,IF([4]回答表!AA44="●",[4]回答表!V135,""))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IF([4]回答表!AA44="●","●","")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IF([4]回答表!AD44="●","●","")</f>
        <v/>
      </c>
      <c r="O74" s="131"/>
      <c r="P74" s="131"/>
      <c r="Q74" s="132"/>
      <c r="R74" s="119"/>
      <c r="S74" s="119"/>
      <c r="T74" s="119"/>
      <c r="U74" s="133" t="str">
        <f>IF([4]回答表!AD44="●",[4]回答表!B140,"")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IF([4]回答表!AD44="●",[4]回答表!B146,"")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IF([4]回答表!F17="水道事業",IF([4]回答表!X45="●","●",""),"")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IF([4]回答表!F17="水道事業",IF([4]回答表!X45="●",[4]回答表!B158,IF([4]回答表!AA45="●",[4]回答表!B223,"")),"")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IF([4]回答表!F17="水道事業",IF([4]回答表!X45="●",[4]回答表!B212,IF([4]回答表!AA45="●",[4]回答表!B278,"")),"")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IF([4]回答表!F17="水道事業",IF([4]回答表!X45="●",[4]回答表!J166,IF([4]回答表!AA45="●",[4]回答表!J231,"")),"")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IF([4]回答表!F17="水道事業",IF([4]回答表!X45="●",[4]回答表!J173,IF([4]回答表!AA45="●",[4]回答表!J238,"")),"")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IF([4]回答表!F17="水道事業",IF([4]回答表!X45="●",[4]回答表!E212,IF([4]回答表!AA45="●",[4]回答表!E278,"")),"")</f>
        <v/>
      </c>
      <c r="BG89" s="151"/>
      <c r="BH89" s="151"/>
      <c r="BI89" s="151"/>
      <c r="BJ89" s="150" t="str">
        <f>IF([4]回答表!F17="水道事業",IF([4]回答表!X45="●",[4]回答表!E213,IF([4]回答表!AA45="●",[4]回答表!E279,"")),"")</f>
        <v/>
      </c>
      <c r="BK89" s="151"/>
      <c r="BL89" s="151"/>
      <c r="BM89" s="151"/>
      <c r="BN89" s="150" t="str">
        <f>IF([4]回答表!F17="水道事業",IF([4]回答表!X45="●",[4]回答表!E214,IF([4]回答表!AA45="●",[4]回答表!E280,"")),"")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IF([4]回答表!F17="水道事業",IF([4]回答表!AA45="●","●",""),"")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IF([4]回答表!F17="水道事業",IF([4]回答表!X45="●",[4]回答表!J176,IF([4]回答表!AA45="●",[4]回答表!J241,"")),"")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IF([4]回答表!F17="水道事業",IF([4]回答表!X45="●",[4]回答表!J180,IF([4]回答表!AA45="●",[4]回答表!J245,"")),"")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IF([4]回答表!F17="水道事業",IF([4]回答表!AD45="●","●",""),"")</f>
        <v/>
      </c>
      <c r="O98" s="131"/>
      <c r="P98" s="131"/>
      <c r="Q98" s="132"/>
      <c r="R98" s="119"/>
      <c r="S98" s="119"/>
      <c r="T98" s="119"/>
      <c r="U98" s="133" t="str">
        <f>IF([4]回答表!F17="水道事業",IF([4]回答表!AD45="●",[4]回答表!B289,""),"")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IF([4]回答表!F17="水道事業",IF([4]回答表!AD45="●",[4]回答表!B295,""),"")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IF([4]回答表!F17="簡易水道事業",IF([4]回答表!X45="●",[4]回答表!B158,IF([4]回答表!AA45="●",[4]回答表!B223,"")),"")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IF([4]回答表!F17="簡易水道事業",IF([4]回答表!X45="●",[4]回答表!B212,IF([4]回答表!AA45="●",[4]回答表!B278,"")),"")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IF([4]回答表!F17="簡易水道事業",IF([4]回答表!X45="●","●",""),"")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IF([4]回答表!F17="簡易水道事業",IF([4]回答表!X45="●",[4]回答表!Y185,IF([4]回答表!AA45="●",[4]回答表!Y251,"")),"")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IF([4]回答表!F17="簡易水道事業",IF([4]回答表!X45="●",[4]回答表!E212,IF([4]回答表!AA45="●",[4]回答表!E278,"")),"")</f>
        <v/>
      </c>
      <c r="BG113" s="151"/>
      <c r="BH113" s="151"/>
      <c r="BI113" s="151"/>
      <c r="BJ113" s="150" t="str">
        <f>IF([4]回答表!F17="簡易水道事業",IF([4]回答表!X45="●",[4]回答表!E213,IF([4]回答表!AA45="●",[4]回答表!E279,"")),"")</f>
        <v/>
      </c>
      <c r="BK113" s="151"/>
      <c r="BL113" s="151"/>
      <c r="BM113" s="151"/>
      <c r="BN113" s="150" t="str">
        <f>IF([4]回答表!F17="簡易水道事業",IF([4]回答表!X45="●",[4]回答表!E214,IF([4]回答表!AA45="●",[4]回答表!E280,"")),"")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IF([4]回答表!F17="簡易水道事業",IF([4]回答表!X45="●",[4]回答表!Y186,IF([4]回答表!AA45="●",[4]回答表!Y252,"")),"")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IF([4]回答表!F17="簡易水道事業",IF([4]回答表!AA45="●","●",""),"")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IF([4]回答表!F17="簡易水道事業",IF([4]回答表!X45="●",[4]回答表!Y187,IF([4]回答表!AA45="●",[4]回答表!Y253,"")),"")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IF([4]回答表!F17="簡易水道事業",IF([4]回答表!X45="●",[4]回答表!Y189,IF([4]回答表!AA45="●",[4]回答表!Y255,"")),"")</f>
        <v/>
      </c>
      <c r="AN122" s="233"/>
      <c r="AO122" s="233"/>
      <c r="AP122" s="233"/>
      <c r="AQ122" s="233"/>
      <c r="AR122" s="233"/>
      <c r="AS122" s="233" t="str">
        <f>IF([4]回答表!F17="簡易水道事業",IF([4]回答表!X45="●",[4]回答表!Y190,IF([4]回答表!AA45="●",[4]回答表!Y256,"")),"")</f>
        <v/>
      </c>
      <c r="AT122" s="233"/>
      <c r="AU122" s="233"/>
      <c r="AV122" s="233"/>
      <c r="AW122" s="233"/>
      <c r="AX122" s="233"/>
      <c r="AY122" s="233" t="str">
        <f>IF([4]回答表!F17="簡易水道事業",IF([4]回答表!X45="●",[4]回答表!Y191,IF([4]回答表!AA45="●",[4]回答表!Y257,"")),"")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IF([4]回答表!F17="簡易水道事業",IF([4]回答表!AD45="●","●",""),"")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IF([4]回答表!F17="簡易水道事業",IF([4]回答表!AD45="●",[4]回答表!B289,""),"")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IF([4]回答表!F17="簡易水道事業",IF([4]回答表!AD45="●",[4]回答表!B295,""),"")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IF([4]回答表!F17="下水道事業",IF([4]回答表!X45="●","●",""),"")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IF([4]回答表!F17="下水道事業",IF([4]回答表!X45="●",[4]回答表!B158,IF([4]回答表!AA45="●",[4]回答表!B223,"")),"")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IF([4]回答表!F17="下水道事業",IF([4]回答表!X45="●",[4]回答表!B212,IF([4]回答表!AA45="●",[4]回答表!B278,"")),"")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IF([4]回答表!F17="下水道事業",IF([4]回答表!X45="●",[4]回答表!Y193,IF([4]回答表!AA45="●",[4]回答表!Y259,"")),"")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IF([4]回答表!F17="下水道事業",IF([4]回答表!X45="●",[4]回答表!E212,IF([4]回答表!AA45="●",[4]回答表!E278,"")),"")</f>
        <v/>
      </c>
      <c r="BG142" s="151"/>
      <c r="BH142" s="151"/>
      <c r="BI142" s="151"/>
      <c r="BJ142" s="150" t="str">
        <f>IF([4]回答表!F17="下水道事業",IF([4]回答表!X45="●",[4]回答表!E213,IF([4]回答表!AA45="●",[4]回答表!E279,"")),"")</f>
        <v/>
      </c>
      <c r="BK142" s="151"/>
      <c r="BL142" s="151"/>
      <c r="BM142" s="151"/>
      <c r="BN142" s="150" t="str">
        <f>IF([4]回答表!F17="下水道事業",IF([4]回答表!X45="●",[4]回答表!E214,IF([4]回答表!AA45="●",[4]回答表!E280,"")),"")</f>
        <v/>
      </c>
      <c r="BO142" s="151"/>
      <c r="BP142" s="151"/>
      <c r="BQ142" s="152"/>
      <c r="BR142" s="112"/>
      <c r="BX142" s="200" t="str">
        <f>IF([4]回答表!AQ20="下水道事業",IF([4]回答表!BI48="○",[4]回答表!AM161,IF([4]回答表!BL48="○",[4]回答表!AM226,"")),"")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IF([4]回答表!F17="下水道事業",IF([4]回答表!X45="●",[4]回答表!Y195,IF([4]回答表!AA45="●",[4]回答表!Y261,"")),"")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IF([4]回答表!F17="下水道事業",IF([4]回答表!X45="●",[4]回答表!Y196,IF([4]回答表!AA45="●",[4]回答表!Y262,"")),"")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IF([4]回答表!F17="下水道事業",IF([4]回答表!X45="●",[4]回答表!Y198,IF([4]回答表!AA45="●",[4]回答表!Y264,"")),"")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IF([4]回答表!F17="下水道事業",IF([4]回答表!X45="●",[4]回答表!Y199,IF([4]回答表!AA45="●",[4]回答表!Y265,"")),"")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IF([4]回答表!F17="下水道事業",IF([4]回答表!X45="●",[4]回答表!Y200,IF([4]回答表!AA45="●",[4]回答表!Y266,"")),"")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IF([4]回答表!F17="下水道事業",IF([4]回答表!X45="●",[4]回答表!Y201,IF([4]回答表!AA45="●",[4]回答表!Y267,"")),"")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IF([4]回答表!F17="下水道事業",IF([4]回答表!X45="●",[4]回答表!Y202,IF([4]回答表!AA45="●",[4]回答表!Y268,"")),"")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IF([4]回答表!F17="下水道事業",IF([4]回答表!AA45="●","●",""),"")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IF([4]回答表!F17="下水道事業",IF([4]回答表!X45="●",[4]回答表!Y207,IF([4]回答表!AA45="●",[4]回答表!Y273,"")),"")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IF([4]回答表!F17="下水道事業",IF([4]回答表!X45="●",[4]回答表!Y208,IF([4]回答表!AA45="●",[4]回答表!Y274,"")),"")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IF([4]回答表!F17="下水道事業",IF([4]回答表!X45="●",[4]回答表!Y209,IF([4]回答表!AA45="●",[4]回答表!Y275,"")),"")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IF([4]回答表!F17="下水道事業",IF([4]回答表!AD45="●","●",""),"")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IF([4]回答表!F17="下水道事業",IF([4]回答表!AD45="●",[4]回答表!B289,""),"")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IF([4]回答表!F17="下水道事業",IF([4]回答表!AD45="●",[4]回答表!B295,""),"")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IF([4]回答表!BD17="●",IF([4]回答表!X45="●","●",""),"")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IF([4]回答表!BD17="●",IF([4]回答表!X45="●",[4]回答表!B158,IF([4]回答表!AA45="●",[4]回答表!B223,"")),"")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IF([4]回答表!BD17="●",IF([4]回答表!X45="●",[4]回答表!B212,IF([4]回答表!AA45="●",[4]回答表!B278,"")),"")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IF([4]回答表!BD17="●",IF([4]回答表!X45="●",[4]回答表!E212,IF([4]回答表!AA45="●",[4]回答表!E278,"")),"")</f>
        <v/>
      </c>
      <c r="AN179" s="151"/>
      <c r="AO179" s="151"/>
      <c r="AP179" s="151"/>
      <c r="AQ179" s="150" t="str">
        <f>IF([4]回答表!BD17="●",IF([4]回答表!X45="●",[4]回答表!E213,IF([4]回答表!AA45="●",[4]回答表!E279,"")),"")</f>
        <v/>
      </c>
      <c r="AR179" s="151"/>
      <c r="AS179" s="151"/>
      <c r="AT179" s="151"/>
      <c r="AU179" s="150" t="str">
        <f>IF([4]回答表!BD17="●",IF([4]回答表!X45="●",[4]回答表!E214,IF([4]回答表!AA45="●",[4]回答表!E280,"")),"")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IF([4]回答表!BD17="●",IF([4]回答表!AA45="●","●",""),"")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IF([4]回答表!BD17="●",IF([4]回答表!AD45="●","●",""),"")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IF([4]回答表!BD17="●",IF([4]回答表!AD45="●",[4]回答表!B289,""),"")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IF([4]回答表!BD17="●",IF([4]回答表!AD45="●",[4]回答表!B295,""),"")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IF([4]回答表!X46="●","●","")</f>
        <v/>
      </c>
      <c r="O200" s="131"/>
      <c r="P200" s="131"/>
      <c r="Q200" s="132"/>
      <c r="R200" s="119"/>
      <c r="S200" s="119"/>
      <c r="T200" s="119"/>
      <c r="U200" s="133" t="str">
        <f>IF([4]回答表!X46="●",[4]回答表!B307,IF([4]回答表!AA46="●",[4]回答表!B324,""))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IF([4]回答表!X46="●",[4]回答表!U313,IF([4]回答表!AA46="●",[4]回答表!U330,""))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IF([4]回答表!X46="●",[4]回答表!G313,IF([4]回答表!AA46="●",[4]回答表!G330,""))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IF([4]回答表!X46="●",[4]回答表!G314,IF([4]回答表!AA46="●",[4]回答表!G331,""))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IF([4]回答表!X46="●",[4]回答表!X313,IF([4]回答表!AA46="●",[4]回答表!X330,""))</f>
        <v/>
      </c>
      <c r="BG203" s="151"/>
      <c r="BH203" s="151"/>
      <c r="BI203" s="151"/>
      <c r="BJ203" s="150" t="str">
        <f>IF([4]回答表!X46="●",[4]回答表!X314,IF([4]回答表!AA46="●",[4]回答表!X331,""))</f>
        <v/>
      </c>
      <c r="BK203" s="151"/>
      <c r="BL203" s="151"/>
      <c r="BM203" s="152"/>
      <c r="BN203" s="150" t="str">
        <f>IF([4]回答表!X46="●",[4]回答表!X315,IF([4]回答表!AA46="●",[4]回答表!X332,""))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IF([4]回答表!AA46="●","●","")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IF([4]回答表!AD46="●","●","")</f>
        <v/>
      </c>
      <c r="O212" s="131"/>
      <c r="P212" s="131"/>
      <c r="Q212" s="132"/>
      <c r="R212" s="119"/>
      <c r="S212" s="119"/>
      <c r="T212" s="119"/>
      <c r="U212" s="133" t="str">
        <f>IF([4]回答表!AD46="●",[4]回答表!B337,"")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IF([4]回答表!AD46="●",[4]回答表!B343,"")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IF([4]回答表!X47="●","●","")</f>
        <v/>
      </c>
      <c r="O224" s="131"/>
      <c r="P224" s="131"/>
      <c r="Q224" s="132"/>
      <c r="R224" s="119"/>
      <c r="S224" s="119"/>
      <c r="T224" s="119"/>
      <c r="U224" s="133" t="str">
        <f>IF([4]回答表!X47="●",[4]回答表!B356,IF([4]回答表!AA47="●",[4]回答表!B379,""))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IF([4]回答表!X47="●",[4]回答表!B362,"")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IF([4]回答表!X47="●",[4]回答表!B368,IF([4]回答表!AA47="●",[4]回答表!B385,""))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IF([4]回答表!X47="●",[4]回答表!E368,IF([4]回答表!AA47="●",[4]回答表!E385,""))</f>
        <v/>
      </c>
      <c r="BG227" s="151"/>
      <c r="BH227" s="151"/>
      <c r="BI227" s="151"/>
      <c r="BJ227" s="150" t="str">
        <f>IF([4]回答表!X47="●",[4]回答表!E369,IF([4]回答表!AA47="●",[4]回答表!E386,""))</f>
        <v/>
      </c>
      <c r="BK227" s="151"/>
      <c r="BL227" s="151"/>
      <c r="BM227" s="152"/>
      <c r="BN227" s="150" t="str">
        <f>IF([4]回答表!X47="●",[4]回答表!E370,IF([4]回答表!AA47="●",[4]回答表!E387,""))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IF([4]回答表!AA47="●","●","")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IF([4]回答表!AD47="●","●","")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IF([4]回答表!AD47="●",[4]回答表!B392,"")</f>
        <v>下水道施設維持管理業務の管路包括的民間委託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IF([4]回答表!AD47="●",[4]回答表!B398,"")</f>
        <v>法定点検業務、マンホールポンプ保守点検業務の7市町村共同発注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IF([4]回答表!X48="●","●","")</f>
        <v/>
      </c>
      <c r="O248" s="131"/>
      <c r="P248" s="131"/>
      <c r="Q248" s="132"/>
      <c r="R248" s="119"/>
      <c r="S248" s="119"/>
      <c r="T248" s="119"/>
      <c r="U248" s="133" t="str">
        <f>IF([4]回答表!X48="●",[4]回答表!B411,IF([4]回答表!AA48="●",[4]回答表!B425,""))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IF([4]回答表!X48="●",[4]回答表!BC418,IF([4]回答表!AA48="●",[4]回答表!BC432,""))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IF([4]回答表!X48="●",[4]回答表!BC423,IF([4]回答表!AA48="●",[4]回答表!BC437,""))</f>
        <v/>
      </c>
      <c r="AZ248" s="272"/>
      <c r="BA248" s="272"/>
      <c r="BB248" s="272"/>
      <c r="BC248" s="120"/>
      <c r="BD248" s="109"/>
      <c r="BE248" s="109"/>
      <c r="BF248" s="138" t="str">
        <f>IF([4]回答表!X48="●",[4]回答表!S417,IF([4]回答表!AA48="●",[4]回答表!S431,""))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IF([4]回答表!X48="●",[4]回答表!BC419,IF([4]回答表!AA48="●",[4]回答表!BC433,""))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IF([4]回答表!X48="●",[4]回答表!V417,IF([4]回答表!AA48="●",[4]回答表!V431,""))</f>
        <v/>
      </c>
      <c r="BG251" s="151"/>
      <c r="BH251" s="151"/>
      <c r="BI251" s="151"/>
      <c r="BJ251" s="150" t="str">
        <f>IF([4]回答表!X48="●",[4]回答表!V418,IF([4]回答表!AA48="●",[4]回答表!V432,""))</f>
        <v/>
      </c>
      <c r="BK251" s="151"/>
      <c r="BL251" s="151"/>
      <c r="BM251" s="152"/>
      <c r="BN251" s="150" t="str">
        <f>IF([4]回答表!X48="●",[4]回答表!V419,IF([4]回答表!AA48="●",[4]回答表!V433,""))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IF([4]回答表!X48="●",[4]回答表!BC420,IF([4]回答表!AA48="●",[4]回答表!BC434,""))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IF([4]回答表!X48="●",[4]回答表!BC424,IF([4]回答表!AA48="●",[4]回答表!BC438,""))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IF([4]回答表!AA48="●","●","")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IF([4]回答表!X48="●",[4]回答表!BC421,IF([4]回答表!AA48="●",[4]回答表!BC435,""))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IF([4]回答表!X48="●",[4]回答表!BC422,IF([4]回答表!AA48="●",[4]回答表!BC436,""))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IF([4]回答表!X48="●",[4]回答表!BC425,IF([4]回答表!AA48="●",[4]回答表!BC439,""))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IF([4]回答表!AD48="●","●","")</f>
        <v/>
      </c>
      <c r="O260" s="131"/>
      <c r="P260" s="131"/>
      <c r="Q260" s="132"/>
      <c r="R260" s="119"/>
      <c r="S260" s="119"/>
      <c r="T260" s="119"/>
      <c r="U260" s="133" t="str">
        <f>IF([4]回答表!AD48="●",[4]回答表!B439,"")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IF([4]回答表!AD48="●",[4]回答表!B445,"")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IF([4]回答表!X49="●","●","")</f>
        <v/>
      </c>
      <c r="O271" s="131"/>
      <c r="P271" s="131"/>
      <c r="Q271" s="132"/>
      <c r="R271" s="119"/>
      <c r="S271" s="119"/>
      <c r="T271" s="119"/>
      <c r="U271" s="133" t="str">
        <f>IF([4]回答表!X49="●",[4]回答表!B458,IF([4]回答表!AA49="●",[4]回答表!B475,""))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IF([4]回答表!X49="●",[4]回答表!B468,IF([4]回答表!AA49="●",[4]回答表!B485,""))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IF([4]回答表!X49="●",[4]回答表!G464,IF([4]回答表!AA49="●",[4]回答表!G481,""))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IF([4]回答表!X49="●",[4]回答表!G465,IF([4]回答表!AA49="●",[4]回答表!G482,""))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IF([4]回答表!X49="●",[4]回答表!E468,IF([4]回答表!AA49="●",[4]回答表!E485,""))</f>
        <v/>
      </c>
      <c r="BG274" s="151"/>
      <c r="BH274" s="151"/>
      <c r="BI274" s="151"/>
      <c r="BJ274" s="150" t="str">
        <f>IF([4]回答表!X49="●",[4]回答表!E469,IF([4]回答表!AA49="●",[4]回答表!E486,""))</f>
        <v/>
      </c>
      <c r="BK274" s="151"/>
      <c r="BL274" s="151"/>
      <c r="BM274" s="152"/>
      <c r="BN274" s="150" t="str">
        <f>IF([4]回答表!X49="●",[4]回答表!E470,IF([4]回答表!AA49="●",[4]回答表!E487,""))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IF([4]回答表!AA49="●","●","")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IF([4]回答表!AD49="●","●","")</f>
        <v/>
      </c>
      <c r="O283" s="131"/>
      <c r="P283" s="131"/>
      <c r="Q283" s="132"/>
      <c r="R283" s="119"/>
      <c r="S283" s="119"/>
      <c r="T283" s="119"/>
      <c r="U283" s="133" t="str">
        <f>IF([4]回答表!AD49="●",[4]回答表!B492,"")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IF([4]回答表!AD49="●",[4]回答表!B498,"")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IF([4]回答表!R50="●",[4]回答表!B511,"")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BC54-B200-46BA-8500-15DBC92CD4BA}">
  <sheetPr>
    <pageSetUpPr fitToPage="1"/>
  </sheetPr>
  <dimension ref="A1:CN315"/>
  <sheetViews>
    <sheetView showZeros="0" view="pageBreakPreview" zoomScale="60" zoomScaleNormal="55" workbookViewId="0">
      <selection activeCell="AO50" sqref="AO50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IF(COUNTIF([5]回答表!K15,"*")&gt;0,[5]回答表!K15,"")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IF(COUNTIF([5]回答表!F17,"*")&gt;0,[5]回答表!F17,"")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IF(COUNTIF([5]回答表!W17,"*")&gt;0,[5]回答表!W17,"")</f>
        <v>特定環境保全公共下水道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IF(COUNTIF([5]回答表!F19,"*")&gt;0,[5]回答表!F19,"")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IF([5]回答表!R43="●","●","")</f>
        <v/>
      </c>
      <c r="E24" s="80"/>
      <c r="F24" s="80"/>
      <c r="G24" s="80"/>
      <c r="H24" s="80"/>
      <c r="I24" s="80"/>
      <c r="J24" s="81"/>
      <c r="K24" s="79" t="str">
        <f>IF([5]回答表!R44="●","●","")</f>
        <v/>
      </c>
      <c r="L24" s="80"/>
      <c r="M24" s="80"/>
      <c r="N24" s="80"/>
      <c r="O24" s="80"/>
      <c r="P24" s="80"/>
      <c r="Q24" s="81"/>
      <c r="R24" s="79" t="str">
        <f>IF([5]回答表!R45="●","●","")</f>
        <v/>
      </c>
      <c r="S24" s="80"/>
      <c r="T24" s="80"/>
      <c r="U24" s="80"/>
      <c r="V24" s="80"/>
      <c r="W24" s="80"/>
      <c r="X24" s="81"/>
      <c r="Y24" s="79" t="str">
        <f>IF([5]回答表!R46="●","●","")</f>
        <v/>
      </c>
      <c r="Z24" s="80"/>
      <c r="AA24" s="80"/>
      <c r="AB24" s="80"/>
      <c r="AC24" s="80"/>
      <c r="AD24" s="80"/>
      <c r="AE24" s="81"/>
      <c r="AF24" s="79" t="str">
        <f>IF([5]回答表!R47="●","●","")</f>
        <v>●</v>
      </c>
      <c r="AG24" s="80"/>
      <c r="AH24" s="80"/>
      <c r="AI24" s="80"/>
      <c r="AJ24" s="80"/>
      <c r="AK24" s="80"/>
      <c r="AL24" s="81"/>
      <c r="AM24" s="79" t="str">
        <f>IF([5]回答表!R48="●","●","")</f>
        <v/>
      </c>
      <c r="AN24" s="80"/>
      <c r="AO24" s="80"/>
      <c r="AP24" s="80"/>
      <c r="AQ24" s="80"/>
      <c r="AR24" s="80"/>
      <c r="AS24" s="81"/>
      <c r="AT24" s="79" t="str">
        <f>IF([5]回答表!R49="●","●","")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IF([5]回答表!R50="●","●","")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IF([5]回答表!X43="●","●","")</f>
        <v/>
      </c>
      <c r="O36" s="131"/>
      <c r="P36" s="131"/>
      <c r="Q36" s="132"/>
      <c r="R36" s="119"/>
      <c r="S36" s="119"/>
      <c r="T36" s="119"/>
      <c r="U36" s="133" t="str">
        <f>IF([5]回答表!X43="●",[5]回答表!B59,IF([5]回答表!AA43="●",[5]回答表!B79,""))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IF([5]回答表!X43="●",[5]回答表!S65,IF([5]回答表!AA43="●",[5]回答表!S85,""))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IF([5]回答表!X43="●",[5]回答表!G65,IF([5]回答表!AA43="●",[5]回答表!G85,""))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IF([5]回答表!X43="●",[5]回答表!G66,IF([5]回答表!AA43="●",[5]回答表!G86,""))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IF([5]回答表!X43="●",[5]回答表!V65,IF([5]回答表!AA43="●",[5]回答表!V85,""))</f>
        <v/>
      </c>
      <c r="BG39" s="16"/>
      <c r="BH39" s="16"/>
      <c r="BI39" s="17"/>
      <c r="BJ39" s="150" t="str">
        <f>IF([5]回答表!X43="●",[5]回答表!V66,IF([5]回答表!AA43="●",[5]回答表!V86,""))</f>
        <v/>
      </c>
      <c r="BK39" s="16"/>
      <c r="BL39" s="16"/>
      <c r="BM39" s="17"/>
      <c r="BN39" s="150" t="str">
        <f>IF([5]回答表!X43="●",[5]回答表!V67,IF([5]回答表!AA43="●",[5]回答表!V87,""))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IF([5]回答表!X43="●",[5]回答表!O71,IF([5]回答表!AA43="●",[5]回答表!O91,""))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IF([5]回答表!X43="●",[5]回答表!O72,IF([5]回答表!AA43="●",[5]回答表!O92,""))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IF([5]回答表!AA43="●","●","")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IF([5]回答表!X43="●",[5]回答表!O73,IF([5]回答表!AA43="●",[5]回答表!O93,""))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IF([5]回答表!X43="●",[5]回答表!O74,IF([5]回答表!AA43="●",[5]回答表!O94,""))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IF([5]回答表!X43="●",[5]回答表!AG71,IF([5]回答表!AA43="●",[5]回答表!AG91,""))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IF([5]回答表!X43="●",[5]回答表!AG72,IF([5]回答表!AA43="●",[5]回答表!AG92,""))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IF([5]回答表!AD43="●","●","")</f>
        <v/>
      </c>
      <c r="O51" s="131"/>
      <c r="P51" s="131"/>
      <c r="Q51" s="132"/>
      <c r="R51" s="119"/>
      <c r="S51" s="119"/>
      <c r="T51" s="119"/>
      <c r="U51" s="133" t="str">
        <f>IF([5]回答表!AD43="●",[5]回答表!B99,"")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IF([5]回答表!AD43="●",[5]回答表!B104,"")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IF([5]回答表!X44="●","●","")</f>
        <v/>
      </c>
      <c r="O62" s="131"/>
      <c r="P62" s="131"/>
      <c r="Q62" s="132"/>
      <c r="R62" s="119"/>
      <c r="S62" s="119"/>
      <c r="T62" s="119"/>
      <c r="U62" s="133" t="str">
        <f>IF([5]回答表!X44="●",[5]回答表!B115,IF([5]回答表!AA44="●",[5]回答表!B127,""))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IF([5]回答表!X44="●",[5]回答表!S121,IF([5]回答表!AA44="●",[5]回答表!S133,""))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IF([5]回答表!X44="●",[5]回答表!J121,IF([5]回答表!AA44="●",[5]回答表!J133,""))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IF([5]回答表!X44="●",[5]回答表!J122,IF([5]回答表!AA44="●",[5]回答表!J134,""))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IF([5]回答表!X44="●",[5]回答表!V121,IF([5]回答表!AA44="●",[5]回答表!V133,""))</f>
        <v/>
      </c>
      <c r="BG65" s="151"/>
      <c r="BH65" s="151"/>
      <c r="BI65" s="151"/>
      <c r="BJ65" s="150" t="str">
        <f>IF([5]回答表!X44="●",[5]回答表!V122,IF([5]回答表!AA44="●",[5]回答表!V134,""))</f>
        <v/>
      </c>
      <c r="BK65" s="151"/>
      <c r="BL65" s="151"/>
      <c r="BM65" s="151"/>
      <c r="BN65" s="150" t="str">
        <f>IF([5]回答表!X44="●",[5]回答表!V123,IF([5]回答表!AA44="●",[5]回答表!V135,""))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IF([5]回答表!AA44="●","●","")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IF([5]回答表!AD44="●","●","")</f>
        <v/>
      </c>
      <c r="O74" s="131"/>
      <c r="P74" s="131"/>
      <c r="Q74" s="132"/>
      <c r="R74" s="119"/>
      <c r="S74" s="119"/>
      <c r="T74" s="119"/>
      <c r="U74" s="133" t="str">
        <f>IF([5]回答表!AD44="●",[5]回答表!B140,"")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IF([5]回答表!AD44="●",[5]回答表!B146,"")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IF([5]回答表!F17="水道事業",IF([5]回答表!X45="●","●",""),"")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IF([5]回答表!F17="水道事業",IF([5]回答表!X45="●",[5]回答表!B158,IF([5]回答表!AA45="●",[5]回答表!B223,"")),"")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IF([5]回答表!F17="水道事業",IF([5]回答表!X45="●",[5]回答表!B212,IF([5]回答表!AA45="●",[5]回答表!B278,"")),"")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IF([5]回答表!F17="水道事業",IF([5]回答表!X45="●",[5]回答表!J166,IF([5]回答表!AA45="●",[5]回答表!J231,"")),"")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IF([5]回答表!F17="水道事業",IF([5]回答表!X45="●",[5]回答表!J173,IF([5]回答表!AA45="●",[5]回答表!J238,"")),"")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IF([5]回答表!F17="水道事業",IF([5]回答表!X45="●",[5]回答表!E212,IF([5]回答表!AA45="●",[5]回答表!E278,"")),"")</f>
        <v/>
      </c>
      <c r="BG89" s="151"/>
      <c r="BH89" s="151"/>
      <c r="BI89" s="151"/>
      <c r="BJ89" s="150" t="str">
        <f>IF([5]回答表!F17="水道事業",IF([5]回答表!X45="●",[5]回答表!E213,IF([5]回答表!AA45="●",[5]回答表!E279,"")),"")</f>
        <v/>
      </c>
      <c r="BK89" s="151"/>
      <c r="BL89" s="151"/>
      <c r="BM89" s="151"/>
      <c r="BN89" s="150" t="str">
        <f>IF([5]回答表!F17="水道事業",IF([5]回答表!X45="●",[5]回答表!E214,IF([5]回答表!AA45="●",[5]回答表!E280,"")),"")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IF([5]回答表!F17="水道事業",IF([5]回答表!AA45="●","●",""),"")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IF([5]回答表!F17="水道事業",IF([5]回答表!X45="●",[5]回答表!J176,IF([5]回答表!AA45="●",[5]回答表!J241,"")),"")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IF([5]回答表!F17="水道事業",IF([5]回答表!X45="●",[5]回答表!J180,IF([5]回答表!AA45="●",[5]回答表!J245,"")),"")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IF([5]回答表!F17="水道事業",IF([5]回答表!AD45="●","●",""),"")</f>
        <v/>
      </c>
      <c r="O98" s="131"/>
      <c r="P98" s="131"/>
      <c r="Q98" s="132"/>
      <c r="R98" s="119"/>
      <c r="S98" s="119"/>
      <c r="T98" s="119"/>
      <c r="U98" s="133" t="str">
        <f>IF([5]回答表!F17="水道事業",IF([5]回答表!AD45="●",[5]回答表!B289,""),"")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IF([5]回答表!F17="水道事業",IF([5]回答表!AD45="●",[5]回答表!B295,""),"")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IF([5]回答表!F17="簡易水道事業",IF([5]回答表!X45="●",[5]回答表!B158,IF([5]回答表!AA45="●",[5]回答表!B223,"")),"")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IF([5]回答表!F17="簡易水道事業",IF([5]回答表!X45="●",[5]回答表!B212,IF([5]回答表!AA45="●",[5]回答表!B278,"")),"")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IF([5]回答表!F17="簡易水道事業",IF([5]回答表!X45="●","●",""),"")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IF([5]回答表!F17="簡易水道事業",IF([5]回答表!X45="●",[5]回答表!Y185,IF([5]回答表!AA45="●",[5]回答表!Y251,"")),"")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IF([5]回答表!F17="簡易水道事業",IF([5]回答表!X45="●",[5]回答表!E212,IF([5]回答表!AA45="●",[5]回答表!E278,"")),"")</f>
        <v/>
      </c>
      <c r="BG113" s="151"/>
      <c r="BH113" s="151"/>
      <c r="BI113" s="151"/>
      <c r="BJ113" s="150" t="str">
        <f>IF([5]回答表!F17="簡易水道事業",IF([5]回答表!X45="●",[5]回答表!E213,IF([5]回答表!AA45="●",[5]回答表!E279,"")),"")</f>
        <v/>
      </c>
      <c r="BK113" s="151"/>
      <c r="BL113" s="151"/>
      <c r="BM113" s="151"/>
      <c r="BN113" s="150" t="str">
        <f>IF([5]回答表!F17="簡易水道事業",IF([5]回答表!X45="●",[5]回答表!E214,IF([5]回答表!AA45="●",[5]回答表!E280,"")),"")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IF([5]回答表!F17="簡易水道事業",IF([5]回答表!X45="●",[5]回答表!Y186,IF([5]回答表!AA45="●",[5]回答表!Y252,"")),"")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IF([5]回答表!F17="簡易水道事業",IF([5]回答表!AA45="●","●",""),"")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IF([5]回答表!F17="簡易水道事業",IF([5]回答表!X45="●",[5]回答表!Y187,IF([5]回答表!AA45="●",[5]回答表!Y253,"")),"")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IF([5]回答表!F17="簡易水道事業",IF([5]回答表!X45="●",[5]回答表!Y189,IF([5]回答表!AA45="●",[5]回答表!Y255,"")),"")</f>
        <v/>
      </c>
      <c r="AN122" s="233"/>
      <c r="AO122" s="233"/>
      <c r="AP122" s="233"/>
      <c r="AQ122" s="233"/>
      <c r="AR122" s="233"/>
      <c r="AS122" s="233" t="str">
        <f>IF([5]回答表!F17="簡易水道事業",IF([5]回答表!X45="●",[5]回答表!Y190,IF([5]回答表!AA45="●",[5]回答表!Y256,"")),"")</f>
        <v/>
      </c>
      <c r="AT122" s="233"/>
      <c r="AU122" s="233"/>
      <c r="AV122" s="233"/>
      <c r="AW122" s="233"/>
      <c r="AX122" s="233"/>
      <c r="AY122" s="233" t="str">
        <f>IF([5]回答表!F17="簡易水道事業",IF([5]回答表!X45="●",[5]回答表!Y191,IF([5]回答表!AA45="●",[5]回答表!Y257,"")),"")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IF([5]回答表!F17="簡易水道事業",IF([5]回答表!AD45="●","●",""),"")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IF([5]回答表!F17="簡易水道事業",IF([5]回答表!AD45="●",[5]回答表!B289,""),"")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IF([5]回答表!F17="簡易水道事業",IF([5]回答表!AD45="●",[5]回答表!B295,""),"")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IF([5]回答表!F17="下水道事業",IF([5]回答表!X45="●","●",""),"")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IF([5]回答表!F17="下水道事業",IF([5]回答表!X45="●",[5]回答表!B158,IF([5]回答表!AA45="●",[5]回答表!B223,"")),"")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IF([5]回答表!F17="下水道事業",IF([5]回答表!X45="●",[5]回答表!B212,IF([5]回答表!AA45="●",[5]回答表!B278,"")),"")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IF([5]回答表!F17="下水道事業",IF([5]回答表!X45="●",[5]回答表!Y193,IF([5]回答表!AA45="●",[5]回答表!Y259,"")),"")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IF([5]回答表!F17="下水道事業",IF([5]回答表!X45="●",[5]回答表!E212,IF([5]回答表!AA45="●",[5]回答表!E278,"")),"")</f>
        <v/>
      </c>
      <c r="BG142" s="151"/>
      <c r="BH142" s="151"/>
      <c r="BI142" s="151"/>
      <c r="BJ142" s="150" t="str">
        <f>IF([5]回答表!F17="下水道事業",IF([5]回答表!X45="●",[5]回答表!E213,IF([5]回答表!AA45="●",[5]回答表!E279,"")),"")</f>
        <v/>
      </c>
      <c r="BK142" s="151"/>
      <c r="BL142" s="151"/>
      <c r="BM142" s="151"/>
      <c r="BN142" s="150" t="str">
        <f>IF([5]回答表!F17="下水道事業",IF([5]回答表!X45="●",[5]回答表!E214,IF([5]回答表!AA45="●",[5]回答表!E280,"")),"")</f>
        <v/>
      </c>
      <c r="BO142" s="151"/>
      <c r="BP142" s="151"/>
      <c r="BQ142" s="152"/>
      <c r="BR142" s="112"/>
      <c r="BX142" s="200" t="str">
        <f>IF([5]回答表!AQ20="下水道事業",IF([5]回答表!BI48="○",[5]回答表!AM161,IF([5]回答表!BL48="○",[5]回答表!AM226,"")),"")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IF([5]回答表!F17="下水道事業",IF([5]回答表!X45="●",[5]回答表!Y195,IF([5]回答表!AA45="●",[5]回答表!Y261,"")),"")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IF([5]回答表!F17="下水道事業",IF([5]回答表!X45="●",[5]回答表!Y196,IF([5]回答表!AA45="●",[5]回答表!Y262,"")),"")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IF([5]回答表!F17="下水道事業",IF([5]回答表!X45="●",[5]回答表!Y198,IF([5]回答表!AA45="●",[5]回答表!Y264,"")),"")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IF([5]回答表!F17="下水道事業",IF([5]回答表!X45="●",[5]回答表!Y199,IF([5]回答表!AA45="●",[5]回答表!Y265,"")),"")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IF([5]回答表!F17="下水道事業",IF([5]回答表!X45="●",[5]回答表!Y200,IF([5]回答表!AA45="●",[5]回答表!Y266,"")),"")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IF([5]回答表!F17="下水道事業",IF([5]回答表!X45="●",[5]回答表!Y201,IF([5]回答表!AA45="●",[5]回答表!Y267,"")),"")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IF([5]回答表!F17="下水道事業",IF([5]回答表!X45="●",[5]回答表!Y202,IF([5]回答表!AA45="●",[5]回答表!Y268,"")),"")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IF([5]回答表!F17="下水道事業",IF([5]回答表!AA45="●","●",""),"")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IF([5]回答表!F17="下水道事業",IF([5]回答表!X45="●",[5]回答表!Y207,IF([5]回答表!AA45="●",[5]回答表!Y273,"")),"")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IF([5]回答表!F17="下水道事業",IF([5]回答表!X45="●",[5]回答表!Y208,IF([5]回答表!AA45="●",[5]回答表!Y274,"")),"")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IF([5]回答表!F17="下水道事業",IF([5]回答表!X45="●",[5]回答表!Y209,IF([5]回答表!AA45="●",[5]回答表!Y275,"")),"")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IF([5]回答表!F17="下水道事業",IF([5]回答表!AD45="●","●",""),"")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IF([5]回答表!F17="下水道事業",IF([5]回答表!AD45="●",[5]回答表!B289,""),"")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IF([5]回答表!F17="下水道事業",IF([5]回答表!AD45="●",[5]回答表!B295,""),"")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IF([5]回答表!BD17="●",IF([5]回答表!X45="●","●",""),"")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IF([5]回答表!BD17="●",IF([5]回答表!X45="●",[5]回答表!B158,IF([5]回答表!AA45="●",[5]回答表!B223,"")),"")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IF([5]回答表!BD17="●",IF([5]回答表!X45="●",[5]回答表!B212,IF([5]回答表!AA45="●",[5]回答表!B278,"")),"")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IF([5]回答表!BD17="●",IF([5]回答表!X45="●",[5]回答表!E212,IF([5]回答表!AA45="●",[5]回答表!E278,"")),"")</f>
        <v/>
      </c>
      <c r="AN179" s="151"/>
      <c r="AO179" s="151"/>
      <c r="AP179" s="151"/>
      <c r="AQ179" s="150" t="str">
        <f>IF([5]回答表!BD17="●",IF([5]回答表!X45="●",[5]回答表!E213,IF([5]回答表!AA45="●",[5]回答表!E279,"")),"")</f>
        <v/>
      </c>
      <c r="AR179" s="151"/>
      <c r="AS179" s="151"/>
      <c r="AT179" s="151"/>
      <c r="AU179" s="150" t="str">
        <f>IF([5]回答表!BD17="●",IF([5]回答表!X45="●",[5]回答表!E214,IF([5]回答表!AA45="●",[5]回答表!E280,"")),"")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IF([5]回答表!BD17="●",IF([5]回答表!AA45="●","●",""),"")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IF([5]回答表!BD17="●",IF([5]回答表!AD45="●","●",""),"")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IF([5]回答表!BD17="●",IF([5]回答表!AD45="●",[5]回答表!B289,""),"")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IF([5]回答表!BD17="●",IF([5]回答表!AD45="●",[5]回答表!B295,""),"")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IF([5]回答表!X46="●","●","")</f>
        <v/>
      </c>
      <c r="O200" s="131"/>
      <c r="P200" s="131"/>
      <c r="Q200" s="132"/>
      <c r="R200" s="119"/>
      <c r="S200" s="119"/>
      <c r="T200" s="119"/>
      <c r="U200" s="133" t="str">
        <f>IF([5]回答表!X46="●",[5]回答表!B307,IF([5]回答表!AA46="●",[5]回答表!B324,""))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IF([5]回答表!X46="●",[5]回答表!U313,IF([5]回答表!AA46="●",[5]回答表!U330,""))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IF([5]回答表!X46="●",[5]回答表!G313,IF([5]回答表!AA46="●",[5]回答表!G330,""))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IF([5]回答表!X46="●",[5]回答表!G314,IF([5]回答表!AA46="●",[5]回答表!G331,""))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IF([5]回答表!X46="●",[5]回答表!X313,IF([5]回答表!AA46="●",[5]回答表!X330,""))</f>
        <v/>
      </c>
      <c r="BG203" s="151"/>
      <c r="BH203" s="151"/>
      <c r="BI203" s="151"/>
      <c r="BJ203" s="150" t="str">
        <f>IF([5]回答表!X46="●",[5]回答表!X314,IF([5]回答表!AA46="●",[5]回答表!X331,""))</f>
        <v/>
      </c>
      <c r="BK203" s="151"/>
      <c r="BL203" s="151"/>
      <c r="BM203" s="152"/>
      <c r="BN203" s="150" t="str">
        <f>IF([5]回答表!X46="●",[5]回答表!X315,IF([5]回答表!AA46="●",[5]回答表!X332,""))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IF([5]回答表!AA46="●","●","")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IF([5]回答表!AD46="●","●","")</f>
        <v/>
      </c>
      <c r="O212" s="131"/>
      <c r="P212" s="131"/>
      <c r="Q212" s="132"/>
      <c r="R212" s="119"/>
      <c r="S212" s="119"/>
      <c r="T212" s="119"/>
      <c r="U212" s="133" t="str">
        <f>IF([5]回答表!AD46="●",[5]回答表!B337,"")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IF([5]回答表!AD46="●",[5]回答表!B343,"")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IF([5]回答表!X47="●","●","")</f>
        <v/>
      </c>
      <c r="O224" s="131"/>
      <c r="P224" s="131"/>
      <c r="Q224" s="132"/>
      <c r="R224" s="119"/>
      <c r="S224" s="119"/>
      <c r="T224" s="119"/>
      <c r="U224" s="133" t="str">
        <f>IF([5]回答表!X47="●",[5]回答表!B356,IF([5]回答表!AA47="●",[5]回答表!B379,""))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IF([5]回答表!X47="●",[5]回答表!B362,"")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IF([5]回答表!X47="●",[5]回答表!B368,IF([5]回答表!AA47="●",[5]回答表!B385,""))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IF([5]回答表!X47="●",[5]回答表!E368,IF([5]回答表!AA47="●",[5]回答表!E385,""))</f>
        <v/>
      </c>
      <c r="BG227" s="151"/>
      <c r="BH227" s="151"/>
      <c r="BI227" s="151"/>
      <c r="BJ227" s="150" t="str">
        <f>IF([5]回答表!X47="●",[5]回答表!E369,IF([5]回答表!AA47="●",[5]回答表!E386,""))</f>
        <v/>
      </c>
      <c r="BK227" s="151"/>
      <c r="BL227" s="151"/>
      <c r="BM227" s="152"/>
      <c r="BN227" s="150" t="str">
        <f>IF([5]回答表!X47="●",[5]回答表!E370,IF([5]回答表!AA47="●",[5]回答表!E387,""))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IF([5]回答表!AA47="●","●","")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IF([5]回答表!AD47="●","●","")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IF([5]回答表!AD47="●",[5]回答表!B392,"")</f>
        <v>下水道施設維持管理業務の管路包括的民間委託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IF([5]回答表!AD47="●",[5]回答表!B398,"")</f>
        <v>法定点検業務、マンホールポンプ保守点検業務の7市町村共同発注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IF([5]回答表!X48="●","●","")</f>
        <v/>
      </c>
      <c r="O248" s="131"/>
      <c r="P248" s="131"/>
      <c r="Q248" s="132"/>
      <c r="R248" s="119"/>
      <c r="S248" s="119"/>
      <c r="T248" s="119"/>
      <c r="U248" s="133" t="str">
        <f>IF([5]回答表!X48="●",[5]回答表!B411,IF([5]回答表!AA48="●",[5]回答表!B425,""))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IF([5]回答表!X48="●",[5]回答表!BC418,IF([5]回答表!AA48="●",[5]回答表!BC432,""))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IF([5]回答表!X48="●",[5]回答表!BC423,IF([5]回答表!AA48="●",[5]回答表!BC437,""))</f>
        <v/>
      </c>
      <c r="AZ248" s="272"/>
      <c r="BA248" s="272"/>
      <c r="BB248" s="272"/>
      <c r="BC248" s="120"/>
      <c r="BD248" s="109"/>
      <c r="BE248" s="109"/>
      <c r="BF248" s="138" t="str">
        <f>IF([5]回答表!X48="●",[5]回答表!S417,IF([5]回答表!AA48="●",[5]回答表!S431,""))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IF([5]回答表!X48="●",[5]回答表!BC419,IF([5]回答表!AA48="●",[5]回答表!BC433,""))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IF([5]回答表!X48="●",[5]回答表!V417,IF([5]回答表!AA48="●",[5]回答表!V431,""))</f>
        <v/>
      </c>
      <c r="BG251" s="151"/>
      <c r="BH251" s="151"/>
      <c r="BI251" s="151"/>
      <c r="BJ251" s="150" t="str">
        <f>IF([5]回答表!X48="●",[5]回答表!V418,IF([5]回答表!AA48="●",[5]回答表!V432,""))</f>
        <v/>
      </c>
      <c r="BK251" s="151"/>
      <c r="BL251" s="151"/>
      <c r="BM251" s="152"/>
      <c r="BN251" s="150" t="str">
        <f>IF([5]回答表!X48="●",[5]回答表!V419,IF([5]回答表!AA48="●",[5]回答表!V433,""))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IF([5]回答表!X48="●",[5]回答表!BC420,IF([5]回答表!AA48="●",[5]回答表!BC434,""))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IF([5]回答表!X48="●",[5]回答表!BC424,IF([5]回答表!AA48="●",[5]回答表!BC438,""))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IF([5]回答表!AA48="●","●","")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IF([5]回答表!X48="●",[5]回答表!BC421,IF([5]回答表!AA48="●",[5]回答表!BC435,""))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IF([5]回答表!X48="●",[5]回答表!BC422,IF([5]回答表!AA48="●",[5]回答表!BC436,""))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IF([5]回答表!X48="●",[5]回答表!BC425,IF([5]回答表!AA48="●",[5]回答表!BC439,""))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IF([5]回答表!AD48="●","●","")</f>
        <v/>
      </c>
      <c r="O260" s="131"/>
      <c r="P260" s="131"/>
      <c r="Q260" s="132"/>
      <c r="R260" s="119"/>
      <c r="S260" s="119"/>
      <c r="T260" s="119"/>
      <c r="U260" s="133" t="str">
        <f>IF([5]回答表!AD48="●",[5]回答表!B439,"")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IF([5]回答表!AD48="●",[5]回答表!B445,"")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IF([5]回答表!X49="●","●","")</f>
        <v/>
      </c>
      <c r="O271" s="131"/>
      <c r="P271" s="131"/>
      <c r="Q271" s="132"/>
      <c r="R271" s="119"/>
      <c r="S271" s="119"/>
      <c r="T271" s="119"/>
      <c r="U271" s="133" t="str">
        <f>IF([5]回答表!X49="●",[5]回答表!B458,IF([5]回答表!AA49="●",[5]回答表!B475,""))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IF([5]回答表!X49="●",[5]回答表!B468,IF([5]回答表!AA49="●",[5]回答表!B485,""))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IF([5]回答表!X49="●",[5]回答表!G464,IF([5]回答表!AA49="●",[5]回答表!G481,""))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IF([5]回答表!X49="●",[5]回答表!G465,IF([5]回答表!AA49="●",[5]回答表!G482,""))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IF([5]回答表!X49="●",[5]回答表!E468,IF([5]回答表!AA49="●",[5]回答表!E485,""))</f>
        <v/>
      </c>
      <c r="BG274" s="151"/>
      <c r="BH274" s="151"/>
      <c r="BI274" s="151"/>
      <c r="BJ274" s="150" t="str">
        <f>IF([5]回答表!X49="●",[5]回答表!E469,IF([5]回答表!AA49="●",[5]回答表!E486,""))</f>
        <v/>
      </c>
      <c r="BK274" s="151"/>
      <c r="BL274" s="151"/>
      <c r="BM274" s="152"/>
      <c r="BN274" s="150" t="str">
        <f>IF([5]回答表!X49="●",[5]回答表!E470,IF([5]回答表!AA49="●",[5]回答表!E487,""))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IF([5]回答表!AA49="●","●","")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IF([5]回答表!AD49="●","●","")</f>
        <v/>
      </c>
      <c r="O283" s="131"/>
      <c r="P283" s="131"/>
      <c r="Q283" s="132"/>
      <c r="R283" s="119"/>
      <c r="S283" s="119"/>
      <c r="T283" s="119"/>
      <c r="U283" s="133" t="str">
        <f>IF([5]回答表!AD49="●",[5]回答表!B492,"")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IF([5]回答表!AD49="●",[5]回答表!B498,"")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IF([5]回答表!R50="●",[5]回答表!B511,"")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4B88-63A8-4354-8411-219F6703541D}">
  <sheetPr>
    <pageSetUpPr fitToPage="1"/>
  </sheetPr>
  <dimension ref="A1:CN315"/>
  <sheetViews>
    <sheetView showZeros="0" view="pageBreakPreview" topLeftCell="A4" zoomScale="60" zoomScaleNormal="55" workbookViewId="0">
      <selection activeCell="AY122" sqref="AY122:BD124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IF(COUNTIF([6]回答表!K15,"*")&gt;0,[6]回答表!K15,"")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IF(COUNTIF([6]回答表!F17,"*")&gt;0,[6]回答表!F17,"")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IF(COUNTIF([6]回答表!W17,"*")&gt;0,[6]回答表!W17,"")</f>
        <v>農業集落排水施設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IF(COUNTIF([6]回答表!F19,"*")&gt;0,[6]回答表!F19,"")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IF([6]回答表!R43="●","●","")</f>
        <v/>
      </c>
      <c r="E24" s="80"/>
      <c r="F24" s="80"/>
      <c r="G24" s="80"/>
      <c r="H24" s="80"/>
      <c r="I24" s="80"/>
      <c r="J24" s="81"/>
      <c r="K24" s="79" t="str">
        <f>IF([6]回答表!R44="●","●","")</f>
        <v/>
      </c>
      <c r="L24" s="80"/>
      <c r="M24" s="80"/>
      <c r="N24" s="80"/>
      <c r="O24" s="80"/>
      <c r="P24" s="80"/>
      <c r="Q24" s="81"/>
      <c r="R24" s="79" t="str">
        <f>IF([6]回答表!R45="●","●","")</f>
        <v/>
      </c>
      <c r="S24" s="80"/>
      <c r="T24" s="80"/>
      <c r="U24" s="80"/>
      <c r="V24" s="80"/>
      <c r="W24" s="80"/>
      <c r="X24" s="81"/>
      <c r="Y24" s="79" t="str">
        <f>IF([6]回答表!R46="●","●","")</f>
        <v/>
      </c>
      <c r="Z24" s="80"/>
      <c r="AA24" s="80"/>
      <c r="AB24" s="80"/>
      <c r="AC24" s="80"/>
      <c r="AD24" s="80"/>
      <c r="AE24" s="81"/>
      <c r="AF24" s="79" t="str">
        <f>IF([6]回答表!R47="●","●","")</f>
        <v>●</v>
      </c>
      <c r="AG24" s="80"/>
      <c r="AH24" s="80"/>
      <c r="AI24" s="80"/>
      <c r="AJ24" s="80"/>
      <c r="AK24" s="80"/>
      <c r="AL24" s="81"/>
      <c r="AM24" s="79" t="str">
        <f>IF([6]回答表!R48="●","●","")</f>
        <v/>
      </c>
      <c r="AN24" s="80"/>
      <c r="AO24" s="80"/>
      <c r="AP24" s="80"/>
      <c r="AQ24" s="80"/>
      <c r="AR24" s="80"/>
      <c r="AS24" s="81"/>
      <c r="AT24" s="79" t="str">
        <f>IF([6]回答表!R49="●","●","")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IF([6]回答表!R50="●","●","")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IF([6]回答表!X43="●","●","")</f>
        <v/>
      </c>
      <c r="O36" s="131"/>
      <c r="P36" s="131"/>
      <c r="Q36" s="132"/>
      <c r="R36" s="119"/>
      <c r="S36" s="119"/>
      <c r="T36" s="119"/>
      <c r="U36" s="133" t="str">
        <f>IF([6]回答表!X43="●",[6]回答表!B59,IF([6]回答表!AA43="●",[6]回答表!B79,""))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IF([6]回答表!X43="●",[6]回答表!S65,IF([6]回答表!AA43="●",[6]回答表!S85,""))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IF([6]回答表!X43="●",[6]回答表!G65,IF([6]回答表!AA43="●",[6]回答表!G85,""))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IF([6]回答表!X43="●",[6]回答表!G66,IF([6]回答表!AA43="●",[6]回答表!G86,""))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IF([6]回答表!X43="●",[6]回答表!V65,IF([6]回答表!AA43="●",[6]回答表!V85,""))</f>
        <v/>
      </c>
      <c r="BG39" s="16"/>
      <c r="BH39" s="16"/>
      <c r="BI39" s="17"/>
      <c r="BJ39" s="150" t="str">
        <f>IF([6]回答表!X43="●",[6]回答表!V66,IF([6]回答表!AA43="●",[6]回答表!V86,""))</f>
        <v/>
      </c>
      <c r="BK39" s="16"/>
      <c r="BL39" s="16"/>
      <c r="BM39" s="17"/>
      <c r="BN39" s="150" t="str">
        <f>IF([6]回答表!X43="●",[6]回答表!V67,IF([6]回答表!AA43="●",[6]回答表!V87,""))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IF([6]回答表!X43="●",[6]回答表!O71,IF([6]回答表!AA43="●",[6]回答表!O91,""))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IF([6]回答表!X43="●",[6]回答表!O72,IF([6]回答表!AA43="●",[6]回答表!O92,""))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IF([6]回答表!AA43="●","●","")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IF([6]回答表!X43="●",[6]回答表!O73,IF([6]回答表!AA43="●",[6]回答表!O93,""))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IF([6]回答表!X43="●",[6]回答表!O74,IF([6]回答表!AA43="●",[6]回答表!O94,""))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IF([6]回答表!X43="●",[6]回答表!AG71,IF([6]回答表!AA43="●",[6]回答表!AG91,""))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IF([6]回答表!X43="●",[6]回答表!AG72,IF([6]回答表!AA43="●",[6]回答表!AG92,""))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IF([6]回答表!AD43="●","●","")</f>
        <v/>
      </c>
      <c r="O51" s="131"/>
      <c r="P51" s="131"/>
      <c r="Q51" s="132"/>
      <c r="R51" s="119"/>
      <c r="S51" s="119"/>
      <c r="T51" s="119"/>
      <c r="U51" s="133" t="str">
        <f>IF([6]回答表!AD43="●",[6]回答表!B99,"")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IF([6]回答表!AD43="●",[6]回答表!B104,"")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IF([6]回答表!X44="●","●","")</f>
        <v/>
      </c>
      <c r="O62" s="131"/>
      <c r="P62" s="131"/>
      <c r="Q62" s="132"/>
      <c r="R62" s="119"/>
      <c r="S62" s="119"/>
      <c r="T62" s="119"/>
      <c r="U62" s="133" t="str">
        <f>IF([6]回答表!X44="●",[6]回答表!B115,IF([6]回答表!AA44="●",[6]回答表!B127,""))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IF([6]回答表!X44="●",[6]回答表!S121,IF([6]回答表!AA44="●",[6]回答表!S133,""))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IF([6]回答表!X44="●",[6]回答表!J121,IF([6]回答表!AA44="●",[6]回答表!J133,""))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IF([6]回答表!X44="●",[6]回答表!J122,IF([6]回答表!AA44="●",[6]回答表!J134,""))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IF([6]回答表!X44="●",[6]回答表!V121,IF([6]回答表!AA44="●",[6]回答表!V133,""))</f>
        <v/>
      </c>
      <c r="BG65" s="151"/>
      <c r="BH65" s="151"/>
      <c r="BI65" s="151"/>
      <c r="BJ65" s="150" t="str">
        <f>IF([6]回答表!X44="●",[6]回答表!V122,IF([6]回答表!AA44="●",[6]回答表!V134,""))</f>
        <v/>
      </c>
      <c r="BK65" s="151"/>
      <c r="BL65" s="151"/>
      <c r="BM65" s="151"/>
      <c r="BN65" s="150" t="str">
        <f>IF([6]回答表!X44="●",[6]回答表!V123,IF([6]回答表!AA44="●",[6]回答表!V135,""))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IF([6]回答表!AA44="●","●","")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IF([6]回答表!AD44="●","●","")</f>
        <v/>
      </c>
      <c r="O74" s="131"/>
      <c r="P74" s="131"/>
      <c r="Q74" s="132"/>
      <c r="R74" s="119"/>
      <c r="S74" s="119"/>
      <c r="T74" s="119"/>
      <c r="U74" s="133" t="str">
        <f>IF([6]回答表!AD44="●",[6]回答表!B140,"")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IF([6]回答表!AD44="●",[6]回答表!B146,"")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IF([6]回答表!F17="水道事業",IF([6]回答表!X45="●","●",""),"")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IF([6]回答表!F17="水道事業",IF([6]回答表!X45="●",[6]回答表!B158,IF([6]回答表!AA45="●",[6]回答表!B223,"")),"")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IF([6]回答表!F17="水道事業",IF([6]回答表!X45="●",[6]回答表!B212,IF([6]回答表!AA45="●",[6]回答表!B278,"")),"")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IF([6]回答表!F17="水道事業",IF([6]回答表!X45="●",[6]回答表!J166,IF([6]回答表!AA45="●",[6]回答表!J231,"")),"")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IF([6]回答表!F17="水道事業",IF([6]回答表!X45="●",[6]回答表!J173,IF([6]回答表!AA45="●",[6]回答表!J238,"")),"")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IF([6]回答表!F17="水道事業",IF([6]回答表!X45="●",[6]回答表!E212,IF([6]回答表!AA45="●",[6]回答表!E278,"")),"")</f>
        <v/>
      </c>
      <c r="BG89" s="151"/>
      <c r="BH89" s="151"/>
      <c r="BI89" s="151"/>
      <c r="BJ89" s="150" t="str">
        <f>IF([6]回答表!F17="水道事業",IF([6]回答表!X45="●",[6]回答表!E213,IF([6]回答表!AA45="●",[6]回答表!E279,"")),"")</f>
        <v/>
      </c>
      <c r="BK89" s="151"/>
      <c r="BL89" s="151"/>
      <c r="BM89" s="151"/>
      <c r="BN89" s="150" t="str">
        <f>IF([6]回答表!F17="水道事業",IF([6]回答表!X45="●",[6]回答表!E214,IF([6]回答表!AA45="●",[6]回答表!E280,"")),"")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IF([6]回答表!F17="水道事業",IF([6]回答表!AA45="●","●",""),"")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IF([6]回答表!F17="水道事業",IF([6]回答表!X45="●",[6]回答表!J176,IF([6]回答表!AA45="●",[6]回答表!J241,"")),"")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IF([6]回答表!F17="水道事業",IF([6]回答表!X45="●",[6]回答表!J180,IF([6]回答表!AA45="●",[6]回答表!J245,"")),"")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IF([6]回答表!F17="水道事業",IF([6]回答表!AD45="●","●",""),"")</f>
        <v/>
      </c>
      <c r="O98" s="131"/>
      <c r="P98" s="131"/>
      <c r="Q98" s="132"/>
      <c r="R98" s="119"/>
      <c r="S98" s="119"/>
      <c r="T98" s="119"/>
      <c r="U98" s="133" t="str">
        <f>IF([6]回答表!F17="水道事業",IF([6]回答表!AD45="●",[6]回答表!B289,""),"")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IF([6]回答表!F17="水道事業",IF([6]回答表!AD45="●",[6]回答表!B295,""),"")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IF([6]回答表!F17="簡易水道事業",IF([6]回答表!X45="●",[6]回答表!B158,IF([6]回答表!AA45="●",[6]回答表!B223,"")),"")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IF([6]回答表!F17="簡易水道事業",IF([6]回答表!X45="●",[6]回答表!B212,IF([6]回答表!AA45="●",[6]回答表!B278,"")),"")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IF([6]回答表!F17="簡易水道事業",IF([6]回答表!X45="●","●",""),"")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IF([6]回答表!F17="簡易水道事業",IF([6]回答表!X45="●",[6]回答表!Y185,IF([6]回答表!AA45="●",[6]回答表!Y251,"")),"")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IF([6]回答表!F17="簡易水道事業",IF([6]回答表!X45="●",[6]回答表!E212,IF([6]回答表!AA45="●",[6]回答表!E278,"")),"")</f>
        <v/>
      </c>
      <c r="BG113" s="151"/>
      <c r="BH113" s="151"/>
      <c r="BI113" s="151"/>
      <c r="BJ113" s="150" t="str">
        <f>IF([6]回答表!F17="簡易水道事業",IF([6]回答表!X45="●",[6]回答表!E213,IF([6]回答表!AA45="●",[6]回答表!E279,"")),"")</f>
        <v/>
      </c>
      <c r="BK113" s="151"/>
      <c r="BL113" s="151"/>
      <c r="BM113" s="151"/>
      <c r="BN113" s="150" t="str">
        <f>IF([6]回答表!F17="簡易水道事業",IF([6]回答表!X45="●",[6]回答表!E214,IF([6]回答表!AA45="●",[6]回答表!E280,"")),"")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IF([6]回答表!F17="簡易水道事業",IF([6]回答表!X45="●",[6]回答表!Y186,IF([6]回答表!AA45="●",[6]回答表!Y252,"")),"")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IF([6]回答表!F17="簡易水道事業",IF([6]回答表!AA45="●","●",""),"")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IF([6]回答表!F17="簡易水道事業",IF([6]回答表!X45="●",[6]回答表!Y187,IF([6]回答表!AA45="●",[6]回答表!Y253,"")),"")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IF([6]回答表!F17="簡易水道事業",IF([6]回答表!X45="●",[6]回答表!Y189,IF([6]回答表!AA45="●",[6]回答表!Y255,"")),"")</f>
        <v/>
      </c>
      <c r="AN122" s="233"/>
      <c r="AO122" s="233"/>
      <c r="AP122" s="233"/>
      <c r="AQ122" s="233"/>
      <c r="AR122" s="233"/>
      <c r="AS122" s="233" t="str">
        <f>IF([6]回答表!F17="簡易水道事業",IF([6]回答表!X45="●",[6]回答表!Y190,IF([6]回答表!AA45="●",[6]回答表!Y256,"")),"")</f>
        <v/>
      </c>
      <c r="AT122" s="233"/>
      <c r="AU122" s="233"/>
      <c r="AV122" s="233"/>
      <c r="AW122" s="233"/>
      <c r="AX122" s="233"/>
      <c r="AY122" s="233" t="str">
        <f>IF([6]回答表!F17="簡易水道事業",IF([6]回答表!X45="●",[6]回答表!Y191,IF([6]回答表!AA45="●",[6]回答表!Y257,"")),"")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IF([6]回答表!F17="簡易水道事業",IF([6]回答表!AD45="●","●",""),"")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IF([6]回答表!F17="簡易水道事業",IF([6]回答表!AD45="●",[6]回答表!B289,""),"")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IF([6]回答表!F17="簡易水道事業",IF([6]回答表!AD45="●",[6]回答表!B295,""),"")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IF([6]回答表!F17="下水道事業",IF([6]回答表!X45="●","●",""),"")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IF([6]回答表!F17="下水道事業",IF([6]回答表!X45="●",[6]回答表!B158,IF([6]回答表!AA45="●",[6]回答表!B223,"")),"")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IF([6]回答表!F17="下水道事業",IF([6]回答表!X45="●",[6]回答表!B212,IF([6]回答表!AA45="●",[6]回答表!B278,"")),"")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IF([6]回答表!F17="下水道事業",IF([6]回答表!X45="●",[6]回答表!Y193,IF([6]回答表!AA45="●",[6]回答表!Y259,"")),"")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IF([6]回答表!F17="下水道事業",IF([6]回答表!X45="●",[6]回答表!E212,IF([6]回答表!AA45="●",[6]回答表!E278,"")),"")</f>
        <v/>
      </c>
      <c r="BG142" s="151"/>
      <c r="BH142" s="151"/>
      <c r="BI142" s="151"/>
      <c r="BJ142" s="150" t="str">
        <f>IF([6]回答表!F17="下水道事業",IF([6]回答表!X45="●",[6]回答表!E213,IF([6]回答表!AA45="●",[6]回答表!E279,"")),"")</f>
        <v/>
      </c>
      <c r="BK142" s="151"/>
      <c r="BL142" s="151"/>
      <c r="BM142" s="151"/>
      <c r="BN142" s="150" t="str">
        <f>IF([6]回答表!F17="下水道事業",IF([6]回答表!X45="●",[6]回答表!E214,IF([6]回答表!AA45="●",[6]回答表!E280,"")),"")</f>
        <v/>
      </c>
      <c r="BO142" s="151"/>
      <c r="BP142" s="151"/>
      <c r="BQ142" s="152"/>
      <c r="BR142" s="112"/>
      <c r="BX142" s="200" t="str">
        <f>IF([6]回答表!AQ20="下水道事業",IF([6]回答表!BI48="○",[6]回答表!AM161,IF([6]回答表!BL48="○",[6]回答表!AM226,"")),"")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IF([6]回答表!F17="下水道事業",IF([6]回答表!X45="●",[6]回答表!Y195,IF([6]回答表!AA45="●",[6]回答表!Y261,"")),"")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IF([6]回答表!F17="下水道事業",IF([6]回答表!X45="●",[6]回答表!Y196,IF([6]回答表!AA45="●",[6]回答表!Y262,"")),"")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IF([6]回答表!F17="下水道事業",IF([6]回答表!X45="●",[6]回答表!Y198,IF([6]回答表!AA45="●",[6]回答表!Y264,"")),"")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IF([6]回答表!F17="下水道事業",IF([6]回答表!X45="●",[6]回答表!Y199,IF([6]回答表!AA45="●",[6]回答表!Y265,"")),"")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IF([6]回答表!F17="下水道事業",IF([6]回答表!X45="●",[6]回答表!Y200,IF([6]回答表!AA45="●",[6]回答表!Y266,"")),"")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IF([6]回答表!F17="下水道事業",IF([6]回答表!X45="●",[6]回答表!Y201,IF([6]回答表!AA45="●",[6]回答表!Y267,"")),"")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IF([6]回答表!F17="下水道事業",IF([6]回答表!X45="●",[6]回答表!Y202,IF([6]回答表!AA45="●",[6]回答表!Y268,"")),"")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IF([6]回答表!F17="下水道事業",IF([6]回答表!AA45="●","●",""),"")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IF([6]回答表!F17="下水道事業",IF([6]回答表!X45="●",[6]回答表!Y207,IF([6]回答表!AA45="●",[6]回答表!Y273,"")),"")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IF([6]回答表!F17="下水道事業",IF([6]回答表!X45="●",[6]回答表!Y208,IF([6]回答表!AA45="●",[6]回答表!Y274,"")),"")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IF([6]回答表!F17="下水道事業",IF([6]回答表!X45="●",[6]回答表!Y209,IF([6]回答表!AA45="●",[6]回答表!Y275,"")),"")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IF([6]回答表!F17="下水道事業",IF([6]回答表!AD45="●","●",""),"")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IF([6]回答表!F17="下水道事業",IF([6]回答表!AD45="●",[6]回答表!B289,""),"")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IF([6]回答表!F17="下水道事業",IF([6]回答表!AD45="●",[6]回答表!B295,""),"")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IF([6]回答表!BD17="●",IF([6]回答表!X45="●","●",""),"")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IF([6]回答表!BD17="●",IF([6]回答表!X45="●",[6]回答表!B158,IF([6]回答表!AA45="●",[6]回答表!B223,"")),"")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IF([6]回答表!BD17="●",IF([6]回答表!X45="●",[6]回答表!B212,IF([6]回答表!AA45="●",[6]回答表!B278,"")),"")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IF([6]回答表!BD17="●",IF([6]回答表!X45="●",[6]回答表!E212,IF([6]回答表!AA45="●",[6]回答表!E278,"")),"")</f>
        <v/>
      </c>
      <c r="AN179" s="151"/>
      <c r="AO179" s="151"/>
      <c r="AP179" s="151"/>
      <c r="AQ179" s="150" t="str">
        <f>IF([6]回答表!BD17="●",IF([6]回答表!X45="●",[6]回答表!E213,IF([6]回答表!AA45="●",[6]回答表!E279,"")),"")</f>
        <v/>
      </c>
      <c r="AR179" s="151"/>
      <c r="AS179" s="151"/>
      <c r="AT179" s="151"/>
      <c r="AU179" s="150" t="str">
        <f>IF([6]回答表!BD17="●",IF([6]回答表!X45="●",[6]回答表!E214,IF([6]回答表!AA45="●",[6]回答表!E280,"")),"")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IF([6]回答表!BD17="●",IF([6]回答表!AA45="●","●",""),"")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IF([6]回答表!BD17="●",IF([6]回答表!AD45="●","●",""),"")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IF([6]回答表!BD17="●",IF([6]回答表!AD45="●",[6]回答表!B289,""),"")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IF([6]回答表!BD17="●",IF([6]回答表!AD45="●",[6]回答表!B295,""),"")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IF([6]回答表!X46="●","●","")</f>
        <v/>
      </c>
      <c r="O200" s="131"/>
      <c r="P200" s="131"/>
      <c r="Q200" s="132"/>
      <c r="R200" s="119"/>
      <c r="S200" s="119"/>
      <c r="T200" s="119"/>
      <c r="U200" s="133" t="str">
        <f>IF([6]回答表!X46="●",[6]回答表!B307,IF([6]回答表!AA46="●",[6]回答表!B324,""))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IF([6]回答表!X46="●",[6]回答表!U313,IF([6]回答表!AA46="●",[6]回答表!U330,""))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IF([6]回答表!X46="●",[6]回答表!G313,IF([6]回答表!AA46="●",[6]回答表!G330,""))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IF([6]回答表!X46="●",[6]回答表!G314,IF([6]回答表!AA46="●",[6]回答表!G331,""))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IF([6]回答表!X46="●",[6]回答表!X313,IF([6]回答表!AA46="●",[6]回答表!X330,""))</f>
        <v/>
      </c>
      <c r="BG203" s="151"/>
      <c r="BH203" s="151"/>
      <c r="BI203" s="151"/>
      <c r="BJ203" s="150" t="str">
        <f>IF([6]回答表!X46="●",[6]回答表!X314,IF([6]回答表!AA46="●",[6]回答表!X331,""))</f>
        <v/>
      </c>
      <c r="BK203" s="151"/>
      <c r="BL203" s="151"/>
      <c r="BM203" s="152"/>
      <c r="BN203" s="150" t="str">
        <f>IF([6]回答表!X46="●",[6]回答表!X315,IF([6]回答表!AA46="●",[6]回答表!X332,""))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IF([6]回答表!AA46="●","●","")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IF([6]回答表!AD46="●","●","")</f>
        <v/>
      </c>
      <c r="O212" s="131"/>
      <c r="P212" s="131"/>
      <c r="Q212" s="132"/>
      <c r="R212" s="119"/>
      <c r="S212" s="119"/>
      <c r="T212" s="119"/>
      <c r="U212" s="133" t="str">
        <f>IF([6]回答表!AD46="●",[6]回答表!B337,"")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IF([6]回答表!AD46="●",[6]回答表!B343,"")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IF([6]回答表!X47="●","●","")</f>
        <v/>
      </c>
      <c r="O224" s="131"/>
      <c r="P224" s="131"/>
      <c r="Q224" s="132"/>
      <c r="R224" s="119"/>
      <c r="S224" s="119"/>
      <c r="T224" s="119"/>
      <c r="U224" s="133" t="str">
        <f>IF([6]回答表!X47="●",[6]回答表!B356,IF([6]回答表!AA47="●",[6]回答表!B379,""))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IF([6]回答表!X47="●",[6]回答表!B362,"")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IF([6]回答表!X47="●",[6]回答表!B368,IF([6]回答表!AA47="●",[6]回答表!B385,""))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IF([6]回答表!X47="●",[6]回答表!E368,IF([6]回答表!AA47="●",[6]回答表!E385,""))</f>
        <v/>
      </c>
      <c r="BG227" s="151"/>
      <c r="BH227" s="151"/>
      <c r="BI227" s="151"/>
      <c r="BJ227" s="150" t="str">
        <f>IF([6]回答表!X47="●",[6]回答表!E369,IF([6]回答表!AA47="●",[6]回答表!E386,""))</f>
        <v/>
      </c>
      <c r="BK227" s="151"/>
      <c r="BL227" s="151"/>
      <c r="BM227" s="152"/>
      <c r="BN227" s="150" t="str">
        <f>IF([6]回答表!X47="●",[6]回答表!E370,IF([6]回答表!AA47="●",[6]回答表!E387,""))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IF([6]回答表!AA47="●","●","")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IF([6]回答表!AD47="●","●","")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IF([6]回答表!AD47="●",[6]回答表!B392,"")</f>
        <v>下水道施設維持管理業務の管路包括的民間委託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IF([6]回答表!AD47="●",[6]回答表!B398,"")</f>
        <v>マンホールポンプ保守点検業務の7市町村共同発注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IF([6]回答表!X48="●","●","")</f>
        <v/>
      </c>
      <c r="O248" s="131"/>
      <c r="P248" s="131"/>
      <c r="Q248" s="132"/>
      <c r="R248" s="119"/>
      <c r="S248" s="119"/>
      <c r="T248" s="119"/>
      <c r="U248" s="133" t="str">
        <f>IF([6]回答表!X48="●",[6]回答表!B411,IF([6]回答表!AA48="●",[6]回答表!B425,""))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IF([6]回答表!X48="●",[6]回答表!BC418,IF([6]回答表!AA48="●",[6]回答表!BC432,""))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IF([6]回答表!X48="●",[6]回答表!BC423,IF([6]回答表!AA48="●",[6]回答表!BC437,""))</f>
        <v/>
      </c>
      <c r="AZ248" s="272"/>
      <c r="BA248" s="272"/>
      <c r="BB248" s="272"/>
      <c r="BC248" s="120"/>
      <c r="BD248" s="109"/>
      <c r="BE248" s="109"/>
      <c r="BF248" s="138" t="str">
        <f>IF([6]回答表!X48="●",[6]回答表!S417,IF([6]回答表!AA48="●",[6]回答表!S431,""))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IF([6]回答表!X48="●",[6]回答表!BC419,IF([6]回答表!AA48="●",[6]回答表!BC433,""))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IF([6]回答表!X48="●",[6]回答表!V417,IF([6]回答表!AA48="●",[6]回答表!V431,""))</f>
        <v/>
      </c>
      <c r="BG251" s="151"/>
      <c r="BH251" s="151"/>
      <c r="BI251" s="151"/>
      <c r="BJ251" s="150" t="str">
        <f>IF([6]回答表!X48="●",[6]回答表!V418,IF([6]回答表!AA48="●",[6]回答表!V432,""))</f>
        <v/>
      </c>
      <c r="BK251" s="151"/>
      <c r="BL251" s="151"/>
      <c r="BM251" s="152"/>
      <c r="BN251" s="150" t="str">
        <f>IF([6]回答表!X48="●",[6]回答表!V419,IF([6]回答表!AA48="●",[6]回答表!V433,""))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IF([6]回答表!X48="●",[6]回答表!BC420,IF([6]回答表!AA48="●",[6]回答表!BC434,""))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IF([6]回答表!X48="●",[6]回答表!BC424,IF([6]回答表!AA48="●",[6]回答表!BC438,""))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IF([6]回答表!AA48="●","●","")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IF([6]回答表!X48="●",[6]回答表!BC421,IF([6]回答表!AA48="●",[6]回答表!BC435,""))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IF([6]回答表!X48="●",[6]回答表!BC422,IF([6]回答表!AA48="●",[6]回答表!BC436,""))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IF([6]回答表!X48="●",[6]回答表!BC425,IF([6]回答表!AA48="●",[6]回答表!BC439,""))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IF([6]回答表!AD48="●","●","")</f>
        <v/>
      </c>
      <c r="O260" s="131"/>
      <c r="P260" s="131"/>
      <c r="Q260" s="132"/>
      <c r="R260" s="119"/>
      <c r="S260" s="119"/>
      <c r="T260" s="119"/>
      <c r="U260" s="133" t="str">
        <f>IF([6]回答表!AD48="●",[6]回答表!B439,"")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IF([6]回答表!AD48="●",[6]回答表!B445,"")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IF([6]回答表!X49="●","●","")</f>
        <v/>
      </c>
      <c r="O271" s="131"/>
      <c r="P271" s="131"/>
      <c r="Q271" s="132"/>
      <c r="R271" s="119"/>
      <c r="S271" s="119"/>
      <c r="T271" s="119"/>
      <c r="U271" s="133" t="str">
        <f>IF([6]回答表!X49="●",[6]回答表!B458,IF([6]回答表!AA49="●",[6]回答表!B475,""))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IF([6]回答表!X49="●",[6]回答表!B468,IF([6]回答表!AA49="●",[6]回答表!B485,""))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IF([6]回答表!X49="●",[6]回答表!G464,IF([6]回答表!AA49="●",[6]回答表!G481,""))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IF([6]回答表!X49="●",[6]回答表!G465,IF([6]回答表!AA49="●",[6]回答表!G482,""))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IF([6]回答表!X49="●",[6]回答表!E468,IF([6]回答表!AA49="●",[6]回答表!E485,""))</f>
        <v/>
      </c>
      <c r="BG274" s="151"/>
      <c r="BH274" s="151"/>
      <c r="BI274" s="151"/>
      <c r="BJ274" s="150" t="str">
        <f>IF([6]回答表!X49="●",[6]回答表!E469,IF([6]回答表!AA49="●",[6]回答表!E486,""))</f>
        <v/>
      </c>
      <c r="BK274" s="151"/>
      <c r="BL274" s="151"/>
      <c r="BM274" s="152"/>
      <c r="BN274" s="150" t="str">
        <f>IF([6]回答表!X49="●",[6]回答表!E470,IF([6]回答表!AA49="●",[6]回答表!E487,""))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IF([6]回答表!AA49="●","●","")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IF([6]回答表!AD49="●","●","")</f>
        <v/>
      </c>
      <c r="O283" s="131"/>
      <c r="P283" s="131"/>
      <c r="Q283" s="132"/>
      <c r="R283" s="119"/>
      <c r="S283" s="119"/>
      <c r="T283" s="119"/>
      <c r="U283" s="133" t="str">
        <f>IF([6]回答表!AD49="●",[6]回答表!B492,"")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IF([6]回答表!AD49="●",[6]回答表!B498,"")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IF([6]回答表!R50="●",[6]回答表!B511,"")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6629-A79E-4858-B5BC-F59167459CC2}">
  <sheetPr>
    <pageSetUpPr fitToPage="1"/>
  </sheetPr>
  <dimension ref="A1:CN315"/>
  <sheetViews>
    <sheetView showZeros="0" tabSelected="1" view="pageBreakPreview" zoomScale="60" zoomScaleNormal="55" workbookViewId="0">
      <selection activeCell="BQ14" sqref="BQ14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IF(COUNTIF([7]回答表!K15,"*")&gt;0,[7]回答表!K15,"")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IF(COUNTIF([7]回答表!F17,"*")&gt;0,[7]回答表!F17,"")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IF(COUNTIF([7]回答表!W17,"*")&gt;0,[7]回答表!W17,"")</f>
        <v>漁業集落排水施設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IF(COUNTIF([7]回答表!F19,"*")&gt;0,[7]回答表!F19,"")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IF([7]回答表!R43="●","●","")</f>
        <v/>
      </c>
      <c r="E24" s="80"/>
      <c r="F24" s="80"/>
      <c r="G24" s="80"/>
      <c r="H24" s="80"/>
      <c r="I24" s="80"/>
      <c r="J24" s="81"/>
      <c r="K24" s="79" t="str">
        <f>IF([7]回答表!R44="●","●","")</f>
        <v/>
      </c>
      <c r="L24" s="80"/>
      <c r="M24" s="80"/>
      <c r="N24" s="80"/>
      <c r="O24" s="80"/>
      <c r="P24" s="80"/>
      <c r="Q24" s="81"/>
      <c r="R24" s="79" t="str">
        <f>IF([7]回答表!R45="●","●","")</f>
        <v/>
      </c>
      <c r="S24" s="80"/>
      <c r="T24" s="80"/>
      <c r="U24" s="80"/>
      <c r="V24" s="80"/>
      <c r="W24" s="80"/>
      <c r="X24" s="81"/>
      <c r="Y24" s="79" t="str">
        <f>IF([7]回答表!R46="●","●","")</f>
        <v/>
      </c>
      <c r="Z24" s="80"/>
      <c r="AA24" s="80"/>
      <c r="AB24" s="80"/>
      <c r="AC24" s="80"/>
      <c r="AD24" s="80"/>
      <c r="AE24" s="81"/>
      <c r="AF24" s="79" t="str">
        <f>IF([7]回答表!R47="●","●","")</f>
        <v>●</v>
      </c>
      <c r="AG24" s="80"/>
      <c r="AH24" s="80"/>
      <c r="AI24" s="80"/>
      <c r="AJ24" s="80"/>
      <c r="AK24" s="80"/>
      <c r="AL24" s="81"/>
      <c r="AM24" s="79" t="str">
        <f>IF([7]回答表!R48="●","●","")</f>
        <v/>
      </c>
      <c r="AN24" s="80"/>
      <c r="AO24" s="80"/>
      <c r="AP24" s="80"/>
      <c r="AQ24" s="80"/>
      <c r="AR24" s="80"/>
      <c r="AS24" s="81"/>
      <c r="AT24" s="79" t="str">
        <f>IF([7]回答表!R49="●","●","")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IF([7]回答表!R50="●","●","")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IF([7]回答表!X43="●","●","")</f>
        <v/>
      </c>
      <c r="O36" s="131"/>
      <c r="P36" s="131"/>
      <c r="Q36" s="132"/>
      <c r="R36" s="119"/>
      <c r="S36" s="119"/>
      <c r="T36" s="119"/>
      <c r="U36" s="133" t="str">
        <f>IF([7]回答表!X43="●",[7]回答表!B59,IF([7]回答表!AA43="●",[7]回答表!B79,""))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IF([7]回答表!X43="●",[7]回答表!S65,IF([7]回答表!AA43="●",[7]回答表!S85,""))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IF([7]回答表!X43="●",[7]回答表!G65,IF([7]回答表!AA43="●",[7]回答表!G85,""))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IF([7]回答表!X43="●",[7]回答表!G66,IF([7]回答表!AA43="●",[7]回答表!G86,""))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IF([7]回答表!X43="●",[7]回答表!V65,IF([7]回答表!AA43="●",[7]回答表!V85,""))</f>
        <v/>
      </c>
      <c r="BG39" s="16"/>
      <c r="BH39" s="16"/>
      <c r="BI39" s="17"/>
      <c r="BJ39" s="150" t="str">
        <f>IF([7]回答表!X43="●",[7]回答表!V66,IF([7]回答表!AA43="●",[7]回答表!V86,""))</f>
        <v/>
      </c>
      <c r="BK39" s="16"/>
      <c r="BL39" s="16"/>
      <c r="BM39" s="17"/>
      <c r="BN39" s="150" t="str">
        <f>IF([7]回答表!X43="●",[7]回答表!V67,IF([7]回答表!AA43="●",[7]回答表!V87,""))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IF([7]回答表!X43="●",[7]回答表!O71,IF([7]回答表!AA43="●",[7]回答表!O91,""))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IF([7]回答表!X43="●",[7]回答表!O72,IF([7]回答表!AA43="●",[7]回答表!O92,""))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IF([7]回答表!AA43="●","●","")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IF([7]回答表!X43="●",[7]回答表!O73,IF([7]回答表!AA43="●",[7]回答表!O93,""))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IF([7]回答表!X43="●",[7]回答表!O74,IF([7]回答表!AA43="●",[7]回答表!O94,""))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IF([7]回答表!X43="●",[7]回答表!AG71,IF([7]回答表!AA43="●",[7]回答表!AG91,""))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IF([7]回答表!X43="●",[7]回答表!AG72,IF([7]回答表!AA43="●",[7]回答表!AG92,""))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IF([7]回答表!AD43="●","●","")</f>
        <v/>
      </c>
      <c r="O51" s="131"/>
      <c r="P51" s="131"/>
      <c r="Q51" s="132"/>
      <c r="R51" s="119"/>
      <c r="S51" s="119"/>
      <c r="T51" s="119"/>
      <c r="U51" s="133" t="str">
        <f>IF([7]回答表!AD43="●",[7]回答表!B99,"")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IF([7]回答表!AD43="●",[7]回答表!B104,"")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IF([7]回答表!X44="●","●","")</f>
        <v/>
      </c>
      <c r="O62" s="131"/>
      <c r="P62" s="131"/>
      <c r="Q62" s="132"/>
      <c r="R62" s="119"/>
      <c r="S62" s="119"/>
      <c r="T62" s="119"/>
      <c r="U62" s="133" t="str">
        <f>IF([7]回答表!X44="●",[7]回答表!B115,IF([7]回答表!AA44="●",[7]回答表!B127,""))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IF([7]回答表!X44="●",[7]回答表!S121,IF([7]回答表!AA44="●",[7]回答表!S133,""))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IF([7]回答表!X44="●",[7]回答表!J121,IF([7]回答表!AA44="●",[7]回答表!J133,""))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IF([7]回答表!X44="●",[7]回答表!J122,IF([7]回答表!AA44="●",[7]回答表!J134,""))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IF([7]回答表!X44="●",[7]回答表!V121,IF([7]回答表!AA44="●",[7]回答表!V133,""))</f>
        <v/>
      </c>
      <c r="BG65" s="151"/>
      <c r="BH65" s="151"/>
      <c r="BI65" s="151"/>
      <c r="BJ65" s="150" t="str">
        <f>IF([7]回答表!X44="●",[7]回答表!V122,IF([7]回答表!AA44="●",[7]回答表!V134,""))</f>
        <v/>
      </c>
      <c r="BK65" s="151"/>
      <c r="BL65" s="151"/>
      <c r="BM65" s="151"/>
      <c r="BN65" s="150" t="str">
        <f>IF([7]回答表!X44="●",[7]回答表!V123,IF([7]回答表!AA44="●",[7]回答表!V135,""))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IF([7]回答表!AA44="●","●","")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IF([7]回答表!AD44="●","●","")</f>
        <v/>
      </c>
      <c r="O74" s="131"/>
      <c r="P74" s="131"/>
      <c r="Q74" s="132"/>
      <c r="R74" s="119"/>
      <c r="S74" s="119"/>
      <c r="T74" s="119"/>
      <c r="U74" s="133" t="str">
        <f>IF([7]回答表!AD44="●",[7]回答表!B140,"")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IF([7]回答表!AD44="●",[7]回答表!B146,"")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IF([7]回答表!F17="水道事業",IF([7]回答表!X45="●","●",""),"")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IF([7]回答表!F17="水道事業",IF([7]回答表!X45="●",[7]回答表!B158,IF([7]回答表!AA45="●",[7]回答表!B223,"")),"")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IF([7]回答表!F17="水道事業",IF([7]回答表!X45="●",[7]回答表!B212,IF([7]回答表!AA45="●",[7]回答表!B278,"")),"")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IF([7]回答表!F17="水道事業",IF([7]回答表!X45="●",[7]回答表!J166,IF([7]回答表!AA45="●",[7]回答表!J231,"")),"")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IF([7]回答表!F17="水道事業",IF([7]回答表!X45="●",[7]回答表!J173,IF([7]回答表!AA45="●",[7]回答表!J238,"")),"")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IF([7]回答表!F17="水道事業",IF([7]回答表!X45="●",[7]回答表!E212,IF([7]回答表!AA45="●",[7]回答表!E278,"")),"")</f>
        <v/>
      </c>
      <c r="BG89" s="151"/>
      <c r="BH89" s="151"/>
      <c r="BI89" s="151"/>
      <c r="BJ89" s="150" t="str">
        <f>IF([7]回答表!F17="水道事業",IF([7]回答表!X45="●",[7]回答表!E213,IF([7]回答表!AA45="●",[7]回答表!E279,"")),"")</f>
        <v/>
      </c>
      <c r="BK89" s="151"/>
      <c r="BL89" s="151"/>
      <c r="BM89" s="151"/>
      <c r="BN89" s="150" t="str">
        <f>IF([7]回答表!F17="水道事業",IF([7]回答表!X45="●",[7]回答表!E214,IF([7]回答表!AA45="●",[7]回答表!E280,"")),"")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IF([7]回答表!F17="水道事業",IF([7]回答表!AA45="●","●",""),"")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IF([7]回答表!F17="水道事業",IF([7]回答表!X45="●",[7]回答表!J176,IF([7]回答表!AA45="●",[7]回答表!J241,"")),"")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IF([7]回答表!F17="水道事業",IF([7]回答表!X45="●",[7]回答表!J180,IF([7]回答表!AA45="●",[7]回答表!J245,"")),"")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IF([7]回答表!F17="水道事業",IF([7]回答表!AD45="●","●",""),"")</f>
        <v/>
      </c>
      <c r="O98" s="131"/>
      <c r="P98" s="131"/>
      <c r="Q98" s="132"/>
      <c r="R98" s="119"/>
      <c r="S98" s="119"/>
      <c r="T98" s="119"/>
      <c r="U98" s="133" t="str">
        <f>IF([7]回答表!F17="水道事業",IF([7]回答表!AD45="●",[7]回答表!B289,""),"")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IF([7]回答表!F17="水道事業",IF([7]回答表!AD45="●",[7]回答表!B295,""),"")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IF([7]回答表!F17="簡易水道事業",IF([7]回答表!X45="●",[7]回答表!B158,IF([7]回答表!AA45="●",[7]回答表!B223,"")),"")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IF([7]回答表!F17="簡易水道事業",IF([7]回答表!X45="●",[7]回答表!B212,IF([7]回答表!AA45="●",[7]回答表!B278,"")),"")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IF([7]回答表!F17="簡易水道事業",IF([7]回答表!X45="●","●",""),"")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IF([7]回答表!F17="簡易水道事業",IF([7]回答表!X45="●",[7]回答表!Y185,IF([7]回答表!AA45="●",[7]回答表!Y251,"")),"")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IF([7]回答表!F17="簡易水道事業",IF([7]回答表!X45="●",[7]回答表!E212,IF([7]回答表!AA45="●",[7]回答表!E278,"")),"")</f>
        <v/>
      </c>
      <c r="BG113" s="151"/>
      <c r="BH113" s="151"/>
      <c r="BI113" s="151"/>
      <c r="BJ113" s="150" t="str">
        <f>IF([7]回答表!F17="簡易水道事業",IF([7]回答表!X45="●",[7]回答表!E213,IF([7]回答表!AA45="●",[7]回答表!E279,"")),"")</f>
        <v/>
      </c>
      <c r="BK113" s="151"/>
      <c r="BL113" s="151"/>
      <c r="BM113" s="151"/>
      <c r="BN113" s="150" t="str">
        <f>IF([7]回答表!F17="簡易水道事業",IF([7]回答表!X45="●",[7]回答表!E214,IF([7]回答表!AA45="●",[7]回答表!E280,"")),"")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IF([7]回答表!F17="簡易水道事業",IF([7]回答表!X45="●",[7]回答表!Y186,IF([7]回答表!AA45="●",[7]回答表!Y252,"")),"")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IF([7]回答表!F17="簡易水道事業",IF([7]回答表!AA45="●","●",""),"")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IF([7]回答表!F17="簡易水道事業",IF([7]回答表!X45="●",[7]回答表!Y187,IF([7]回答表!AA45="●",[7]回答表!Y253,"")),"")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IF([7]回答表!F17="簡易水道事業",IF([7]回答表!X45="●",[7]回答表!Y189,IF([7]回答表!AA45="●",[7]回答表!Y255,"")),"")</f>
        <v/>
      </c>
      <c r="AN122" s="233"/>
      <c r="AO122" s="233"/>
      <c r="AP122" s="233"/>
      <c r="AQ122" s="233"/>
      <c r="AR122" s="233"/>
      <c r="AS122" s="233" t="str">
        <f>IF([7]回答表!F17="簡易水道事業",IF([7]回答表!X45="●",[7]回答表!Y190,IF([7]回答表!AA45="●",[7]回答表!Y256,"")),"")</f>
        <v/>
      </c>
      <c r="AT122" s="233"/>
      <c r="AU122" s="233"/>
      <c r="AV122" s="233"/>
      <c r="AW122" s="233"/>
      <c r="AX122" s="233"/>
      <c r="AY122" s="233" t="str">
        <f>IF([7]回答表!F17="簡易水道事業",IF([7]回答表!X45="●",[7]回答表!Y191,IF([7]回答表!AA45="●",[7]回答表!Y257,"")),"")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IF([7]回答表!F17="簡易水道事業",IF([7]回答表!AD45="●","●",""),"")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IF([7]回答表!F17="簡易水道事業",IF([7]回答表!AD45="●",[7]回答表!B289,""),"")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IF([7]回答表!F17="簡易水道事業",IF([7]回答表!AD45="●",[7]回答表!B295,""),"")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IF([7]回答表!F17="下水道事業",IF([7]回答表!X45="●","●",""),"")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IF([7]回答表!F17="下水道事業",IF([7]回答表!X45="●",[7]回答表!B158,IF([7]回答表!AA45="●",[7]回答表!B223,"")),"")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IF([7]回答表!F17="下水道事業",IF([7]回答表!X45="●",[7]回答表!B212,IF([7]回答表!AA45="●",[7]回答表!B278,"")),"")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IF([7]回答表!F17="下水道事業",IF([7]回答表!X45="●",[7]回答表!Y193,IF([7]回答表!AA45="●",[7]回答表!Y259,"")),"")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IF([7]回答表!F17="下水道事業",IF([7]回答表!X45="●",[7]回答表!E212,IF([7]回答表!AA45="●",[7]回答表!E278,"")),"")</f>
        <v/>
      </c>
      <c r="BG142" s="151"/>
      <c r="BH142" s="151"/>
      <c r="BI142" s="151"/>
      <c r="BJ142" s="150" t="str">
        <f>IF([7]回答表!F17="下水道事業",IF([7]回答表!X45="●",[7]回答表!E213,IF([7]回答表!AA45="●",[7]回答表!E279,"")),"")</f>
        <v/>
      </c>
      <c r="BK142" s="151"/>
      <c r="BL142" s="151"/>
      <c r="BM142" s="151"/>
      <c r="BN142" s="150" t="str">
        <f>IF([7]回答表!F17="下水道事業",IF([7]回答表!X45="●",[7]回答表!E214,IF([7]回答表!AA45="●",[7]回答表!E280,"")),"")</f>
        <v/>
      </c>
      <c r="BO142" s="151"/>
      <c r="BP142" s="151"/>
      <c r="BQ142" s="152"/>
      <c r="BR142" s="112"/>
      <c r="BX142" s="200" t="str">
        <f>IF([7]回答表!AQ20="下水道事業",IF([7]回答表!BI48="○",[7]回答表!AM161,IF([7]回答表!BL48="○",[7]回答表!AM226,"")),"")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IF([7]回答表!F17="下水道事業",IF([7]回答表!X45="●",[7]回答表!Y195,IF([7]回答表!AA45="●",[7]回答表!Y261,"")),"")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IF([7]回答表!F17="下水道事業",IF([7]回答表!X45="●",[7]回答表!Y196,IF([7]回答表!AA45="●",[7]回答表!Y262,"")),"")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IF([7]回答表!F17="下水道事業",IF([7]回答表!X45="●",[7]回答表!Y198,IF([7]回答表!AA45="●",[7]回答表!Y264,"")),"")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IF([7]回答表!F17="下水道事業",IF([7]回答表!X45="●",[7]回答表!Y199,IF([7]回答表!AA45="●",[7]回答表!Y265,"")),"")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IF([7]回答表!F17="下水道事業",IF([7]回答表!X45="●",[7]回答表!Y200,IF([7]回答表!AA45="●",[7]回答表!Y266,"")),"")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IF([7]回答表!F17="下水道事業",IF([7]回答表!X45="●",[7]回答表!Y201,IF([7]回答表!AA45="●",[7]回答表!Y267,"")),"")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IF([7]回答表!F17="下水道事業",IF([7]回答表!X45="●",[7]回答表!Y202,IF([7]回答表!AA45="●",[7]回答表!Y268,"")),"")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IF([7]回答表!F17="下水道事業",IF([7]回答表!AA45="●","●",""),"")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IF([7]回答表!F17="下水道事業",IF([7]回答表!X45="●",[7]回答表!Y207,IF([7]回答表!AA45="●",[7]回答表!Y273,"")),"")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IF([7]回答表!F17="下水道事業",IF([7]回答表!X45="●",[7]回答表!Y208,IF([7]回答表!AA45="●",[7]回答表!Y274,"")),"")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IF([7]回答表!F17="下水道事業",IF([7]回答表!X45="●",[7]回答表!Y209,IF([7]回答表!AA45="●",[7]回答表!Y275,"")),"")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IF([7]回答表!F17="下水道事業",IF([7]回答表!AD45="●","●",""),"")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IF([7]回答表!F17="下水道事業",IF([7]回答表!AD45="●",[7]回答表!B289,""),"")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IF([7]回答表!F17="下水道事業",IF([7]回答表!AD45="●",[7]回答表!B295,""),"")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IF([7]回答表!BD17="●",IF([7]回答表!X45="●","●",""),"")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IF([7]回答表!BD17="●",IF([7]回答表!X45="●",[7]回答表!B158,IF([7]回答表!AA45="●",[7]回答表!B223,"")),"")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IF([7]回答表!BD17="●",IF([7]回答表!X45="●",[7]回答表!B212,IF([7]回答表!AA45="●",[7]回答表!B278,"")),"")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IF([7]回答表!BD17="●",IF([7]回答表!X45="●",[7]回答表!E212,IF([7]回答表!AA45="●",[7]回答表!E278,"")),"")</f>
        <v/>
      </c>
      <c r="AN179" s="151"/>
      <c r="AO179" s="151"/>
      <c r="AP179" s="151"/>
      <c r="AQ179" s="150" t="str">
        <f>IF([7]回答表!BD17="●",IF([7]回答表!X45="●",[7]回答表!E213,IF([7]回答表!AA45="●",[7]回答表!E279,"")),"")</f>
        <v/>
      </c>
      <c r="AR179" s="151"/>
      <c r="AS179" s="151"/>
      <c r="AT179" s="151"/>
      <c r="AU179" s="150" t="str">
        <f>IF([7]回答表!BD17="●",IF([7]回答表!X45="●",[7]回答表!E214,IF([7]回答表!AA45="●",[7]回答表!E280,"")),"")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IF([7]回答表!BD17="●",IF([7]回答表!AA45="●","●",""),"")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IF([7]回答表!BD17="●",IF([7]回答表!AD45="●","●",""),"")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IF([7]回答表!BD17="●",IF([7]回答表!AD45="●",[7]回答表!B289,""),"")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IF([7]回答表!BD17="●",IF([7]回答表!AD45="●",[7]回答表!B295,""),"")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IF([7]回答表!X46="●","●","")</f>
        <v/>
      </c>
      <c r="O200" s="131"/>
      <c r="P200" s="131"/>
      <c r="Q200" s="132"/>
      <c r="R200" s="119"/>
      <c r="S200" s="119"/>
      <c r="T200" s="119"/>
      <c r="U200" s="133" t="str">
        <f>IF([7]回答表!X46="●",[7]回答表!B307,IF([7]回答表!AA46="●",[7]回答表!B324,""))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IF([7]回答表!X46="●",[7]回答表!U313,IF([7]回答表!AA46="●",[7]回答表!U330,""))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IF([7]回答表!X46="●",[7]回答表!G313,IF([7]回答表!AA46="●",[7]回答表!G330,""))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IF([7]回答表!X46="●",[7]回答表!G314,IF([7]回答表!AA46="●",[7]回答表!G331,""))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IF([7]回答表!X46="●",[7]回答表!X313,IF([7]回答表!AA46="●",[7]回答表!X330,""))</f>
        <v/>
      </c>
      <c r="BG203" s="151"/>
      <c r="BH203" s="151"/>
      <c r="BI203" s="151"/>
      <c r="BJ203" s="150" t="str">
        <f>IF([7]回答表!X46="●",[7]回答表!X314,IF([7]回答表!AA46="●",[7]回答表!X331,""))</f>
        <v/>
      </c>
      <c r="BK203" s="151"/>
      <c r="BL203" s="151"/>
      <c r="BM203" s="152"/>
      <c r="BN203" s="150" t="str">
        <f>IF([7]回答表!X46="●",[7]回答表!X315,IF([7]回答表!AA46="●",[7]回答表!X332,""))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IF([7]回答表!AA46="●","●","")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IF([7]回答表!AD46="●","●","")</f>
        <v/>
      </c>
      <c r="O212" s="131"/>
      <c r="P212" s="131"/>
      <c r="Q212" s="132"/>
      <c r="R212" s="119"/>
      <c r="S212" s="119"/>
      <c r="T212" s="119"/>
      <c r="U212" s="133" t="str">
        <f>IF([7]回答表!AD46="●",[7]回答表!B337,"")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IF([7]回答表!AD46="●",[7]回答表!B343,"")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IF([7]回答表!X47="●","●","")</f>
        <v/>
      </c>
      <c r="O224" s="131"/>
      <c r="P224" s="131"/>
      <c r="Q224" s="132"/>
      <c r="R224" s="119"/>
      <c r="S224" s="119"/>
      <c r="T224" s="119"/>
      <c r="U224" s="133" t="str">
        <f>IF([7]回答表!X47="●",[7]回答表!B356,IF([7]回答表!AA47="●",[7]回答表!B379,""))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IF([7]回答表!X47="●",[7]回答表!B362,"")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IF([7]回答表!X47="●",[7]回答表!B368,IF([7]回答表!AA47="●",[7]回答表!B385,""))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IF([7]回答表!X47="●",[7]回答表!E368,IF([7]回答表!AA47="●",[7]回答表!E385,""))</f>
        <v/>
      </c>
      <c r="BG227" s="151"/>
      <c r="BH227" s="151"/>
      <c r="BI227" s="151"/>
      <c r="BJ227" s="150" t="str">
        <f>IF([7]回答表!X47="●",[7]回答表!E369,IF([7]回答表!AA47="●",[7]回答表!E386,""))</f>
        <v/>
      </c>
      <c r="BK227" s="151"/>
      <c r="BL227" s="151"/>
      <c r="BM227" s="152"/>
      <c r="BN227" s="150" t="str">
        <f>IF([7]回答表!X47="●",[7]回答表!E370,IF([7]回答表!AA47="●",[7]回答表!E387,""))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IF([7]回答表!AA47="●","●","")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IF([7]回答表!AD47="●","●","")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IF([7]回答表!AD47="●",[7]回答表!B392,"")</f>
        <v>下水道施設維持管理業務の管路包括的民間委託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IF([7]回答表!AD47="●",[7]回答表!B398,"")</f>
        <v>マンホールポンプ保守点検業務の7市町村共同発注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IF([7]回答表!X48="●","●","")</f>
        <v/>
      </c>
      <c r="O248" s="131"/>
      <c r="P248" s="131"/>
      <c r="Q248" s="132"/>
      <c r="R248" s="119"/>
      <c r="S248" s="119"/>
      <c r="T248" s="119"/>
      <c r="U248" s="133" t="str">
        <f>IF([7]回答表!X48="●",[7]回答表!B411,IF([7]回答表!AA48="●",[7]回答表!B425,""))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IF([7]回答表!X48="●",[7]回答表!BC418,IF([7]回答表!AA48="●",[7]回答表!BC432,""))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IF([7]回答表!X48="●",[7]回答表!BC423,IF([7]回答表!AA48="●",[7]回答表!BC437,""))</f>
        <v/>
      </c>
      <c r="AZ248" s="272"/>
      <c r="BA248" s="272"/>
      <c r="BB248" s="272"/>
      <c r="BC248" s="120"/>
      <c r="BD248" s="109"/>
      <c r="BE248" s="109"/>
      <c r="BF248" s="138" t="str">
        <f>IF([7]回答表!X48="●",[7]回答表!S417,IF([7]回答表!AA48="●",[7]回答表!S431,""))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IF([7]回答表!X48="●",[7]回答表!BC419,IF([7]回答表!AA48="●",[7]回答表!BC433,""))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IF([7]回答表!X48="●",[7]回答表!V417,IF([7]回答表!AA48="●",[7]回答表!V431,""))</f>
        <v/>
      </c>
      <c r="BG251" s="151"/>
      <c r="BH251" s="151"/>
      <c r="BI251" s="151"/>
      <c r="BJ251" s="150" t="str">
        <f>IF([7]回答表!X48="●",[7]回答表!V418,IF([7]回答表!AA48="●",[7]回答表!V432,""))</f>
        <v/>
      </c>
      <c r="BK251" s="151"/>
      <c r="BL251" s="151"/>
      <c r="BM251" s="152"/>
      <c r="BN251" s="150" t="str">
        <f>IF([7]回答表!X48="●",[7]回答表!V419,IF([7]回答表!AA48="●",[7]回答表!V433,""))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IF([7]回答表!X48="●",[7]回答表!BC420,IF([7]回答表!AA48="●",[7]回答表!BC434,""))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IF([7]回答表!X48="●",[7]回答表!BC424,IF([7]回答表!AA48="●",[7]回答表!BC438,""))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IF([7]回答表!AA48="●","●","")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IF([7]回答表!X48="●",[7]回答表!BC421,IF([7]回答表!AA48="●",[7]回答表!BC435,""))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IF([7]回答表!X48="●",[7]回答表!BC422,IF([7]回答表!AA48="●",[7]回答表!BC436,""))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IF([7]回答表!X48="●",[7]回答表!BC425,IF([7]回答表!AA48="●",[7]回答表!BC439,""))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IF([7]回答表!AD48="●","●","")</f>
        <v/>
      </c>
      <c r="O260" s="131"/>
      <c r="P260" s="131"/>
      <c r="Q260" s="132"/>
      <c r="R260" s="119"/>
      <c r="S260" s="119"/>
      <c r="T260" s="119"/>
      <c r="U260" s="133" t="str">
        <f>IF([7]回答表!AD48="●",[7]回答表!B439,"")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IF([7]回答表!AD48="●",[7]回答表!B445,"")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IF([7]回答表!X49="●","●","")</f>
        <v/>
      </c>
      <c r="O271" s="131"/>
      <c r="P271" s="131"/>
      <c r="Q271" s="132"/>
      <c r="R271" s="119"/>
      <c r="S271" s="119"/>
      <c r="T271" s="119"/>
      <c r="U271" s="133" t="str">
        <f>IF([7]回答表!X49="●",[7]回答表!B458,IF([7]回答表!AA49="●",[7]回答表!B475,""))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IF([7]回答表!X49="●",[7]回答表!B468,IF([7]回答表!AA49="●",[7]回答表!B485,""))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IF([7]回答表!X49="●",[7]回答表!G464,IF([7]回答表!AA49="●",[7]回答表!G481,""))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IF([7]回答表!X49="●",[7]回答表!G465,IF([7]回答表!AA49="●",[7]回答表!G482,""))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IF([7]回答表!X49="●",[7]回答表!E468,IF([7]回答表!AA49="●",[7]回答表!E485,""))</f>
        <v/>
      </c>
      <c r="BG274" s="151"/>
      <c r="BH274" s="151"/>
      <c r="BI274" s="151"/>
      <c r="BJ274" s="150" t="str">
        <f>IF([7]回答表!X49="●",[7]回答表!E469,IF([7]回答表!AA49="●",[7]回答表!E486,""))</f>
        <v/>
      </c>
      <c r="BK274" s="151"/>
      <c r="BL274" s="151"/>
      <c r="BM274" s="152"/>
      <c r="BN274" s="150" t="str">
        <f>IF([7]回答表!X49="●",[7]回答表!E470,IF([7]回答表!AA49="●",[7]回答表!E487,""))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IF([7]回答表!AA49="●","●","")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IF([7]回答表!AD49="●","●","")</f>
        <v/>
      </c>
      <c r="O283" s="131"/>
      <c r="P283" s="131"/>
      <c r="Q283" s="132"/>
      <c r="R283" s="119"/>
      <c r="S283" s="119"/>
      <c r="T283" s="119"/>
      <c r="U283" s="133" t="str">
        <f>IF([7]回答表!AD49="●",[7]回答表!B492,"")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IF([7]回答表!AD49="●",[7]回答表!B498,"")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IF([7]回答表!R50="●",[7]回答表!B511,"")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水道</vt:lpstr>
      <vt:lpstr>ガス</vt:lpstr>
      <vt:lpstr>病院</vt:lpstr>
      <vt:lpstr>下水道（公共下水道）</vt:lpstr>
      <vt:lpstr>下水道（特定環境保全公共下水道）</vt:lpstr>
      <vt:lpstr>下水道（農業集落排水施設）</vt:lpstr>
      <vt:lpstr>下水道（漁業集落排水施設）</vt:lpstr>
      <vt:lpstr>ガス!Print_Area</vt:lpstr>
      <vt:lpstr>'下水道（漁業集落排水施設）'!Print_Area</vt:lpstr>
      <vt:lpstr>'下水道（公共下水道）'!Print_Area</vt:lpstr>
      <vt:lpstr>'下水道（特定環境保全公共下水道）'!Print_Area</vt:lpstr>
      <vt:lpstr>'下水道（農業集落排水施設）'!Print_Area</vt:lpstr>
      <vt:lpstr>水道!Print_Area</vt:lpstr>
      <vt:lpstr>病院!Print_Area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dcterms:created xsi:type="dcterms:W3CDTF">2021-10-22T01:27:37Z</dcterms:created>
  <dcterms:modified xsi:type="dcterms:W3CDTF">2021-10-22T04:55:11Z</dcterms:modified>
</cp:coreProperties>
</file>