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10.18.11.9\homes\admin\02koueikigyo\02 業務\01 共通業務\03 各種調査・照会\07 経営総点検調査・抜本的改革取組状況調査\R03年度作業\01 抜本的な改革の取組状況調査\07 公開用ファイル\"/>
    </mc:Choice>
  </mc:AlternateContent>
  <xr:revisionPtr revIDLastSave="0" documentId="8_{5D899D77-3853-4952-A09C-6A11A6DBC40F}" xr6:coauthVersionLast="46" xr6:coauthVersionMax="46" xr10:uidLastSave="{00000000-0000-0000-0000-000000000000}"/>
  <bookViews>
    <workbookView xWindow="7275" yWindow="1695" windowWidth="15675" windowHeight="10890" tabRatio="825" xr2:uid="{E089436C-3BC5-4202-963B-20421B11277D}"/>
  </bookViews>
  <sheets>
    <sheet name="水道" sheetId="1" r:id="rId1"/>
    <sheet name="病院" sheetId="3" r:id="rId2"/>
    <sheet name="下水道（公共下水道）１" sheetId="2" r:id="rId3"/>
    <sheet name="下水道（公共下水道）２" sheetId="5" r:id="rId4"/>
    <sheet name="下水道（特定環境保全公共下水道）１" sheetId="6" r:id="rId5"/>
    <sheet name="下水道（特定環境保全公共下水道）２" sheetId="7" r:id="rId6"/>
    <sheet name="下水道（農業集落排水施設）１" sheetId="8" r:id="rId7"/>
    <sheet name="下水道（農業集落排水施設）２" sheetId="9" r:id="rId8"/>
    <sheet name="下水道（特定地域排水処理施設）" sheetId="10" r:id="rId9"/>
    <sheet name="下水道（個別排水処理施設）" sheetId="11" r:id="rId10"/>
    <sheet name="電気" sheetId="12" r:id="rId11"/>
    <sheet name="市場" sheetId="13" r:id="rId12"/>
    <sheet name="観光" sheetId="14"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Print_Area" localSheetId="9">'下水道（個別排水処理施設）'!$A$1:$BS$315</definedName>
    <definedName name="_xlnm.Print_Area" localSheetId="2">'下水道（公共下水道）１'!$A$1:$BS$315</definedName>
    <definedName name="_xlnm.Print_Area" localSheetId="3">'下水道（公共下水道）２'!$A$1:$BS$315</definedName>
    <definedName name="_xlnm.Print_Area" localSheetId="4">'下水道（特定環境保全公共下水道）１'!$A$1:$BS$315</definedName>
    <definedName name="_xlnm.Print_Area" localSheetId="5">'下水道（特定環境保全公共下水道）２'!$A$1:$BS$315</definedName>
    <definedName name="_xlnm.Print_Area" localSheetId="8">'下水道（特定地域排水処理施設）'!$A$1:$BS$315</definedName>
    <definedName name="_xlnm.Print_Area" localSheetId="6">'下水道（農業集落排水施設）１'!$A$1:$BS$315</definedName>
    <definedName name="_xlnm.Print_Area" localSheetId="7">'下水道（農業集落排水施設）２'!$A$1:$BS$315</definedName>
    <definedName name="_xlnm.Print_Area" localSheetId="12">観光!$A$1:$BS$315</definedName>
    <definedName name="_xlnm.Print_Area" localSheetId="11">市場!$A$1:$BS$315</definedName>
    <definedName name="_xlnm.Print_Area" localSheetId="0">水道!$A$1:$BS$315</definedName>
    <definedName name="_xlnm.Print_Area" localSheetId="10">電気!$A$1:$BS$315</definedName>
    <definedName name="_xlnm.Print_Area" localSheetId="1">病院!$A$1:$BS$315</definedName>
    <definedName name="業種名" localSheetId="9">[10]選択肢!$K$2:$K$19</definedName>
    <definedName name="業種名" localSheetId="2">[2]選択肢!$K$2:$K$19</definedName>
    <definedName name="業種名" localSheetId="3">[4]選択肢!$K$2:$K$19</definedName>
    <definedName name="業種名" localSheetId="4">[5]選択肢!$K$2:$K$19</definedName>
    <definedName name="業種名" localSheetId="5">[6]選択肢!$K$2:$K$19</definedName>
    <definedName name="業種名" localSheetId="8">[9]選択肢!$K$2:$K$19</definedName>
    <definedName name="業種名" localSheetId="6">[7]選択肢!$K$2:$K$19</definedName>
    <definedName name="業種名" localSheetId="7">[8]選択肢!$K$2:$K$19</definedName>
    <definedName name="業種名" localSheetId="12">[13]選択肢!$K$2:$K$19</definedName>
    <definedName name="業種名" localSheetId="11">[12]選択肢!$K$2:$K$19</definedName>
    <definedName name="業種名" localSheetId="10">[11]選択肢!$K$2:$K$19</definedName>
    <definedName name="業種名" localSheetId="1">[3]選択肢!$K$2:$K$19</definedName>
    <definedName name="業種名">[1]選択肢!$K$2:$K$19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96" i="14" l="1"/>
  <c r="AM283" i="14"/>
  <c r="U283" i="14"/>
  <c r="N283" i="14"/>
  <c r="N277" i="14"/>
  <c r="BN274" i="14"/>
  <c r="BJ274" i="14"/>
  <c r="BF274" i="14"/>
  <c r="AU273" i="14"/>
  <c r="AM273" i="14"/>
  <c r="BF271" i="14"/>
  <c r="U271" i="14"/>
  <c r="N271" i="14"/>
  <c r="AM260" i="14"/>
  <c r="U260" i="14"/>
  <c r="N260" i="14"/>
  <c r="AY256" i="14"/>
  <c r="AQ256" i="14"/>
  <c r="AQ254" i="14"/>
  <c r="N254" i="14"/>
  <c r="AY253" i="14"/>
  <c r="AQ252" i="14"/>
  <c r="BN251" i="14"/>
  <c r="BJ251" i="14"/>
  <c r="BF251" i="14"/>
  <c r="AQ250" i="14"/>
  <c r="BF248" i="14"/>
  <c r="AY248" i="14"/>
  <c r="AQ248" i="14"/>
  <c r="U248" i="14"/>
  <c r="N248" i="14"/>
  <c r="AM236" i="14"/>
  <c r="U236" i="14"/>
  <c r="N236" i="14"/>
  <c r="N230" i="14"/>
  <c r="BN227" i="14"/>
  <c r="BJ227" i="14"/>
  <c r="BF227" i="14"/>
  <c r="BF224" i="14"/>
  <c r="AN224" i="14"/>
  <c r="U224" i="14"/>
  <c r="N224" i="14"/>
  <c r="AM212" i="14"/>
  <c r="U212" i="14"/>
  <c r="N212" i="14"/>
  <c r="N206" i="14"/>
  <c r="BN203" i="14"/>
  <c r="BJ203" i="14"/>
  <c r="BF203" i="14"/>
  <c r="AU203" i="14"/>
  <c r="AM203" i="14"/>
  <c r="BF200" i="14"/>
  <c r="U200" i="14"/>
  <c r="N200" i="14"/>
  <c r="AM188" i="14"/>
  <c r="U188" i="14"/>
  <c r="N188" i="14"/>
  <c r="N182" i="14"/>
  <c r="AU179" i="14"/>
  <c r="AQ179" i="14"/>
  <c r="AM179" i="14"/>
  <c r="AM176" i="14"/>
  <c r="U176" i="14"/>
  <c r="N176" i="14"/>
  <c r="AM164" i="14"/>
  <c r="U164" i="14"/>
  <c r="N164" i="14"/>
  <c r="AK159" i="14"/>
  <c r="AC159" i="14"/>
  <c r="U159" i="14"/>
  <c r="N158" i="14"/>
  <c r="BA153" i="14"/>
  <c r="AS153" i="14"/>
  <c r="AK153" i="14"/>
  <c r="AC153" i="14"/>
  <c r="U153" i="14"/>
  <c r="AC147" i="14"/>
  <c r="U147" i="14"/>
  <c r="BX142" i="14"/>
  <c r="BN142" i="14"/>
  <c r="BJ142" i="14"/>
  <c r="BF142" i="14"/>
  <c r="U141" i="14"/>
  <c r="BF139" i="14"/>
  <c r="AM139" i="14"/>
  <c r="N139" i="14"/>
  <c r="AM127" i="14"/>
  <c r="U127" i="14"/>
  <c r="N127" i="14"/>
  <c r="AY122" i="14"/>
  <c r="AS122" i="14"/>
  <c r="AM122" i="14"/>
  <c r="U122" i="14"/>
  <c r="N119" i="14"/>
  <c r="U117" i="14"/>
  <c r="BN113" i="14"/>
  <c r="BJ113" i="14"/>
  <c r="BF113" i="14"/>
  <c r="U112" i="14"/>
  <c r="N112" i="14"/>
  <c r="BF110" i="14"/>
  <c r="AM110" i="14"/>
  <c r="AM98" i="14"/>
  <c r="U98" i="14"/>
  <c r="N98" i="14"/>
  <c r="AC93" i="14"/>
  <c r="U93" i="14"/>
  <c r="N92" i="14"/>
  <c r="BN89" i="14"/>
  <c r="BJ89" i="14"/>
  <c r="BF89" i="14"/>
  <c r="AC88" i="14"/>
  <c r="U88" i="14"/>
  <c r="BF86" i="14"/>
  <c r="AM86" i="14"/>
  <c r="N86" i="14"/>
  <c r="AM74" i="14"/>
  <c r="U74" i="14"/>
  <c r="N74" i="14"/>
  <c r="N68" i="14"/>
  <c r="BN65" i="14"/>
  <c r="BJ65" i="14"/>
  <c r="BF65" i="14"/>
  <c r="AU65" i="14"/>
  <c r="AM65" i="14"/>
  <c r="BF62" i="14"/>
  <c r="U62" i="14"/>
  <c r="N62" i="14"/>
  <c r="AM51" i="14"/>
  <c r="U51" i="14"/>
  <c r="N51" i="14"/>
  <c r="AM47" i="14"/>
  <c r="AM46" i="14"/>
  <c r="AM45" i="14"/>
  <c r="AM44" i="14"/>
  <c r="N44" i="14"/>
  <c r="AM43" i="14"/>
  <c r="AM42" i="14"/>
  <c r="BN39" i="14"/>
  <c r="BJ39" i="14"/>
  <c r="BF39" i="14"/>
  <c r="AU38" i="14"/>
  <c r="AM38" i="14"/>
  <c r="BF36" i="14"/>
  <c r="U36" i="14"/>
  <c r="N36" i="14"/>
  <c r="BB24" i="14"/>
  <c r="AT24" i="14"/>
  <c r="AM24" i="14"/>
  <c r="AF24" i="14"/>
  <c r="Y24" i="14"/>
  <c r="R24" i="14"/>
  <c r="K24" i="14"/>
  <c r="D24" i="14"/>
  <c r="BG11" i="14"/>
  <c r="AO11" i="14"/>
  <c r="U11" i="14"/>
  <c r="C11" i="14"/>
  <c r="D296" i="13" l="1"/>
  <c r="AM283" i="13"/>
  <c r="U283" i="13"/>
  <c r="N283" i="13"/>
  <c r="N277" i="13"/>
  <c r="BN274" i="13"/>
  <c r="BJ274" i="13"/>
  <c r="BF274" i="13"/>
  <c r="AU273" i="13"/>
  <c r="AM273" i="13"/>
  <c r="BF271" i="13"/>
  <c r="U271" i="13"/>
  <c r="N271" i="13"/>
  <c r="AM260" i="13"/>
  <c r="U260" i="13"/>
  <c r="N260" i="13"/>
  <c r="AY256" i="13"/>
  <c r="AQ256" i="13"/>
  <c r="AQ254" i="13"/>
  <c r="N254" i="13"/>
  <c r="AY253" i="13"/>
  <c r="AQ252" i="13"/>
  <c r="BN251" i="13"/>
  <c r="BJ251" i="13"/>
  <c r="BF251" i="13"/>
  <c r="AQ250" i="13"/>
  <c r="BF248" i="13"/>
  <c r="AY248" i="13"/>
  <c r="AQ248" i="13"/>
  <c r="U248" i="13"/>
  <c r="N248" i="13"/>
  <c r="AM236" i="13"/>
  <c r="U236" i="13"/>
  <c r="N236" i="13"/>
  <c r="N230" i="13"/>
  <c r="BN227" i="13"/>
  <c r="BJ227" i="13"/>
  <c r="BF227" i="13"/>
  <c r="BF224" i="13"/>
  <c r="AN224" i="13"/>
  <c r="U224" i="13"/>
  <c r="N224" i="13"/>
  <c r="AM212" i="13"/>
  <c r="U212" i="13"/>
  <c r="N212" i="13"/>
  <c r="N206" i="13"/>
  <c r="BN203" i="13"/>
  <c r="BJ203" i="13"/>
  <c r="BF203" i="13"/>
  <c r="AU203" i="13"/>
  <c r="AM203" i="13"/>
  <c r="BF200" i="13"/>
  <c r="U200" i="13"/>
  <c r="N200" i="13"/>
  <c r="AM188" i="13"/>
  <c r="U188" i="13"/>
  <c r="N188" i="13"/>
  <c r="N182" i="13"/>
  <c r="AU179" i="13"/>
  <c r="AQ179" i="13"/>
  <c r="AM179" i="13"/>
  <c r="AM176" i="13"/>
  <c r="U176" i="13"/>
  <c r="N176" i="13"/>
  <c r="AM164" i="13"/>
  <c r="U164" i="13"/>
  <c r="N164" i="13"/>
  <c r="AK159" i="13"/>
  <c r="AC159" i="13"/>
  <c r="U159" i="13"/>
  <c r="N158" i="13"/>
  <c r="BA153" i="13"/>
  <c r="AS153" i="13"/>
  <c r="AK153" i="13"/>
  <c r="AC153" i="13"/>
  <c r="U153" i="13"/>
  <c r="AC147" i="13"/>
  <c r="U147" i="13"/>
  <c r="BX142" i="13"/>
  <c r="BN142" i="13"/>
  <c r="BJ142" i="13"/>
  <c r="BF142" i="13"/>
  <c r="U141" i="13"/>
  <c r="BF139" i="13"/>
  <c r="AM139" i="13"/>
  <c r="N139" i="13"/>
  <c r="AM127" i="13"/>
  <c r="U127" i="13"/>
  <c r="N127" i="13"/>
  <c r="AY122" i="13"/>
  <c r="AS122" i="13"/>
  <c r="AM122" i="13"/>
  <c r="U122" i="13"/>
  <c r="N119" i="13"/>
  <c r="U117" i="13"/>
  <c r="BN113" i="13"/>
  <c r="BJ113" i="13"/>
  <c r="BF113" i="13"/>
  <c r="U112" i="13"/>
  <c r="N112" i="13"/>
  <c r="BF110" i="13"/>
  <c r="AM110" i="13"/>
  <c r="AM98" i="13"/>
  <c r="U98" i="13"/>
  <c r="N98" i="13"/>
  <c r="AC93" i="13"/>
  <c r="U93" i="13"/>
  <c r="N92" i="13"/>
  <c r="BN89" i="13"/>
  <c r="BJ89" i="13"/>
  <c r="BF89" i="13"/>
  <c r="AC88" i="13"/>
  <c r="U88" i="13"/>
  <c r="BF86" i="13"/>
  <c r="AM86" i="13"/>
  <c r="N86" i="13"/>
  <c r="AM74" i="13"/>
  <c r="U74" i="13"/>
  <c r="N74" i="13"/>
  <c r="N68" i="13"/>
  <c r="BN65" i="13"/>
  <c r="BJ65" i="13"/>
  <c r="BF65" i="13"/>
  <c r="AU65" i="13"/>
  <c r="AM65" i="13"/>
  <c r="BF62" i="13"/>
  <c r="U62" i="13"/>
  <c r="N62" i="13"/>
  <c r="AM51" i="13"/>
  <c r="U51" i="13"/>
  <c r="N51" i="13"/>
  <c r="AM47" i="13"/>
  <c r="AM46" i="13"/>
  <c r="AM45" i="13"/>
  <c r="AM44" i="13"/>
  <c r="N44" i="13"/>
  <c r="AM43" i="13"/>
  <c r="AM42" i="13"/>
  <c r="BN39" i="13"/>
  <c r="BJ39" i="13"/>
  <c r="BF39" i="13"/>
  <c r="AU38" i="13"/>
  <c r="AM38" i="13"/>
  <c r="BF36" i="13"/>
  <c r="U36" i="13"/>
  <c r="N36" i="13"/>
  <c r="BB24" i="13"/>
  <c r="AT24" i="13"/>
  <c r="AM24" i="13"/>
  <c r="AF24" i="13"/>
  <c r="Y24" i="13"/>
  <c r="R24" i="13"/>
  <c r="K24" i="13"/>
  <c r="D24" i="13"/>
  <c r="BG11" i="13"/>
  <c r="AO11" i="13"/>
  <c r="U11" i="13"/>
  <c r="C11" i="13"/>
  <c r="D296" i="12" l="1"/>
  <c r="AM283" i="12"/>
  <c r="U283" i="12"/>
  <c r="N283" i="12"/>
  <c r="N277" i="12"/>
  <c r="BN274" i="12"/>
  <c r="BJ274" i="12"/>
  <c r="BF274" i="12"/>
  <c r="AU273" i="12"/>
  <c r="AM273" i="12"/>
  <c r="BF271" i="12"/>
  <c r="U271" i="12"/>
  <c r="N271" i="12"/>
  <c r="AM260" i="12"/>
  <c r="U260" i="12"/>
  <c r="N260" i="12"/>
  <c r="AY256" i="12"/>
  <c r="AQ256" i="12"/>
  <c r="AQ254" i="12"/>
  <c r="N254" i="12"/>
  <c r="AY253" i="12"/>
  <c r="AQ252" i="12"/>
  <c r="BN251" i="12"/>
  <c r="BJ251" i="12"/>
  <c r="BF251" i="12"/>
  <c r="AQ250" i="12"/>
  <c r="BF248" i="12"/>
  <c r="AY248" i="12"/>
  <c r="AQ248" i="12"/>
  <c r="U248" i="12"/>
  <c r="N248" i="12"/>
  <c r="AM236" i="12"/>
  <c r="U236" i="12"/>
  <c r="N236" i="12"/>
  <c r="N230" i="12"/>
  <c r="BN227" i="12"/>
  <c r="BJ227" i="12"/>
  <c r="BF227" i="12"/>
  <c r="BF224" i="12"/>
  <c r="AN224" i="12"/>
  <c r="U224" i="12"/>
  <c r="N224" i="12"/>
  <c r="AM212" i="12"/>
  <c r="U212" i="12"/>
  <c r="N212" i="12"/>
  <c r="N206" i="12"/>
  <c r="BN203" i="12"/>
  <c r="BJ203" i="12"/>
  <c r="BF203" i="12"/>
  <c r="AU203" i="12"/>
  <c r="AM203" i="12"/>
  <c r="BF200" i="12"/>
  <c r="U200" i="12"/>
  <c r="N200" i="12"/>
  <c r="AM188" i="12"/>
  <c r="U188" i="12"/>
  <c r="N188" i="12"/>
  <c r="N182" i="12"/>
  <c r="AU179" i="12"/>
  <c r="AQ179" i="12"/>
  <c r="AM179" i="12"/>
  <c r="AM176" i="12"/>
  <c r="U176" i="12"/>
  <c r="N176" i="12"/>
  <c r="AM164" i="12"/>
  <c r="U164" i="12"/>
  <c r="N164" i="12"/>
  <c r="AK159" i="12"/>
  <c r="AC159" i="12"/>
  <c r="U159" i="12"/>
  <c r="N158" i="12"/>
  <c r="BA153" i="12"/>
  <c r="AS153" i="12"/>
  <c r="AK153" i="12"/>
  <c r="AC153" i="12"/>
  <c r="U153" i="12"/>
  <c r="AC147" i="12"/>
  <c r="U147" i="12"/>
  <c r="BX142" i="12"/>
  <c r="BN142" i="12"/>
  <c r="BJ142" i="12"/>
  <c r="BF142" i="12"/>
  <c r="U141" i="12"/>
  <c r="BF139" i="12"/>
  <c r="AM139" i="12"/>
  <c r="N139" i="12"/>
  <c r="AM127" i="12"/>
  <c r="U127" i="12"/>
  <c r="N127" i="12"/>
  <c r="AY122" i="12"/>
  <c r="AS122" i="12"/>
  <c r="AM122" i="12"/>
  <c r="U122" i="12"/>
  <c r="N119" i="12"/>
  <c r="U117" i="12"/>
  <c r="BN113" i="12"/>
  <c r="BJ113" i="12"/>
  <c r="BF113" i="12"/>
  <c r="U112" i="12"/>
  <c r="N112" i="12"/>
  <c r="BF110" i="12"/>
  <c r="AM110" i="12"/>
  <c r="AM98" i="12"/>
  <c r="U98" i="12"/>
  <c r="N98" i="12"/>
  <c r="AC93" i="12"/>
  <c r="U93" i="12"/>
  <c r="N92" i="12"/>
  <c r="BN89" i="12"/>
  <c r="BJ89" i="12"/>
  <c r="BF89" i="12"/>
  <c r="AC88" i="12"/>
  <c r="U88" i="12"/>
  <c r="BF86" i="12"/>
  <c r="AM86" i="12"/>
  <c r="N86" i="12"/>
  <c r="AM74" i="12"/>
  <c r="U74" i="12"/>
  <c r="N74" i="12"/>
  <c r="N68" i="12"/>
  <c r="BN65" i="12"/>
  <c r="BJ65" i="12"/>
  <c r="BF65" i="12"/>
  <c r="AU65" i="12"/>
  <c r="AM65" i="12"/>
  <c r="BF62" i="12"/>
  <c r="U62" i="12"/>
  <c r="N62" i="12"/>
  <c r="AM51" i="12"/>
  <c r="U51" i="12"/>
  <c r="N51" i="12"/>
  <c r="AM47" i="12"/>
  <c r="AM46" i="12"/>
  <c r="AM45" i="12"/>
  <c r="AM44" i="12"/>
  <c r="N44" i="12"/>
  <c r="AM43" i="12"/>
  <c r="AM42" i="12"/>
  <c r="BN39" i="12"/>
  <c r="BJ39" i="12"/>
  <c r="BF39" i="12"/>
  <c r="AU38" i="12"/>
  <c r="AM38" i="12"/>
  <c r="BF36" i="12"/>
  <c r="U36" i="12"/>
  <c r="N36" i="12"/>
  <c r="BB24" i="12"/>
  <c r="AT24" i="12"/>
  <c r="AM24" i="12"/>
  <c r="AF24" i="12"/>
  <c r="Y24" i="12"/>
  <c r="R24" i="12"/>
  <c r="K24" i="12"/>
  <c r="D24" i="12"/>
  <c r="BG11" i="12"/>
  <c r="AO11" i="12"/>
  <c r="U11" i="12"/>
  <c r="C11" i="12"/>
  <c r="D296" i="11" l="1"/>
  <c r="AM283" i="11"/>
  <c r="U283" i="11"/>
  <c r="N283" i="11"/>
  <c r="N277" i="11"/>
  <c r="BN274" i="11"/>
  <c r="BJ274" i="11"/>
  <c r="BF274" i="11"/>
  <c r="AU273" i="11"/>
  <c r="AM273" i="11"/>
  <c r="BF271" i="11"/>
  <c r="U271" i="11"/>
  <c r="N271" i="11"/>
  <c r="AM260" i="11"/>
  <c r="U260" i="11"/>
  <c r="N260" i="11"/>
  <c r="AY256" i="11"/>
  <c r="AQ256" i="11"/>
  <c r="AQ254" i="11"/>
  <c r="N254" i="11"/>
  <c r="AY253" i="11"/>
  <c r="AQ252" i="11"/>
  <c r="BN251" i="11"/>
  <c r="BJ251" i="11"/>
  <c r="BF251" i="11"/>
  <c r="AQ250" i="11"/>
  <c r="BF248" i="11"/>
  <c r="AY248" i="11"/>
  <c r="AQ248" i="11"/>
  <c r="U248" i="11"/>
  <c r="N248" i="11"/>
  <c r="AM236" i="11"/>
  <c r="U236" i="11"/>
  <c r="N236" i="11"/>
  <c r="N230" i="11"/>
  <c r="BN227" i="11"/>
  <c r="BJ227" i="11"/>
  <c r="BF227" i="11"/>
  <c r="BF224" i="11"/>
  <c r="AN224" i="11"/>
  <c r="U224" i="11"/>
  <c r="N224" i="11"/>
  <c r="AM212" i="11"/>
  <c r="U212" i="11"/>
  <c r="N212" i="11"/>
  <c r="N206" i="11"/>
  <c r="BN203" i="11"/>
  <c r="BJ203" i="11"/>
  <c r="BF203" i="11"/>
  <c r="AU203" i="11"/>
  <c r="AM203" i="11"/>
  <c r="BF200" i="11"/>
  <c r="U200" i="11"/>
  <c r="N200" i="11"/>
  <c r="AM188" i="11"/>
  <c r="U188" i="11"/>
  <c r="N188" i="11"/>
  <c r="N182" i="11"/>
  <c r="AU179" i="11"/>
  <c r="AQ179" i="11"/>
  <c r="AM179" i="11"/>
  <c r="AM176" i="11"/>
  <c r="U176" i="11"/>
  <c r="N176" i="11"/>
  <c r="AM164" i="11"/>
  <c r="U164" i="11"/>
  <c r="N164" i="11"/>
  <c r="AK159" i="11"/>
  <c r="AC159" i="11"/>
  <c r="U159" i="11"/>
  <c r="N158" i="11"/>
  <c r="BA153" i="11"/>
  <c r="AS153" i="11"/>
  <c r="AK153" i="11"/>
  <c r="AC153" i="11"/>
  <c r="U153" i="11"/>
  <c r="AC147" i="11"/>
  <c r="U147" i="11"/>
  <c r="BX142" i="11"/>
  <c r="BN142" i="11"/>
  <c r="BJ142" i="11"/>
  <c r="BF142" i="11"/>
  <c r="U141" i="11"/>
  <c r="BF139" i="11"/>
  <c r="AM139" i="11"/>
  <c r="N139" i="11"/>
  <c r="AM127" i="11"/>
  <c r="U127" i="11"/>
  <c r="N127" i="11"/>
  <c r="AY122" i="11"/>
  <c r="AS122" i="11"/>
  <c r="AM122" i="11"/>
  <c r="U122" i="11"/>
  <c r="N119" i="11"/>
  <c r="U117" i="11"/>
  <c r="BN113" i="11"/>
  <c r="BJ113" i="11"/>
  <c r="BF113" i="11"/>
  <c r="U112" i="11"/>
  <c r="N112" i="11"/>
  <c r="BF110" i="11"/>
  <c r="AM110" i="11"/>
  <c r="AM98" i="11"/>
  <c r="U98" i="11"/>
  <c r="N98" i="11"/>
  <c r="AC93" i="11"/>
  <c r="U93" i="11"/>
  <c r="N92" i="11"/>
  <c r="BN89" i="11"/>
  <c r="BJ89" i="11"/>
  <c r="BF89" i="11"/>
  <c r="AC88" i="11"/>
  <c r="U88" i="11"/>
  <c r="BF86" i="11"/>
  <c r="AM86" i="11"/>
  <c r="N86" i="11"/>
  <c r="AM74" i="11"/>
  <c r="U74" i="11"/>
  <c r="N74" i="11"/>
  <c r="N68" i="11"/>
  <c r="BN65" i="11"/>
  <c r="BJ65" i="11"/>
  <c r="BF65" i="11"/>
  <c r="AU65" i="11"/>
  <c r="AM65" i="11"/>
  <c r="BF62" i="11"/>
  <c r="U62" i="11"/>
  <c r="N62" i="11"/>
  <c r="AM51" i="11"/>
  <c r="U51" i="11"/>
  <c r="N51" i="11"/>
  <c r="AM47" i="11"/>
  <c r="AM46" i="11"/>
  <c r="AM45" i="11"/>
  <c r="AM44" i="11"/>
  <c r="N44" i="11"/>
  <c r="AM43" i="11"/>
  <c r="AM42" i="11"/>
  <c r="BN39" i="11"/>
  <c r="BJ39" i="11"/>
  <c r="BF39" i="11"/>
  <c r="AU38" i="11"/>
  <c r="AM38" i="11"/>
  <c r="BF36" i="11"/>
  <c r="U36" i="11"/>
  <c r="N36" i="11"/>
  <c r="BB24" i="11"/>
  <c r="AT24" i="11"/>
  <c r="AM24" i="11"/>
  <c r="AF24" i="11"/>
  <c r="Y24" i="11"/>
  <c r="R24" i="11"/>
  <c r="K24" i="11"/>
  <c r="D24" i="11"/>
  <c r="BG11" i="11"/>
  <c r="AO11" i="11"/>
  <c r="U11" i="11"/>
  <c r="C11" i="11"/>
  <c r="D296" i="10" l="1"/>
  <c r="AM283" i="10"/>
  <c r="U283" i="10"/>
  <c r="N283" i="10"/>
  <c r="N277" i="10"/>
  <c r="BN274" i="10"/>
  <c r="BJ274" i="10"/>
  <c r="BF274" i="10"/>
  <c r="AU273" i="10"/>
  <c r="AM273" i="10"/>
  <c r="BF271" i="10"/>
  <c r="U271" i="10"/>
  <c r="N271" i="10"/>
  <c r="AM260" i="10"/>
  <c r="U260" i="10"/>
  <c r="N260" i="10"/>
  <c r="AY256" i="10"/>
  <c r="AQ256" i="10"/>
  <c r="AQ254" i="10"/>
  <c r="N254" i="10"/>
  <c r="AY253" i="10"/>
  <c r="AQ252" i="10"/>
  <c r="BN251" i="10"/>
  <c r="BJ251" i="10"/>
  <c r="BF251" i="10"/>
  <c r="AQ250" i="10"/>
  <c r="BF248" i="10"/>
  <c r="AY248" i="10"/>
  <c r="AQ248" i="10"/>
  <c r="U248" i="10"/>
  <c r="N248" i="10"/>
  <c r="AM236" i="10"/>
  <c r="U236" i="10"/>
  <c r="N236" i="10"/>
  <c r="N230" i="10"/>
  <c r="BN227" i="10"/>
  <c r="BJ227" i="10"/>
  <c r="BF227" i="10"/>
  <c r="BF224" i="10"/>
  <c r="AN224" i="10"/>
  <c r="U224" i="10"/>
  <c r="N224" i="10"/>
  <c r="AM212" i="10"/>
  <c r="U212" i="10"/>
  <c r="N212" i="10"/>
  <c r="N206" i="10"/>
  <c r="BN203" i="10"/>
  <c r="BJ203" i="10"/>
  <c r="BF203" i="10"/>
  <c r="AU203" i="10"/>
  <c r="AM203" i="10"/>
  <c r="BF200" i="10"/>
  <c r="U200" i="10"/>
  <c r="N200" i="10"/>
  <c r="AM188" i="10"/>
  <c r="U188" i="10"/>
  <c r="N188" i="10"/>
  <c r="N182" i="10"/>
  <c r="AU179" i="10"/>
  <c r="AQ179" i="10"/>
  <c r="AM179" i="10"/>
  <c r="AM176" i="10"/>
  <c r="U176" i="10"/>
  <c r="N176" i="10"/>
  <c r="AM164" i="10"/>
  <c r="U164" i="10"/>
  <c r="N164" i="10"/>
  <c r="AK159" i="10"/>
  <c r="AC159" i="10"/>
  <c r="U159" i="10"/>
  <c r="N158" i="10"/>
  <c r="BA153" i="10"/>
  <c r="AS153" i="10"/>
  <c r="AK153" i="10"/>
  <c r="AC153" i="10"/>
  <c r="U153" i="10"/>
  <c r="AC147" i="10"/>
  <c r="U147" i="10"/>
  <c r="BX142" i="10"/>
  <c r="BN142" i="10"/>
  <c r="BJ142" i="10"/>
  <c r="BF142" i="10"/>
  <c r="U141" i="10"/>
  <c r="BF139" i="10"/>
  <c r="AM139" i="10"/>
  <c r="N139" i="10"/>
  <c r="AM127" i="10"/>
  <c r="U127" i="10"/>
  <c r="N127" i="10"/>
  <c r="AY122" i="10"/>
  <c r="AS122" i="10"/>
  <c r="AM122" i="10"/>
  <c r="U122" i="10"/>
  <c r="N119" i="10"/>
  <c r="U117" i="10"/>
  <c r="BN113" i="10"/>
  <c r="BJ113" i="10"/>
  <c r="BF113" i="10"/>
  <c r="U112" i="10"/>
  <c r="N112" i="10"/>
  <c r="BF110" i="10"/>
  <c r="AM110" i="10"/>
  <c r="AM98" i="10"/>
  <c r="U98" i="10"/>
  <c r="N98" i="10"/>
  <c r="AC93" i="10"/>
  <c r="U93" i="10"/>
  <c r="N92" i="10"/>
  <c r="BN89" i="10"/>
  <c r="BJ89" i="10"/>
  <c r="BF89" i="10"/>
  <c r="AC88" i="10"/>
  <c r="U88" i="10"/>
  <c r="BF86" i="10"/>
  <c r="AM86" i="10"/>
  <c r="N86" i="10"/>
  <c r="AM74" i="10"/>
  <c r="U74" i="10"/>
  <c r="N74" i="10"/>
  <c r="N68" i="10"/>
  <c r="BN65" i="10"/>
  <c r="BJ65" i="10"/>
  <c r="BF65" i="10"/>
  <c r="AU65" i="10"/>
  <c r="AM65" i="10"/>
  <c r="BF62" i="10"/>
  <c r="U62" i="10"/>
  <c r="N62" i="10"/>
  <c r="AM51" i="10"/>
  <c r="U51" i="10"/>
  <c r="N51" i="10"/>
  <c r="AM47" i="10"/>
  <c r="AM46" i="10"/>
  <c r="AM45" i="10"/>
  <c r="AM44" i="10"/>
  <c r="N44" i="10"/>
  <c r="AM43" i="10"/>
  <c r="AM42" i="10"/>
  <c r="BN39" i="10"/>
  <c r="BJ39" i="10"/>
  <c r="BF39" i="10"/>
  <c r="AU38" i="10"/>
  <c r="AM38" i="10"/>
  <c r="BF36" i="10"/>
  <c r="U36" i="10"/>
  <c r="N36" i="10"/>
  <c r="BB24" i="10"/>
  <c r="AT24" i="10"/>
  <c r="AM24" i="10"/>
  <c r="AF24" i="10"/>
  <c r="Y24" i="10"/>
  <c r="R24" i="10"/>
  <c r="K24" i="10"/>
  <c r="D24" i="10"/>
  <c r="BG11" i="10"/>
  <c r="AO11" i="10"/>
  <c r="U11" i="10"/>
  <c r="C11" i="10"/>
  <c r="D296" i="9" l="1"/>
  <c r="AM283" i="9"/>
  <c r="U283" i="9"/>
  <c r="N283" i="9"/>
  <c r="N277" i="9"/>
  <c r="BN274" i="9"/>
  <c r="BJ274" i="9"/>
  <c r="BF274" i="9"/>
  <c r="AU273" i="9"/>
  <c r="AM273" i="9"/>
  <c r="BF271" i="9"/>
  <c r="U271" i="9"/>
  <c r="N271" i="9"/>
  <c r="AM260" i="9"/>
  <c r="U260" i="9"/>
  <c r="N260" i="9"/>
  <c r="AY256" i="9"/>
  <c r="AQ256" i="9"/>
  <c r="AQ254" i="9"/>
  <c r="N254" i="9"/>
  <c r="AY253" i="9"/>
  <c r="AQ252" i="9"/>
  <c r="BN251" i="9"/>
  <c r="BJ251" i="9"/>
  <c r="BF251" i="9"/>
  <c r="AQ250" i="9"/>
  <c r="BF248" i="9"/>
  <c r="AY248" i="9"/>
  <c r="AQ248" i="9"/>
  <c r="U248" i="9"/>
  <c r="N248" i="9"/>
  <c r="AM236" i="9"/>
  <c r="U236" i="9"/>
  <c r="N236" i="9"/>
  <c r="N230" i="9"/>
  <c r="BN227" i="9"/>
  <c r="BJ227" i="9"/>
  <c r="BF227" i="9"/>
  <c r="BF224" i="9"/>
  <c r="AN224" i="9"/>
  <c r="U224" i="9"/>
  <c r="N224" i="9"/>
  <c r="AM212" i="9"/>
  <c r="U212" i="9"/>
  <c r="N212" i="9"/>
  <c r="N206" i="9"/>
  <c r="BN203" i="9"/>
  <c r="BJ203" i="9"/>
  <c r="BF203" i="9"/>
  <c r="AU203" i="9"/>
  <c r="AM203" i="9"/>
  <c r="BF200" i="9"/>
  <c r="U200" i="9"/>
  <c r="N200" i="9"/>
  <c r="AM188" i="9"/>
  <c r="U188" i="9"/>
  <c r="N188" i="9"/>
  <c r="N182" i="9"/>
  <c r="AU179" i="9"/>
  <c r="AQ179" i="9"/>
  <c r="AM179" i="9"/>
  <c r="AM176" i="9"/>
  <c r="U176" i="9"/>
  <c r="N176" i="9"/>
  <c r="AM164" i="9"/>
  <c r="U164" i="9"/>
  <c r="N164" i="9"/>
  <c r="AK159" i="9"/>
  <c r="AC159" i="9"/>
  <c r="U159" i="9"/>
  <c r="N158" i="9"/>
  <c r="BA153" i="9"/>
  <c r="AS153" i="9"/>
  <c r="AK153" i="9"/>
  <c r="AC153" i="9"/>
  <c r="U153" i="9"/>
  <c r="AC147" i="9"/>
  <c r="U147" i="9"/>
  <c r="BX142" i="9"/>
  <c r="BN142" i="9"/>
  <c r="BJ142" i="9"/>
  <c r="BF142" i="9"/>
  <c r="U141" i="9"/>
  <c r="BF139" i="9"/>
  <c r="AM139" i="9"/>
  <c r="N139" i="9"/>
  <c r="AM127" i="9"/>
  <c r="U127" i="9"/>
  <c r="N127" i="9"/>
  <c r="AY122" i="9"/>
  <c r="AS122" i="9"/>
  <c r="AM122" i="9"/>
  <c r="U122" i="9"/>
  <c r="N119" i="9"/>
  <c r="U117" i="9"/>
  <c r="BN113" i="9"/>
  <c r="BJ113" i="9"/>
  <c r="BF113" i="9"/>
  <c r="U112" i="9"/>
  <c r="N112" i="9"/>
  <c r="BF110" i="9"/>
  <c r="AM110" i="9"/>
  <c r="AM98" i="9"/>
  <c r="U98" i="9"/>
  <c r="N98" i="9"/>
  <c r="AC93" i="9"/>
  <c r="U93" i="9"/>
  <c r="N92" i="9"/>
  <c r="BN89" i="9"/>
  <c r="BJ89" i="9"/>
  <c r="BF89" i="9"/>
  <c r="AC88" i="9"/>
  <c r="U88" i="9"/>
  <c r="BF86" i="9"/>
  <c r="AM86" i="9"/>
  <c r="N86" i="9"/>
  <c r="AM74" i="9"/>
  <c r="U74" i="9"/>
  <c r="N74" i="9"/>
  <c r="N68" i="9"/>
  <c r="BN65" i="9"/>
  <c r="BJ65" i="9"/>
  <c r="BF65" i="9"/>
  <c r="AU65" i="9"/>
  <c r="AM65" i="9"/>
  <c r="BF62" i="9"/>
  <c r="U62" i="9"/>
  <c r="N62" i="9"/>
  <c r="AM51" i="9"/>
  <c r="U51" i="9"/>
  <c r="N51" i="9"/>
  <c r="AM47" i="9"/>
  <c r="AM46" i="9"/>
  <c r="AM45" i="9"/>
  <c r="AM44" i="9"/>
  <c r="N44" i="9"/>
  <c r="AM43" i="9"/>
  <c r="AM42" i="9"/>
  <c r="BN39" i="9"/>
  <c r="BJ39" i="9"/>
  <c r="BF39" i="9"/>
  <c r="AU38" i="9"/>
  <c r="AM38" i="9"/>
  <c r="BF36" i="9"/>
  <c r="U36" i="9"/>
  <c r="N36" i="9"/>
  <c r="BB24" i="9"/>
  <c r="AT24" i="9"/>
  <c r="AM24" i="9"/>
  <c r="AF24" i="9"/>
  <c r="Y24" i="9"/>
  <c r="R24" i="9"/>
  <c r="K24" i="9"/>
  <c r="D24" i="9"/>
  <c r="BG11" i="9"/>
  <c r="AO11" i="9"/>
  <c r="U11" i="9"/>
  <c r="C11" i="9"/>
  <c r="D296" i="8" l="1"/>
  <c r="AM283" i="8"/>
  <c r="U283" i="8"/>
  <c r="N283" i="8"/>
  <c r="N277" i="8"/>
  <c r="BN274" i="8"/>
  <c r="BJ274" i="8"/>
  <c r="BF274" i="8"/>
  <c r="AU273" i="8"/>
  <c r="AM273" i="8"/>
  <c r="BF271" i="8"/>
  <c r="U271" i="8"/>
  <c r="N271" i="8"/>
  <c r="AM260" i="8"/>
  <c r="U260" i="8"/>
  <c r="N260" i="8"/>
  <c r="AY256" i="8"/>
  <c r="AQ256" i="8"/>
  <c r="AQ254" i="8"/>
  <c r="N254" i="8"/>
  <c r="AY253" i="8"/>
  <c r="AQ252" i="8"/>
  <c r="BN251" i="8"/>
  <c r="BJ251" i="8"/>
  <c r="BF251" i="8"/>
  <c r="AQ250" i="8"/>
  <c r="BF248" i="8"/>
  <c r="AY248" i="8"/>
  <c r="AQ248" i="8"/>
  <c r="U248" i="8"/>
  <c r="N248" i="8"/>
  <c r="AM236" i="8"/>
  <c r="U236" i="8"/>
  <c r="N236" i="8"/>
  <c r="N230" i="8"/>
  <c r="BN227" i="8"/>
  <c r="BJ227" i="8"/>
  <c r="BF227" i="8"/>
  <c r="BF224" i="8"/>
  <c r="AN224" i="8"/>
  <c r="U224" i="8"/>
  <c r="N224" i="8"/>
  <c r="AM212" i="8"/>
  <c r="U212" i="8"/>
  <c r="N212" i="8"/>
  <c r="N206" i="8"/>
  <c r="BN203" i="8"/>
  <c r="BJ203" i="8"/>
  <c r="BF203" i="8"/>
  <c r="AU203" i="8"/>
  <c r="AM203" i="8"/>
  <c r="BF200" i="8"/>
  <c r="U200" i="8"/>
  <c r="N200" i="8"/>
  <c r="AM188" i="8"/>
  <c r="U188" i="8"/>
  <c r="N188" i="8"/>
  <c r="N182" i="8"/>
  <c r="AU179" i="8"/>
  <c r="AQ179" i="8"/>
  <c r="AM179" i="8"/>
  <c r="AM176" i="8"/>
  <c r="U176" i="8"/>
  <c r="N176" i="8"/>
  <c r="AM164" i="8"/>
  <c r="U164" i="8"/>
  <c r="N164" i="8"/>
  <c r="AK159" i="8"/>
  <c r="AC159" i="8"/>
  <c r="U159" i="8"/>
  <c r="N158" i="8"/>
  <c r="BA153" i="8"/>
  <c r="AS153" i="8"/>
  <c r="AK153" i="8"/>
  <c r="AC153" i="8"/>
  <c r="U153" i="8"/>
  <c r="AC147" i="8"/>
  <c r="U147" i="8"/>
  <c r="BX142" i="8"/>
  <c r="BN142" i="8"/>
  <c r="BJ142" i="8"/>
  <c r="BF142" i="8"/>
  <c r="U141" i="8"/>
  <c r="BF139" i="8"/>
  <c r="AM139" i="8"/>
  <c r="N139" i="8"/>
  <c r="AM127" i="8"/>
  <c r="U127" i="8"/>
  <c r="N127" i="8"/>
  <c r="AY122" i="8"/>
  <c r="AS122" i="8"/>
  <c r="AM122" i="8"/>
  <c r="U122" i="8"/>
  <c r="N119" i="8"/>
  <c r="U117" i="8"/>
  <c r="BN113" i="8"/>
  <c r="BJ113" i="8"/>
  <c r="BF113" i="8"/>
  <c r="U112" i="8"/>
  <c r="N112" i="8"/>
  <c r="BF110" i="8"/>
  <c r="AM110" i="8"/>
  <c r="AM98" i="8"/>
  <c r="U98" i="8"/>
  <c r="N98" i="8"/>
  <c r="AC93" i="8"/>
  <c r="U93" i="8"/>
  <c r="N92" i="8"/>
  <c r="BN89" i="8"/>
  <c r="BJ89" i="8"/>
  <c r="BF89" i="8"/>
  <c r="AC88" i="8"/>
  <c r="U88" i="8"/>
  <c r="BF86" i="8"/>
  <c r="AM86" i="8"/>
  <c r="N86" i="8"/>
  <c r="AM74" i="8"/>
  <c r="U74" i="8"/>
  <c r="N74" i="8"/>
  <c r="N68" i="8"/>
  <c r="BN65" i="8"/>
  <c r="BJ65" i="8"/>
  <c r="BF65" i="8"/>
  <c r="AU65" i="8"/>
  <c r="AM65" i="8"/>
  <c r="BF62" i="8"/>
  <c r="U62" i="8"/>
  <c r="N62" i="8"/>
  <c r="AM51" i="8"/>
  <c r="U51" i="8"/>
  <c r="N51" i="8"/>
  <c r="AM47" i="8"/>
  <c r="AM46" i="8"/>
  <c r="AM45" i="8"/>
  <c r="AM44" i="8"/>
  <c r="N44" i="8"/>
  <c r="AM43" i="8"/>
  <c r="AM42" i="8"/>
  <c r="BN39" i="8"/>
  <c r="BJ39" i="8"/>
  <c r="BF39" i="8"/>
  <c r="AU38" i="8"/>
  <c r="AM38" i="8"/>
  <c r="BF36" i="8"/>
  <c r="U36" i="8"/>
  <c r="N36" i="8"/>
  <c r="BB24" i="8"/>
  <c r="AT24" i="8"/>
  <c r="AM24" i="8"/>
  <c r="AF24" i="8"/>
  <c r="Y24" i="8"/>
  <c r="R24" i="8"/>
  <c r="K24" i="8"/>
  <c r="D24" i="8"/>
  <c r="BG11" i="8"/>
  <c r="AO11" i="8"/>
  <c r="U11" i="8"/>
  <c r="C11" i="8"/>
  <c r="D296" i="7" l="1"/>
  <c r="AM283" i="7"/>
  <c r="U283" i="7"/>
  <c r="N283" i="7"/>
  <c r="N277" i="7"/>
  <c r="BN274" i="7"/>
  <c r="BJ274" i="7"/>
  <c r="BF274" i="7"/>
  <c r="AU273" i="7"/>
  <c r="AM273" i="7"/>
  <c r="BF271" i="7"/>
  <c r="U271" i="7"/>
  <c r="N271" i="7"/>
  <c r="AM260" i="7"/>
  <c r="U260" i="7"/>
  <c r="N260" i="7"/>
  <c r="AY256" i="7"/>
  <c r="AQ256" i="7"/>
  <c r="AQ254" i="7"/>
  <c r="N254" i="7"/>
  <c r="AY253" i="7"/>
  <c r="AQ252" i="7"/>
  <c r="BN251" i="7"/>
  <c r="BJ251" i="7"/>
  <c r="BF251" i="7"/>
  <c r="AQ250" i="7"/>
  <c r="BF248" i="7"/>
  <c r="AY248" i="7"/>
  <c r="AQ248" i="7"/>
  <c r="U248" i="7"/>
  <c r="N248" i="7"/>
  <c r="AM236" i="7"/>
  <c r="U236" i="7"/>
  <c r="N236" i="7"/>
  <c r="N230" i="7"/>
  <c r="BN227" i="7"/>
  <c r="BJ227" i="7"/>
  <c r="BF227" i="7"/>
  <c r="BF224" i="7"/>
  <c r="AN224" i="7"/>
  <c r="U224" i="7"/>
  <c r="N224" i="7"/>
  <c r="AM212" i="7"/>
  <c r="U212" i="7"/>
  <c r="N212" i="7"/>
  <c r="N206" i="7"/>
  <c r="BN203" i="7"/>
  <c r="BJ203" i="7"/>
  <c r="BF203" i="7"/>
  <c r="AU203" i="7"/>
  <c r="AM203" i="7"/>
  <c r="BF200" i="7"/>
  <c r="U200" i="7"/>
  <c r="N200" i="7"/>
  <c r="AM188" i="7"/>
  <c r="U188" i="7"/>
  <c r="N188" i="7"/>
  <c r="N182" i="7"/>
  <c r="AU179" i="7"/>
  <c r="AQ179" i="7"/>
  <c r="AM179" i="7"/>
  <c r="AM176" i="7"/>
  <c r="U176" i="7"/>
  <c r="N176" i="7"/>
  <c r="AM164" i="7"/>
  <c r="U164" i="7"/>
  <c r="N164" i="7"/>
  <c r="AK159" i="7"/>
  <c r="AC159" i="7"/>
  <c r="U159" i="7"/>
  <c r="N158" i="7"/>
  <c r="BA153" i="7"/>
  <c r="AS153" i="7"/>
  <c r="AK153" i="7"/>
  <c r="AC153" i="7"/>
  <c r="U153" i="7"/>
  <c r="AC147" i="7"/>
  <c r="U147" i="7"/>
  <c r="BX142" i="7"/>
  <c r="BN142" i="7"/>
  <c r="BJ142" i="7"/>
  <c r="BF142" i="7"/>
  <c r="U141" i="7"/>
  <c r="BF139" i="7"/>
  <c r="AM139" i="7"/>
  <c r="N139" i="7"/>
  <c r="AM127" i="7"/>
  <c r="U127" i="7"/>
  <c r="N127" i="7"/>
  <c r="AY122" i="7"/>
  <c r="AS122" i="7"/>
  <c r="AM122" i="7"/>
  <c r="U122" i="7"/>
  <c r="N119" i="7"/>
  <c r="U117" i="7"/>
  <c r="BN113" i="7"/>
  <c r="BJ113" i="7"/>
  <c r="BF113" i="7"/>
  <c r="U112" i="7"/>
  <c r="N112" i="7"/>
  <c r="BF110" i="7"/>
  <c r="AM110" i="7"/>
  <c r="AM98" i="7"/>
  <c r="U98" i="7"/>
  <c r="N98" i="7"/>
  <c r="AC93" i="7"/>
  <c r="U93" i="7"/>
  <c r="N92" i="7"/>
  <c r="BN89" i="7"/>
  <c r="BJ89" i="7"/>
  <c r="BF89" i="7"/>
  <c r="AC88" i="7"/>
  <c r="U88" i="7"/>
  <c r="BF86" i="7"/>
  <c r="AM86" i="7"/>
  <c r="N86" i="7"/>
  <c r="AM74" i="7"/>
  <c r="U74" i="7"/>
  <c r="N74" i="7"/>
  <c r="N68" i="7"/>
  <c r="BN65" i="7"/>
  <c r="BJ65" i="7"/>
  <c r="BF65" i="7"/>
  <c r="AU65" i="7"/>
  <c r="AM65" i="7"/>
  <c r="BF62" i="7"/>
  <c r="U62" i="7"/>
  <c r="N62" i="7"/>
  <c r="AM51" i="7"/>
  <c r="U51" i="7"/>
  <c r="N51" i="7"/>
  <c r="AM47" i="7"/>
  <c r="AM46" i="7"/>
  <c r="AM45" i="7"/>
  <c r="AM44" i="7"/>
  <c r="N44" i="7"/>
  <c r="AM43" i="7"/>
  <c r="AM42" i="7"/>
  <c r="BN39" i="7"/>
  <c r="BJ39" i="7"/>
  <c r="BF39" i="7"/>
  <c r="AU38" i="7"/>
  <c r="AM38" i="7"/>
  <c r="BF36" i="7"/>
  <c r="U36" i="7"/>
  <c r="N36" i="7"/>
  <c r="BB24" i="7"/>
  <c r="AT24" i="7"/>
  <c r="AM24" i="7"/>
  <c r="AF24" i="7"/>
  <c r="Y24" i="7"/>
  <c r="R24" i="7"/>
  <c r="K24" i="7"/>
  <c r="D24" i="7"/>
  <c r="BG11" i="7"/>
  <c r="AO11" i="7"/>
  <c r="U11" i="7"/>
  <c r="C11" i="7"/>
  <c r="D296" i="6" l="1"/>
  <c r="AM283" i="6"/>
  <c r="U283" i="6"/>
  <c r="N283" i="6"/>
  <c r="N277" i="6"/>
  <c r="BN274" i="6"/>
  <c r="BJ274" i="6"/>
  <c r="BF274" i="6"/>
  <c r="AU273" i="6"/>
  <c r="AM273" i="6"/>
  <c r="BF271" i="6"/>
  <c r="U271" i="6"/>
  <c r="N271" i="6"/>
  <c r="AM260" i="6"/>
  <c r="U260" i="6"/>
  <c r="N260" i="6"/>
  <c r="AY256" i="6"/>
  <c r="AQ256" i="6"/>
  <c r="AQ254" i="6"/>
  <c r="N254" i="6"/>
  <c r="AY253" i="6"/>
  <c r="AQ252" i="6"/>
  <c r="BN251" i="6"/>
  <c r="BJ251" i="6"/>
  <c r="BF251" i="6"/>
  <c r="AQ250" i="6"/>
  <c r="BF248" i="6"/>
  <c r="AY248" i="6"/>
  <c r="AQ248" i="6"/>
  <c r="U248" i="6"/>
  <c r="N248" i="6"/>
  <c r="AM236" i="6"/>
  <c r="U236" i="6"/>
  <c r="N236" i="6"/>
  <c r="N230" i="6"/>
  <c r="BN227" i="6"/>
  <c r="BJ227" i="6"/>
  <c r="BF227" i="6"/>
  <c r="BF224" i="6"/>
  <c r="AN224" i="6"/>
  <c r="U224" i="6"/>
  <c r="N224" i="6"/>
  <c r="AM212" i="6"/>
  <c r="U212" i="6"/>
  <c r="N212" i="6"/>
  <c r="N206" i="6"/>
  <c r="BN203" i="6"/>
  <c r="BJ203" i="6"/>
  <c r="BF203" i="6"/>
  <c r="AU203" i="6"/>
  <c r="AM203" i="6"/>
  <c r="BF200" i="6"/>
  <c r="U200" i="6"/>
  <c r="N200" i="6"/>
  <c r="AM188" i="6"/>
  <c r="U188" i="6"/>
  <c r="N188" i="6"/>
  <c r="N182" i="6"/>
  <c r="AU179" i="6"/>
  <c r="AQ179" i="6"/>
  <c r="AM179" i="6"/>
  <c r="AM176" i="6"/>
  <c r="U176" i="6"/>
  <c r="N176" i="6"/>
  <c r="AM164" i="6"/>
  <c r="U164" i="6"/>
  <c r="N164" i="6"/>
  <c r="AK159" i="6"/>
  <c r="AC159" i="6"/>
  <c r="U159" i="6"/>
  <c r="N158" i="6"/>
  <c r="BA153" i="6"/>
  <c r="AS153" i="6"/>
  <c r="AK153" i="6"/>
  <c r="AC153" i="6"/>
  <c r="U153" i="6"/>
  <c r="AC147" i="6"/>
  <c r="U147" i="6"/>
  <c r="BX142" i="6"/>
  <c r="BN142" i="6"/>
  <c r="BJ142" i="6"/>
  <c r="BF142" i="6"/>
  <c r="U141" i="6"/>
  <c r="BF139" i="6"/>
  <c r="AM139" i="6"/>
  <c r="N139" i="6"/>
  <c r="AM127" i="6"/>
  <c r="U127" i="6"/>
  <c r="N127" i="6"/>
  <c r="AY122" i="6"/>
  <c r="AS122" i="6"/>
  <c r="AM122" i="6"/>
  <c r="U122" i="6"/>
  <c r="N119" i="6"/>
  <c r="U117" i="6"/>
  <c r="BN113" i="6"/>
  <c r="BJ113" i="6"/>
  <c r="BF113" i="6"/>
  <c r="U112" i="6"/>
  <c r="N112" i="6"/>
  <c r="BF110" i="6"/>
  <c r="AM110" i="6"/>
  <c r="AM98" i="6"/>
  <c r="U98" i="6"/>
  <c r="N98" i="6"/>
  <c r="AC93" i="6"/>
  <c r="U93" i="6"/>
  <c r="N92" i="6"/>
  <c r="BN89" i="6"/>
  <c r="BJ89" i="6"/>
  <c r="BF89" i="6"/>
  <c r="AC88" i="6"/>
  <c r="U88" i="6"/>
  <c r="BF86" i="6"/>
  <c r="AM86" i="6"/>
  <c r="N86" i="6"/>
  <c r="AM74" i="6"/>
  <c r="U74" i="6"/>
  <c r="N74" i="6"/>
  <c r="N68" i="6"/>
  <c r="BN65" i="6"/>
  <c r="BJ65" i="6"/>
  <c r="BF65" i="6"/>
  <c r="AU65" i="6"/>
  <c r="AM65" i="6"/>
  <c r="BF62" i="6"/>
  <c r="U62" i="6"/>
  <c r="N62" i="6"/>
  <c r="AM51" i="6"/>
  <c r="U51" i="6"/>
  <c r="N51" i="6"/>
  <c r="AM47" i="6"/>
  <c r="AM46" i="6"/>
  <c r="AM45" i="6"/>
  <c r="AM44" i="6"/>
  <c r="N44" i="6"/>
  <c r="AM43" i="6"/>
  <c r="AM42" i="6"/>
  <c r="BN39" i="6"/>
  <c r="BJ39" i="6"/>
  <c r="BF39" i="6"/>
  <c r="AU38" i="6"/>
  <c r="AM38" i="6"/>
  <c r="BF36" i="6"/>
  <c r="U36" i="6"/>
  <c r="N36" i="6"/>
  <c r="BB24" i="6"/>
  <c r="AT24" i="6"/>
  <c r="AM24" i="6"/>
  <c r="AF24" i="6"/>
  <c r="Y24" i="6"/>
  <c r="R24" i="6"/>
  <c r="K24" i="6"/>
  <c r="D24" i="6"/>
  <c r="BG11" i="6"/>
  <c r="AO11" i="6"/>
  <c r="U11" i="6"/>
  <c r="C11" i="6"/>
  <c r="D296" i="5" l="1"/>
  <c r="AM283" i="5"/>
  <c r="U283" i="5"/>
  <c r="N283" i="5"/>
  <c r="N277" i="5"/>
  <c r="BN274" i="5"/>
  <c r="BJ274" i="5"/>
  <c r="BF274" i="5"/>
  <c r="AU273" i="5"/>
  <c r="AM273" i="5"/>
  <c r="BF271" i="5"/>
  <c r="U271" i="5"/>
  <c r="N271" i="5"/>
  <c r="AM260" i="5"/>
  <c r="U260" i="5"/>
  <c r="N260" i="5"/>
  <c r="AY256" i="5"/>
  <c r="AQ256" i="5"/>
  <c r="AQ254" i="5"/>
  <c r="N254" i="5"/>
  <c r="AY253" i="5"/>
  <c r="AQ252" i="5"/>
  <c r="BN251" i="5"/>
  <c r="BJ251" i="5"/>
  <c r="BF251" i="5"/>
  <c r="AQ250" i="5"/>
  <c r="BF248" i="5"/>
  <c r="AY248" i="5"/>
  <c r="AQ248" i="5"/>
  <c r="U248" i="5"/>
  <c r="N248" i="5"/>
  <c r="AM236" i="5"/>
  <c r="U236" i="5"/>
  <c r="N236" i="5"/>
  <c r="N230" i="5"/>
  <c r="BN227" i="5"/>
  <c r="BJ227" i="5"/>
  <c r="BF227" i="5"/>
  <c r="BF224" i="5"/>
  <c r="AN224" i="5"/>
  <c r="U224" i="5"/>
  <c r="N224" i="5"/>
  <c r="AM212" i="5"/>
  <c r="U212" i="5"/>
  <c r="N212" i="5"/>
  <c r="N206" i="5"/>
  <c r="BN203" i="5"/>
  <c r="BJ203" i="5"/>
  <c r="BF203" i="5"/>
  <c r="AU203" i="5"/>
  <c r="AM203" i="5"/>
  <c r="BF200" i="5"/>
  <c r="U200" i="5"/>
  <c r="N200" i="5"/>
  <c r="AM188" i="5"/>
  <c r="U188" i="5"/>
  <c r="N188" i="5"/>
  <c r="N182" i="5"/>
  <c r="AU179" i="5"/>
  <c r="AQ179" i="5"/>
  <c r="AM179" i="5"/>
  <c r="AM176" i="5"/>
  <c r="U176" i="5"/>
  <c r="N176" i="5"/>
  <c r="AM164" i="5"/>
  <c r="U164" i="5"/>
  <c r="N164" i="5"/>
  <c r="AK159" i="5"/>
  <c r="AC159" i="5"/>
  <c r="U159" i="5"/>
  <c r="N158" i="5"/>
  <c r="BA153" i="5"/>
  <c r="AS153" i="5"/>
  <c r="AK153" i="5"/>
  <c r="AC153" i="5"/>
  <c r="U153" i="5"/>
  <c r="AC147" i="5"/>
  <c r="U147" i="5"/>
  <c r="BX142" i="5"/>
  <c r="BN142" i="5"/>
  <c r="BJ142" i="5"/>
  <c r="BF142" i="5"/>
  <c r="U141" i="5"/>
  <c r="BF139" i="5"/>
  <c r="AM139" i="5"/>
  <c r="N139" i="5"/>
  <c r="AM127" i="5"/>
  <c r="U127" i="5"/>
  <c r="N127" i="5"/>
  <c r="AY122" i="5"/>
  <c r="AS122" i="5"/>
  <c r="AM122" i="5"/>
  <c r="U122" i="5"/>
  <c r="N119" i="5"/>
  <c r="U117" i="5"/>
  <c r="BN113" i="5"/>
  <c r="BJ113" i="5"/>
  <c r="BF113" i="5"/>
  <c r="U112" i="5"/>
  <c r="N112" i="5"/>
  <c r="BF110" i="5"/>
  <c r="AM110" i="5"/>
  <c r="AM98" i="5"/>
  <c r="U98" i="5"/>
  <c r="N98" i="5"/>
  <c r="AC93" i="5"/>
  <c r="U93" i="5"/>
  <c r="N92" i="5"/>
  <c r="BN89" i="5"/>
  <c r="BJ89" i="5"/>
  <c r="BF89" i="5"/>
  <c r="AC88" i="5"/>
  <c r="U88" i="5"/>
  <c r="BF86" i="5"/>
  <c r="AM86" i="5"/>
  <c r="N86" i="5"/>
  <c r="AM74" i="5"/>
  <c r="U74" i="5"/>
  <c r="N74" i="5"/>
  <c r="N68" i="5"/>
  <c r="BN65" i="5"/>
  <c r="BJ65" i="5"/>
  <c r="BF65" i="5"/>
  <c r="AU65" i="5"/>
  <c r="AM65" i="5"/>
  <c r="BF62" i="5"/>
  <c r="U62" i="5"/>
  <c r="N62" i="5"/>
  <c r="AM51" i="5"/>
  <c r="U51" i="5"/>
  <c r="N51" i="5"/>
  <c r="AM47" i="5"/>
  <c r="AM46" i="5"/>
  <c r="AM45" i="5"/>
  <c r="AM44" i="5"/>
  <c r="N44" i="5"/>
  <c r="AM43" i="5"/>
  <c r="AM42" i="5"/>
  <c r="BN39" i="5"/>
  <c r="BJ39" i="5"/>
  <c r="BF39" i="5"/>
  <c r="AU38" i="5"/>
  <c r="AM38" i="5"/>
  <c r="BF36" i="5"/>
  <c r="U36" i="5"/>
  <c r="N36" i="5"/>
  <c r="BB24" i="5"/>
  <c r="AT24" i="5"/>
  <c r="AM24" i="5"/>
  <c r="AF24" i="5"/>
  <c r="Y24" i="5"/>
  <c r="R24" i="5"/>
  <c r="K24" i="5"/>
  <c r="D24" i="5"/>
  <c r="BG11" i="5"/>
  <c r="AO11" i="5"/>
  <c r="U11" i="5"/>
  <c r="C11" i="5"/>
  <c r="D296" i="3" l="1"/>
  <c r="AM283" i="3"/>
  <c r="U283" i="3"/>
  <c r="N283" i="3"/>
  <c r="N277" i="3"/>
  <c r="BN274" i="3"/>
  <c r="BJ274" i="3"/>
  <c r="BF274" i="3"/>
  <c r="AU273" i="3"/>
  <c r="AM273" i="3"/>
  <c r="BF271" i="3"/>
  <c r="U271" i="3"/>
  <c r="N271" i="3"/>
  <c r="AM260" i="3"/>
  <c r="U260" i="3"/>
  <c r="N260" i="3"/>
  <c r="AY256" i="3"/>
  <c r="AQ256" i="3"/>
  <c r="AQ254" i="3"/>
  <c r="N254" i="3"/>
  <c r="AY253" i="3"/>
  <c r="AQ252" i="3"/>
  <c r="BN251" i="3"/>
  <c r="BJ251" i="3"/>
  <c r="BF251" i="3"/>
  <c r="AQ250" i="3"/>
  <c r="BF248" i="3"/>
  <c r="AY248" i="3"/>
  <c r="AQ248" i="3"/>
  <c r="U248" i="3"/>
  <c r="N248" i="3"/>
  <c r="AM236" i="3"/>
  <c r="U236" i="3"/>
  <c r="N236" i="3"/>
  <c r="N230" i="3"/>
  <c r="BN227" i="3"/>
  <c r="BJ227" i="3"/>
  <c r="BF227" i="3"/>
  <c r="BF224" i="3"/>
  <c r="AN224" i="3"/>
  <c r="U224" i="3"/>
  <c r="N224" i="3"/>
  <c r="AM212" i="3"/>
  <c r="U212" i="3"/>
  <c r="N212" i="3"/>
  <c r="N206" i="3"/>
  <c r="BN203" i="3"/>
  <c r="BJ203" i="3"/>
  <c r="BF203" i="3"/>
  <c r="AU203" i="3"/>
  <c r="AM203" i="3"/>
  <c r="BF200" i="3"/>
  <c r="U200" i="3"/>
  <c r="N200" i="3"/>
  <c r="AM188" i="3"/>
  <c r="U188" i="3"/>
  <c r="N188" i="3"/>
  <c r="N182" i="3"/>
  <c r="AU179" i="3"/>
  <c r="AQ179" i="3"/>
  <c r="AM179" i="3"/>
  <c r="AM176" i="3"/>
  <c r="U176" i="3"/>
  <c r="N176" i="3"/>
  <c r="AM164" i="3"/>
  <c r="U164" i="3"/>
  <c r="N164" i="3"/>
  <c r="AK159" i="3"/>
  <c r="AC159" i="3"/>
  <c r="U159" i="3"/>
  <c r="N158" i="3"/>
  <c r="BA153" i="3"/>
  <c r="AS153" i="3"/>
  <c r="AK153" i="3"/>
  <c r="AC153" i="3"/>
  <c r="U153" i="3"/>
  <c r="AC147" i="3"/>
  <c r="U147" i="3"/>
  <c r="BX142" i="3"/>
  <c r="BN142" i="3"/>
  <c r="BJ142" i="3"/>
  <c r="BF142" i="3"/>
  <c r="U141" i="3"/>
  <c r="BF139" i="3"/>
  <c r="AM139" i="3"/>
  <c r="N139" i="3"/>
  <c r="AM127" i="3"/>
  <c r="U127" i="3"/>
  <c r="N127" i="3"/>
  <c r="AY122" i="3"/>
  <c r="AS122" i="3"/>
  <c r="AM122" i="3"/>
  <c r="U122" i="3"/>
  <c r="N119" i="3"/>
  <c r="U117" i="3"/>
  <c r="BN113" i="3"/>
  <c r="BJ113" i="3"/>
  <c r="BF113" i="3"/>
  <c r="U112" i="3"/>
  <c r="N112" i="3"/>
  <c r="BF110" i="3"/>
  <c r="AM110" i="3"/>
  <c r="AM98" i="3"/>
  <c r="U98" i="3"/>
  <c r="N98" i="3"/>
  <c r="AC93" i="3"/>
  <c r="U93" i="3"/>
  <c r="N92" i="3"/>
  <c r="BN89" i="3"/>
  <c r="BJ89" i="3"/>
  <c r="BF89" i="3"/>
  <c r="AC88" i="3"/>
  <c r="U88" i="3"/>
  <c r="BF86" i="3"/>
  <c r="AM86" i="3"/>
  <c r="N86" i="3"/>
  <c r="AM74" i="3"/>
  <c r="U74" i="3"/>
  <c r="N74" i="3"/>
  <c r="N68" i="3"/>
  <c r="BN65" i="3"/>
  <c r="BJ65" i="3"/>
  <c r="BF65" i="3"/>
  <c r="AU65" i="3"/>
  <c r="AM65" i="3"/>
  <c r="BF62" i="3"/>
  <c r="U62" i="3"/>
  <c r="N62" i="3"/>
  <c r="AM51" i="3"/>
  <c r="U51" i="3"/>
  <c r="N51" i="3"/>
  <c r="AM47" i="3"/>
  <c r="AM46" i="3"/>
  <c r="AM45" i="3"/>
  <c r="AM44" i="3"/>
  <c r="N44" i="3"/>
  <c r="AM43" i="3"/>
  <c r="AM42" i="3"/>
  <c r="BN39" i="3"/>
  <c r="BJ39" i="3"/>
  <c r="BF39" i="3"/>
  <c r="AU38" i="3"/>
  <c r="AM38" i="3"/>
  <c r="BF36" i="3"/>
  <c r="U36" i="3"/>
  <c r="N36" i="3"/>
  <c r="BB24" i="3"/>
  <c r="AT24" i="3"/>
  <c r="AM24" i="3"/>
  <c r="AF24" i="3"/>
  <c r="Y24" i="3"/>
  <c r="R24" i="3"/>
  <c r="K24" i="3"/>
  <c r="D24" i="3"/>
  <c r="BG11" i="3"/>
  <c r="AO11" i="3"/>
  <c r="U11" i="3"/>
  <c r="C11" i="3"/>
  <c r="D296" i="2" l="1"/>
  <c r="AM283" i="2"/>
  <c r="U283" i="2"/>
  <c r="N283" i="2"/>
  <c r="N277" i="2"/>
  <c r="BN274" i="2"/>
  <c r="BJ274" i="2"/>
  <c r="BF274" i="2"/>
  <c r="AU273" i="2"/>
  <c r="AM273" i="2"/>
  <c r="BF271" i="2"/>
  <c r="U271" i="2"/>
  <c r="N271" i="2"/>
  <c r="AM260" i="2"/>
  <c r="U260" i="2"/>
  <c r="N260" i="2"/>
  <c r="AY256" i="2"/>
  <c r="AQ256" i="2"/>
  <c r="AQ254" i="2"/>
  <c r="N254" i="2"/>
  <c r="AY253" i="2"/>
  <c r="AQ252" i="2"/>
  <c r="BN251" i="2"/>
  <c r="BJ251" i="2"/>
  <c r="BF251" i="2"/>
  <c r="AQ250" i="2"/>
  <c r="BF248" i="2"/>
  <c r="AY248" i="2"/>
  <c r="AQ248" i="2"/>
  <c r="U248" i="2"/>
  <c r="N248" i="2"/>
  <c r="AM236" i="2"/>
  <c r="U236" i="2"/>
  <c r="N236" i="2"/>
  <c r="N230" i="2"/>
  <c r="BN227" i="2"/>
  <c r="BJ227" i="2"/>
  <c r="BF227" i="2"/>
  <c r="BF224" i="2"/>
  <c r="AN224" i="2"/>
  <c r="U224" i="2"/>
  <c r="N224" i="2"/>
  <c r="AM212" i="2"/>
  <c r="U212" i="2"/>
  <c r="N212" i="2"/>
  <c r="N206" i="2"/>
  <c r="BN203" i="2"/>
  <c r="BJ203" i="2"/>
  <c r="BF203" i="2"/>
  <c r="AU203" i="2"/>
  <c r="AM203" i="2"/>
  <c r="BF200" i="2"/>
  <c r="U200" i="2"/>
  <c r="N200" i="2"/>
  <c r="AM188" i="2"/>
  <c r="U188" i="2"/>
  <c r="N188" i="2"/>
  <c r="N182" i="2"/>
  <c r="AU179" i="2"/>
  <c r="AQ179" i="2"/>
  <c r="AM179" i="2"/>
  <c r="AM176" i="2"/>
  <c r="U176" i="2"/>
  <c r="N176" i="2"/>
  <c r="AM164" i="2"/>
  <c r="U164" i="2"/>
  <c r="N164" i="2"/>
  <c r="AK159" i="2"/>
  <c r="AC159" i="2"/>
  <c r="U159" i="2"/>
  <c r="N158" i="2"/>
  <c r="BA153" i="2"/>
  <c r="AS153" i="2"/>
  <c r="AK153" i="2"/>
  <c r="AC153" i="2"/>
  <c r="U153" i="2"/>
  <c r="AC147" i="2"/>
  <c r="U147" i="2"/>
  <c r="BX142" i="2"/>
  <c r="BN142" i="2"/>
  <c r="BJ142" i="2"/>
  <c r="BF142" i="2"/>
  <c r="U141" i="2"/>
  <c r="BF139" i="2"/>
  <c r="AM139" i="2"/>
  <c r="N139" i="2"/>
  <c r="AM127" i="2"/>
  <c r="U127" i="2"/>
  <c r="N127" i="2"/>
  <c r="AY122" i="2"/>
  <c r="AS122" i="2"/>
  <c r="AM122" i="2"/>
  <c r="U122" i="2"/>
  <c r="N119" i="2"/>
  <c r="U117" i="2"/>
  <c r="BN113" i="2"/>
  <c r="BJ113" i="2"/>
  <c r="BF113" i="2"/>
  <c r="U112" i="2"/>
  <c r="N112" i="2"/>
  <c r="BF110" i="2"/>
  <c r="AM110" i="2"/>
  <c r="AM98" i="2"/>
  <c r="U98" i="2"/>
  <c r="N98" i="2"/>
  <c r="AC93" i="2"/>
  <c r="U93" i="2"/>
  <c r="N92" i="2"/>
  <c r="BN89" i="2"/>
  <c r="BJ89" i="2"/>
  <c r="BF89" i="2"/>
  <c r="AC88" i="2"/>
  <c r="U88" i="2"/>
  <c r="BF86" i="2"/>
  <c r="AM86" i="2"/>
  <c r="N86" i="2"/>
  <c r="AM74" i="2"/>
  <c r="U74" i="2"/>
  <c r="N74" i="2"/>
  <c r="N68" i="2"/>
  <c r="BN65" i="2"/>
  <c r="BJ65" i="2"/>
  <c r="BF65" i="2"/>
  <c r="AU65" i="2"/>
  <c r="AM65" i="2"/>
  <c r="BF62" i="2"/>
  <c r="U62" i="2"/>
  <c r="N62" i="2"/>
  <c r="AM51" i="2"/>
  <c r="U51" i="2"/>
  <c r="N51" i="2"/>
  <c r="AM47" i="2"/>
  <c r="AM46" i="2"/>
  <c r="AM45" i="2"/>
  <c r="AM44" i="2"/>
  <c r="N44" i="2"/>
  <c r="AM43" i="2"/>
  <c r="AM42" i="2"/>
  <c r="BN39" i="2"/>
  <c r="BJ39" i="2"/>
  <c r="BF39" i="2"/>
  <c r="AU38" i="2"/>
  <c r="AM38" i="2"/>
  <c r="BF36" i="2"/>
  <c r="U36" i="2"/>
  <c r="N36" i="2"/>
  <c r="BB24" i="2"/>
  <c r="AT24" i="2"/>
  <c r="AM24" i="2"/>
  <c r="AF24" i="2"/>
  <c r="Y24" i="2"/>
  <c r="R24" i="2"/>
  <c r="K24" i="2"/>
  <c r="D24" i="2"/>
  <c r="BG11" i="2"/>
  <c r="AO11" i="2"/>
  <c r="U11" i="2"/>
  <c r="C11" i="2"/>
  <c r="D296" i="1" l="1"/>
  <c r="AM283" i="1"/>
  <c r="U283" i="1"/>
  <c r="N283" i="1"/>
  <c r="N277" i="1"/>
  <c r="BN274" i="1"/>
  <c r="BJ274" i="1"/>
  <c r="BF274" i="1"/>
  <c r="AU273" i="1"/>
  <c r="AM273" i="1"/>
  <c r="BF271" i="1"/>
  <c r="U271" i="1"/>
  <c r="N271" i="1"/>
  <c r="AM260" i="1"/>
  <c r="U260" i="1"/>
  <c r="N260" i="1"/>
  <c r="AY256" i="1"/>
  <c r="AQ256" i="1"/>
  <c r="AQ254" i="1"/>
  <c r="N254" i="1"/>
  <c r="AY253" i="1"/>
  <c r="AQ252" i="1"/>
  <c r="BN251" i="1"/>
  <c r="BJ251" i="1"/>
  <c r="BF251" i="1"/>
  <c r="AQ250" i="1"/>
  <c r="BF248" i="1"/>
  <c r="AY248" i="1"/>
  <c r="AQ248" i="1"/>
  <c r="U248" i="1"/>
  <c r="N248" i="1"/>
  <c r="AM236" i="1"/>
  <c r="U236" i="1"/>
  <c r="N236" i="1"/>
  <c r="N230" i="1"/>
  <c r="BN227" i="1"/>
  <c r="BJ227" i="1"/>
  <c r="BF227" i="1"/>
  <c r="BF224" i="1"/>
  <c r="AN224" i="1"/>
  <c r="U224" i="1"/>
  <c r="N224" i="1"/>
  <c r="AM212" i="1"/>
  <c r="U212" i="1"/>
  <c r="N212" i="1"/>
  <c r="N206" i="1"/>
  <c r="BN203" i="1"/>
  <c r="BJ203" i="1"/>
  <c r="BF203" i="1"/>
  <c r="AU203" i="1"/>
  <c r="AM203" i="1"/>
  <c r="BF200" i="1"/>
  <c r="U200" i="1"/>
  <c r="N200" i="1"/>
  <c r="AM188" i="1"/>
  <c r="U188" i="1"/>
  <c r="N188" i="1"/>
  <c r="N182" i="1"/>
  <c r="AU179" i="1"/>
  <c r="AQ179" i="1"/>
  <c r="AM179" i="1"/>
  <c r="AM176" i="1"/>
  <c r="U176" i="1"/>
  <c r="N176" i="1"/>
  <c r="AM164" i="1"/>
  <c r="U164" i="1"/>
  <c r="N164" i="1"/>
  <c r="AK159" i="1"/>
  <c r="AC159" i="1"/>
  <c r="U159" i="1"/>
  <c r="N158" i="1"/>
  <c r="BA153" i="1"/>
  <c r="AS153" i="1"/>
  <c r="AK153" i="1"/>
  <c r="AC153" i="1"/>
  <c r="U153" i="1"/>
  <c r="AC147" i="1"/>
  <c r="U147" i="1"/>
  <c r="BX142" i="1"/>
  <c r="BN142" i="1"/>
  <c r="BJ142" i="1"/>
  <c r="BF142" i="1"/>
  <c r="U141" i="1"/>
  <c r="BF139" i="1"/>
  <c r="AM139" i="1"/>
  <c r="N139" i="1"/>
  <c r="AM127" i="1"/>
  <c r="U127" i="1"/>
  <c r="N127" i="1"/>
  <c r="AY122" i="1"/>
  <c r="AS122" i="1"/>
  <c r="AM122" i="1"/>
  <c r="U122" i="1"/>
  <c r="N119" i="1"/>
  <c r="U117" i="1"/>
  <c r="BN113" i="1"/>
  <c r="BJ113" i="1"/>
  <c r="BF113" i="1"/>
  <c r="U112" i="1"/>
  <c r="N112" i="1"/>
  <c r="BF110" i="1"/>
  <c r="AM110" i="1"/>
  <c r="AM98" i="1"/>
  <c r="U98" i="1"/>
  <c r="N98" i="1"/>
  <c r="AC93" i="1"/>
  <c r="U93" i="1"/>
  <c r="N92" i="1"/>
  <c r="BN89" i="1"/>
  <c r="BJ89" i="1"/>
  <c r="BF89" i="1"/>
  <c r="AC88" i="1"/>
  <c r="U88" i="1"/>
  <c r="BF86" i="1"/>
  <c r="AM86" i="1"/>
  <c r="N86" i="1"/>
  <c r="AM74" i="1"/>
  <c r="U74" i="1"/>
  <c r="N74" i="1"/>
  <c r="N68" i="1"/>
  <c r="BN65" i="1"/>
  <c r="BJ65" i="1"/>
  <c r="BF65" i="1"/>
  <c r="AU65" i="1"/>
  <c r="AM65" i="1"/>
  <c r="BF62" i="1"/>
  <c r="U62" i="1"/>
  <c r="N62" i="1"/>
  <c r="AM51" i="1"/>
  <c r="U51" i="1"/>
  <c r="N51" i="1"/>
  <c r="AM47" i="1"/>
  <c r="AM46" i="1"/>
  <c r="AM45" i="1"/>
  <c r="AM44" i="1"/>
  <c r="N44" i="1"/>
  <c r="AM43" i="1"/>
  <c r="AM42" i="1"/>
  <c r="BN39" i="1"/>
  <c r="BJ39" i="1"/>
  <c r="BF39" i="1"/>
  <c r="AU38" i="1"/>
  <c r="AM38" i="1"/>
  <c r="BF36" i="1"/>
  <c r="U36" i="1"/>
  <c r="N36" i="1"/>
  <c r="BB24" i="1"/>
  <c r="AT24" i="1"/>
  <c r="AM24" i="1"/>
  <c r="AF24" i="1"/>
  <c r="Y24" i="1"/>
  <c r="R24" i="1"/>
  <c r="K24" i="1"/>
  <c r="D24" i="1"/>
  <c r="BG11" i="1"/>
  <c r="AO11" i="1"/>
  <c r="U11" i="1"/>
  <c r="C11" i="1"/>
</calcChain>
</file>

<file path=xl/sharedStrings.xml><?xml version="1.0" encoding="utf-8"?>
<sst xmlns="http://schemas.openxmlformats.org/spreadsheetml/2006/main" count="2431" uniqueCount="85">
  <si>
    <t>団体名</t>
    <rPh sb="0" eb="3">
      <t>ダンタイメイ</t>
    </rPh>
    <phoneticPr fontId="1"/>
  </si>
  <si>
    <t>業種名</t>
    <rPh sb="0" eb="2">
      <t>ギョウシュ</t>
    </rPh>
    <rPh sb="2" eb="3">
      <t>メイ</t>
    </rPh>
    <phoneticPr fontId="1"/>
  </si>
  <si>
    <t>事業名</t>
    <rPh sb="0" eb="2">
      <t>ジギョウ</t>
    </rPh>
    <rPh sb="2" eb="3">
      <t>メイ</t>
    </rPh>
    <phoneticPr fontId="1"/>
  </si>
  <si>
    <t>施設名</t>
    <rPh sb="0" eb="2">
      <t>シセツ</t>
    </rPh>
    <rPh sb="2" eb="3">
      <t>メイ</t>
    </rPh>
    <phoneticPr fontId="1"/>
  </si>
  <si>
    <t>抜本的な改革の取組</t>
    <phoneticPr fontId="1"/>
  </si>
  <si>
    <t>事業廃止</t>
    <rPh sb="0" eb="2">
      <t>ジギョウ</t>
    </rPh>
    <rPh sb="2" eb="4">
      <t>ハイシ</t>
    </rPh>
    <phoneticPr fontId="1"/>
  </si>
  <si>
    <t>民営化・
民間譲渡</t>
    <rPh sb="0" eb="3">
      <t>ミンエイカ</t>
    </rPh>
    <rPh sb="5" eb="7">
      <t>ミンカン</t>
    </rPh>
    <rPh sb="7" eb="9">
      <t>ジョウト</t>
    </rPh>
    <phoneticPr fontId="1"/>
  </si>
  <si>
    <t>広域化等</t>
    <rPh sb="0" eb="3">
      <t>コウイキカ</t>
    </rPh>
    <rPh sb="3" eb="4">
      <t>トウ</t>
    </rPh>
    <phoneticPr fontId="1"/>
  </si>
  <si>
    <t>民間活用</t>
    <rPh sb="0" eb="2">
      <t>ミンカン</t>
    </rPh>
    <rPh sb="2" eb="4">
      <t>カツヨウ</t>
    </rPh>
    <phoneticPr fontId="1"/>
  </si>
  <si>
    <t>現行の経営
体制を継続</t>
    <rPh sb="0" eb="2">
      <t>ゲンコウ</t>
    </rPh>
    <rPh sb="3" eb="5">
      <t>ケイエイ</t>
    </rPh>
    <rPh sb="6" eb="8">
      <t>タイセイ</t>
    </rPh>
    <rPh sb="9" eb="11">
      <t>ケイゾク</t>
    </rPh>
    <phoneticPr fontId="1"/>
  </si>
  <si>
    <t>指定管理者
制度</t>
    <rPh sb="0" eb="2">
      <t>シテイ</t>
    </rPh>
    <rPh sb="2" eb="5">
      <t>カンリシャ</t>
    </rPh>
    <rPh sb="6" eb="8">
      <t>セイド</t>
    </rPh>
    <phoneticPr fontId="1"/>
  </si>
  <si>
    <t>包括的
民間委託</t>
    <rPh sb="0" eb="3">
      <t>ホウカツテキ</t>
    </rPh>
    <rPh sb="4" eb="6">
      <t>ミンカン</t>
    </rPh>
    <rPh sb="6" eb="8">
      <t>イタク</t>
    </rPh>
    <phoneticPr fontId="1"/>
  </si>
  <si>
    <t>PPP/PFI方式
の活用</t>
    <rPh sb="7" eb="9">
      <t>ホウシキ</t>
    </rPh>
    <rPh sb="11" eb="13">
      <t>カツヨウ</t>
    </rPh>
    <phoneticPr fontId="1"/>
  </si>
  <si>
    <t>地方独立行政法人への移行</t>
    <rPh sb="0" eb="2">
      <t>チホウ</t>
    </rPh>
    <rPh sb="2" eb="4">
      <t>ドクリツ</t>
    </rPh>
    <rPh sb="4" eb="6">
      <t>ギョウセイ</t>
    </rPh>
    <rPh sb="6" eb="8">
      <t>ホウジン</t>
    </rPh>
    <rPh sb="10" eb="12">
      <t>イコウ</t>
    </rPh>
    <phoneticPr fontId="1"/>
  </si>
  <si>
    <t>取組事項</t>
    <rPh sb="0" eb="2">
      <t>トリクミ</t>
    </rPh>
    <rPh sb="2" eb="4">
      <t>ジコウ</t>
    </rPh>
    <phoneticPr fontId="1"/>
  </si>
  <si>
    <t>（取組の概要及び効果）</t>
    <rPh sb="1" eb="2">
      <t>ト</t>
    </rPh>
    <rPh sb="2" eb="3">
      <t>ク</t>
    </rPh>
    <rPh sb="4" eb="6">
      <t>ガイヨウ</t>
    </rPh>
    <rPh sb="6" eb="7">
      <t>オヨ</t>
    </rPh>
    <rPh sb="8" eb="10">
      <t>コウカ</t>
    </rPh>
    <phoneticPr fontId="1"/>
  </si>
  <si>
    <t>（全部と一部の別）</t>
    <rPh sb="1" eb="3">
      <t>ゼンブ</t>
    </rPh>
    <rPh sb="4" eb="6">
      <t>イチブ</t>
    </rPh>
    <rPh sb="7" eb="8">
      <t>ベツ</t>
    </rPh>
    <phoneticPr fontId="1"/>
  </si>
  <si>
    <t>（実施（予定）時期）</t>
    <rPh sb="1" eb="3">
      <t>ジッシ</t>
    </rPh>
    <rPh sb="4" eb="6">
      <t>ヨテイ</t>
    </rPh>
    <rPh sb="7" eb="9">
      <t>ジキ</t>
    </rPh>
    <phoneticPr fontId="1"/>
  </si>
  <si>
    <t>実施済</t>
    <rPh sb="0" eb="2">
      <t>ジッシ</t>
    </rPh>
    <rPh sb="2" eb="3">
      <t>ズ</t>
    </rPh>
    <phoneticPr fontId="1"/>
  </si>
  <si>
    <t>全部廃止</t>
    <rPh sb="0" eb="2">
      <t>ゼンブ</t>
    </rPh>
    <rPh sb="2" eb="4">
      <t>ハイシ</t>
    </rPh>
    <phoneticPr fontId="1"/>
  </si>
  <si>
    <t>一部廃止</t>
    <rPh sb="0" eb="2">
      <t>イチブ</t>
    </rPh>
    <rPh sb="2" eb="4">
      <t>ハイシ</t>
    </rPh>
    <phoneticPr fontId="1"/>
  </si>
  <si>
    <t>①診療所化・介護施設化</t>
    <rPh sb="1" eb="4">
      <t>シンリョウジョ</t>
    </rPh>
    <rPh sb="4" eb="5">
      <t>カ</t>
    </rPh>
    <rPh sb="6" eb="8">
      <t>カイゴ</t>
    </rPh>
    <rPh sb="8" eb="10">
      <t>シセツ</t>
    </rPh>
    <rPh sb="10" eb="11">
      <t>カ</t>
    </rPh>
    <phoneticPr fontId="1"/>
  </si>
  <si>
    <r>
      <rPr>
        <b/>
        <sz val="12"/>
        <color theme="1"/>
        <rFont val="游ゴシック"/>
        <family val="3"/>
        <charset val="128"/>
        <scheme val="minor"/>
      </rPr>
      <t>②</t>
    </r>
    <r>
      <rPr>
        <b/>
        <sz val="10"/>
        <color theme="1"/>
        <rFont val="游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1"/>
  </si>
  <si>
    <t>年</t>
    <rPh sb="0" eb="1">
      <t>ネン</t>
    </rPh>
    <phoneticPr fontId="1"/>
  </si>
  <si>
    <t>月</t>
    <rPh sb="0" eb="1">
      <t>ガツ</t>
    </rPh>
    <phoneticPr fontId="1"/>
  </si>
  <si>
    <t>日</t>
    <rPh sb="0" eb="1">
      <t>ニチ</t>
    </rPh>
    <phoneticPr fontId="1"/>
  </si>
  <si>
    <t>実施予定</t>
    <rPh sb="0" eb="2">
      <t>ジッシ</t>
    </rPh>
    <rPh sb="2" eb="4">
      <t>ヨテイ</t>
    </rPh>
    <phoneticPr fontId="1"/>
  </si>
  <si>
    <r>
      <rPr>
        <b/>
        <sz val="12"/>
        <color theme="1"/>
        <rFont val="游ゴシック"/>
        <family val="3"/>
        <charset val="128"/>
        <scheme val="minor"/>
      </rPr>
      <t>③</t>
    </r>
    <r>
      <rPr>
        <b/>
        <sz val="10"/>
        <color theme="1"/>
        <rFont val="游ゴシック"/>
        <family val="3"/>
        <charset val="128"/>
        <scheme val="minor"/>
      </rPr>
      <t>事業目的の完了（造成地等の売却等の
   完了）による廃止</t>
    </r>
    <rPh sb="1" eb="3">
      <t>ジギョウ</t>
    </rPh>
    <rPh sb="3" eb="5">
      <t>モクテキ</t>
    </rPh>
    <rPh sb="6" eb="8">
      <t>カンリョウ</t>
    </rPh>
    <rPh sb="9" eb="12">
      <t>ゾウセイチ</t>
    </rPh>
    <rPh sb="12" eb="13">
      <t>トウ</t>
    </rPh>
    <rPh sb="14" eb="16">
      <t>バイキャク</t>
    </rPh>
    <rPh sb="16" eb="17">
      <t>トウ</t>
    </rPh>
    <rPh sb="22" eb="24">
      <t>カンリョウ</t>
    </rPh>
    <rPh sb="28" eb="30">
      <t>ハイシ</t>
    </rPh>
    <phoneticPr fontId="1"/>
  </si>
  <si>
    <t>④民営化・民間譲渡による廃止</t>
    <rPh sb="1" eb="4">
      <t>ミンエイカ</t>
    </rPh>
    <rPh sb="5" eb="7">
      <t>ミンカン</t>
    </rPh>
    <rPh sb="7" eb="9">
      <t>ジョウト</t>
    </rPh>
    <rPh sb="12" eb="14">
      <t>ハイシ</t>
    </rPh>
    <phoneticPr fontId="1"/>
  </si>
  <si>
    <t>⑤広域化による廃止</t>
    <rPh sb="1" eb="4">
      <t>コウイキカ</t>
    </rPh>
    <rPh sb="7" eb="9">
      <t>ハイシ</t>
    </rPh>
    <phoneticPr fontId="1"/>
  </si>
  <si>
    <t>⑥その他</t>
    <rPh sb="3" eb="4">
      <t>タ</t>
    </rPh>
    <phoneticPr fontId="1"/>
  </si>
  <si>
    <t>（取組の概要）</t>
    <rPh sb="1" eb="2">
      <t>ト</t>
    </rPh>
    <rPh sb="2" eb="3">
      <t>ク</t>
    </rPh>
    <rPh sb="4" eb="6">
      <t>ガイヨウ</t>
    </rPh>
    <phoneticPr fontId="1"/>
  </si>
  <si>
    <t>（検討状況・課題）</t>
    <rPh sb="1" eb="3">
      <t>ケントウ</t>
    </rPh>
    <rPh sb="3" eb="5">
      <t>ジョウキョウ</t>
    </rPh>
    <rPh sb="6" eb="8">
      <t>カダイ</t>
    </rPh>
    <phoneticPr fontId="1"/>
  </si>
  <si>
    <t>検討中</t>
    <rPh sb="0" eb="3">
      <t>ケントウチュウ</t>
    </rPh>
    <phoneticPr fontId="1"/>
  </si>
  <si>
    <t>民営化・民間譲渡</t>
    <rPh sb="0" eb="3">
      <t>ミンエイカ</t>
    </rPh>
    <rPh sb="4" eb="6">
      <t>ミンカン</t>
    </rPh>
    <rPh sb="6" eb="8">
      <t>ジョウト</t>
    </rPh>
    <phoneticPr fontId="1"/>
  </si>
  <si>
    <t>（取組の概要及び効果）</t>
    <rPh sb="1" eb="2">
      <t>ト</t>
    </rPh>
    <rPh sb="2" eb="3">
      <t>ク</t>
    </rPh>
    <rPh sb="4" eb="6">
      <t>ガイヨウ</t>
    </rPh>
    <phoneticPr fontId="1"/>
  </si>
  <si>
    <t>全部民営化・
全部民間譲渡</t>
    <rPh sb="0" eb="2">
      <t>ゼンブ</t>
    </rPh>
    <rPh sb="2" eb="5">
      <t>ミンエイカ</t>
    </rPh>
    <rPh sb="7" eb="9">
      <t>ゼンブ</t>
    </rPh>
    <rPh sb="9" eb="11">
      <t>ミンカン</t>
    </rPh>
    <rPh sb="11" eb="13">
      <t>ジョウト</t>
    </rPh>
    <phoneticPr fontId="1"/>
  </si>
  <si>
    <t>一部民営化・
一部民間譲渡</t>
    <rPh sb="0" eb="2">
      <t>イチブ</t>
    </rPh>
    <rPh sb="2" eb="5">
      <t>ミンエイカ</t>
    </rPh>
    <rPh sb="7" eb="8">
      <t>イチ</t>
    </rPh>
    <rPh sb="8" eb="9">
      <t>ブ</t>
    </rPh>
    <rPh sb="9" eb="11">
      <t>ミンカン</t>
    </rPh>
    <rPh sb="11" eb="13">
      <t>ジョウト</t>
    </rPh>
    <phoneticPr fontId="1"/>
  </si>
  <si>
    <t>（水道事業）広域化等</t>
    <rPh sb="1" eb="3">
      <t>スイドウ</t>
    </rPh>
    <rPh sb="3" eb="5">
      <t>ジギョウ</t>
    </rPh>
    <phoneticPr fontId="1"/>
  </si>
  <si>
    <t>（実施類型）</t>
    <rPh sb="1" eb="3">
      <t>ジッシ</t>
    </rPh>
    <rPh sb="3" eb="5">
      <t>ルイケイ</t>
    </rPh>
    <phoneticPr fontId="1"/>
  </si>
  <si>
    <t>経営統合</t>
    <rPh sb="0" eb="2">
      <t>ケイエイ</t>
    </rPh>
    <rPh sb="2" eb="4">
      <t>トウゴウ</t>
    </rPh>
    <phoneticPr fontId="1"/>
  </si>
  <si>
    <t>施設の
共同設置・利用</t>
    <rPh sb="0" eb="2">
      <t>シセツ</t>
    </rPh>
    <rPh sb="4" eb="6">
      <t>キョウドウ</t>
    </rPh>
    <rPh sb="6" eb="8">
      <t>セッチ</t>
    </rPh>
    <rPh sb="9" eb="11">
      <t>リヨウ</t>
    </rPh>
    <phoneticPr fontId="1"/>
  </si>
  <si>
    <t>施設管理の
共同化</t>
    <rPh sb="0" eb="2">
      <t>シセツ</t>
    </rPh>
    <rPh sb="2" eb="4">
      <t>カンリ</t>
    </rPh>
    <rPh sb="6" eb="9">
      <t>キョウドウカ</t>
    </rPh>
    <phoneticPr fontId="1"/>
  </si>
  <si>
    <t>管理の一体化</t>
    <rPh sb="0" eb="2">
      <t>カンリ</t>
    </rPh>
    <rPh sb="3" eb="6">
      <t>イッタイカ</t>
    </rPh>
    <phoneticPr fontId="1"/>
  </si>
  <si>
    <t>（簡易水道事業）広域化等</t>
    <rPh sb="1" eb="3">
      <t>カンイ</t>
    </rPh>
    <rPh sb="3" eb="5">
      <t>スイドウ</t>
    </rPh>
    <rPh sb="5" eb="7">
      <t>ジギョウ</t>
    </rPh>
    <phoneticPr fontId="1"/>
  </si>
  <si>
    <t>簡易水道事業統合(市町村内)</t>
    <rPh sb="0" eb="2">
      <t>カンイ</t>
    </rPh>
    <rPh sb="2" eb="4">
      <t>スイドウ</t>
    </rPh>
    <rPh sb="4" eb="6">
      <t>ジギョウ</t>
    </rPh>
    <rPh sb="6" eb="8">
      <t>トウゴウ</t>
    </rPh>
    <rPh sb="9" eb="12">
      <t>シチョウソン</t>
    </rPh>
    <rPh sb="12" eb="13">
      <t>ナイ</t>
    </rPh>
    <phoneticPr fontId="1"/>
  </si>
  <si>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1"/>
  </si>
  <si>
    <t>簡易水道事業統合以外</t>
    <rPh sb="0" eb="2">
      <t>カンイ</t>
    </rPh>
    <rPh sb="2" eb="4">
      <t>スイドウ</t>
    </rPh>
    <rPh sb="4" eb="6">
      <t>ジギョウ</t>
    </rPh>
    <rPh sb="6" eb="8">
      <t>トウゴウ</t>
    </rPh>
    <rPh sb="8" eb="10">
      <t>イガイ</t>
    </rPh>
    <phoneticPr fontId="1"/>
  </si>
  <si>
    <t>施設の共同
設置・利用</t>
    <rPh sb="0" eb="2">
      <t>シセツ</t>
    </rPh>
    <rPh sb="3" eb="5">
      <t>キョウドウ</t>
    </rPh>
    <rPh sb="6" eb="8">
      <t>セッチ</t>
    </rPh>
    <rPh sb="9" eb="11">
      <t>リヨウ</t>
    </rPh>
    <phoneticPr fontId="1"/>
  </si>
  <si>
    <t>施設管理の
共同化</t>
    <rPh sb="0" eb="2">
      <t>シセツ</t>
    </rPh>
    <rPh sb="2" eb="4">
      <t>カンリ</t>
    </rPh>
    <rPh sb="6" eb="8">
      <t>キョウドウ</t>
    </rPh>
    <rPh sb="8" eb="9">
      <t>カ</t>
    </rPh>
    <phoneticPr fontId="1"/>
  </si>
  <si>
    <t>管理の一体化</t>
    <rPh sb="0" eb="2">
      <t>カンリ</t>
    </rPh>
    <rPh sb="3" eb="5">
      <t>イッタイ</t>
    </rPh>
    <rPh sb="5" eb="6">
      <t>カ</t>
    </rPh>
    <phoneticPr fontId="1"/>
  </si>
  <si>
    <t>（下水道事業）広域化等</t>
    <rPh sb="1" eb="2">
      <t>シタ</t>
    </rPh>
    <rPh sb="2" eb="4">
      <t>スイドウ</t>
    </rPh>
    <rPh sb="4" eb="6">
      <t>ジギョウ</t>
    </rPh>
    <phoneticPr fontId="1"/>
  </si>
  <si>
    <t>汚水処理施設の統廃合</t>
    <rPh sb="0" eb="2">
      <t>オスイ</t>
    </rPh>
    <rPh sb="2" eb="4">
      <t>ショリ</t>
    </rPh>
    <rPh sb="4" eb="6">
      <t>シセツ</t>
    </rPh>
    <rPh sb="7" eb="10">
      <t>トウハイゴウ</t>
    </rPh>
    <phoneticPr fontId="1"/>
  </si>
  <si>
    <t>処理場廃止あり</t>
    <rPh sb="0" eb="3">
      <t>ショリジョウ</t>
    </rPh>
    <rPh sb="3" eb="5">
      <t>ハイシ</t>
    </rPh>
    <phoneticPr fontId="1"/>
  </si>
  <si>
    <t>処理場廃止なし</t>
    <rPh sb="0" eb="3">
      <t>ショリジョウ</t>
    </rPh>
    <rPh sb="3" eb="5">
      <t>ハイシ</t>
    </rPh>
    <phoneticPr fontId="1"/>
  </si>
  <si>
    <t>公共下水･流域下水の統合</t>
    <rPh sb="0" eb="2">
      <t>コウキョウ</t>
    </rPh>
    <rPh sb="2" eb="4">
      <t>ゲスイ</t>
    </rPh>
    <rPh sb="5" eb="7">
      <t>リュウイキ</t>
    </rPh>
    <rPh sb="7" eb="9">
      <t>ゲスイ</t>
    </rPh>
    <rPh sb="10" eb="12">
      <t>トウゴウ</t>
    </rPh>
    <phoneticPr fontId="1"/>
  </si>
  <si>
    <t>公共下水同士
の統合</t>
    <rPh sb="0" eb="2">
      <t>コウキョウ</t>
    </rPh>
    <rPh sb="2" eb="4">
      <t>ゲスイ</t>
    </rPh>
    <rPh sb="4" eb="6">
      <t>ドウシ</t>
    </rPh>
    <rPh sb="8" eb="10">
      <t>トウゴウ</t>
    </rPh>
    <phoneticPr fontId="1"/>
  </si>
  <si>
    <t>農集排水･公共下水との統合</t>
    <rPh sb="0" eb="2">
      <t>ノウシュウ</t>
    </rPh>
    <rPh sb="1" eb="2">
      <t>シュウ</t>
    </rPh>
    <rPh sb="2" eb="4">
      <t>ハイスイ</t>
    </rPh>
    <rPh sb="5" eb="7">
      <t>コウキョウ</t>
    </rPh>
    <rPh sb="7" eb="9">
      <t>ゲスイ</t>
    </rPh>
    <rPh sb="11" eb="13">
      <t>トウゴウ</t>
    </rPh>
    <phoneticPr fontId="1"/>
  </si>
  <si>
    <t>特環施設と公共下水との結合</t>
    <rPh sb="0" eb="1">
      <t>トク</t>
    </rPh>
    <rPh sb="2" eb="4">
      <t>シセツ</t>
    </rPh>
    <rPh sb="5" eb="7">
      <t>コウキョウ</t>
    </rPh>
    <rPh sb="7" eb="9">
      <t>ゲスイ</t>
    </rPh>
    <rPh sb="11" eb="13">
      <t>ケツゴウ</t>
    </rPh>
    <phoneticPr fontId="1"/>
  </si>
  <si>
    <t>その他</t>
    <rPh sb="2" eb="3">
      <t>ホカ</t>
    </rPh>
    <phoneticPr fontId="1"/>
  </si>
  <si>
    <t>汚泥処理の
共同化</t>
    <rPh sb="0" eb="2">
      <t>オデイ</t>
    </rPh>
    <rPh sb="2" eb="4">
      <t>ショリ</t>
    </rPh>
    <rPh sb="6" eb="9">
      <t>キョウドウカ</t>
    </rPh>
    <phoneticPr fontId="1"/>
  </si>
  <si>
    <t>維持管理・事務
の共同化</t>
    <rPh sb="0" eb="2">
      <t>イジ</t>
    </rPh>
    <rPh sb="2" eb="4">
      <t>カンリ</t>
    </rPh>
    <rPh sb="5" eb="7">
      <t>ジム</t>
    </rPh>
    <rPh sb="9" eb="12">
      <t>キョウドウカ</t>
    </rPh>
    <phoneticPr fontId="1"/>
  </si>
  <si>
    <t>最適な汚水処理施設の選択（最適化）</t>
    <rPh sb="0" eb="2">
      <t>サイテキ</t>
    </rPh>
    <rPh sb="3" eb="5">
      <t>オスイ</t>
    </rPh>
    <rPh sb="5" eb="7">
      <t>ショリ</t>
    </rPh>
    <rPh sb="7" eb="9">
      <t>シセツ</t>
    </rPh>
    <rPh sb="10" eb="12">
      <t>センタク</t>
    </rPh>
    <rPh sb="13" eb="16">
      <t>サイテキカ</t>
    </rPh>
    <phoneticPr fontId="1"/>
  </si>
  <si>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1"/>
  </si>
  <si>
    <t>民間活用（指定管理者制度）</t>
    <rPh sb="0" eb="2">
      <t>ミンカン</t>
    </rPh>
    <rPh sb="2" eb="4">
      <t>カツヨウ</t>
    </rPh>
    <rPh sb="5" eb="7">
      <t>シテイ</t>
    </rPh>
    <rPh sb="7" eb="10">
      <t>カンリシャ</t>
    </rPh>
    <rPh sb="10" eb="12">
      <t>セイド</t>
    </rPh>
    <phoneticPr fontId="1"/>
  </si>
  <si>
    <t>（方式）</t>
    <rPh sb="1" eb="3">
      <t>ホウシキ</t>
    </rPh>
    <phoneticPr fontId="1"/>
  </si>
  <si>
    <t>代行制</t>
    <rPh sb="0" eb="3">
      <t>ダイコウセイ</t>
    </rPh>
    <phoneticPr fontId="1"/>
  </si>
  <si>
    <t>利用料金制</t>
    <rPh sb="0" eb="2">
      <t>リヨウ</t>
    </rPh>
    <rPh sb="2" eb="5">
      <t>リョウキンセイ</t>
    </rPh>
    <phoneticPr fontId="1"/>
  </si>
  <si>
    <t>民間活用（包括的民間委託）</t>
    <rPh sb="0" eb="2">
      <t>ミンカン</t>
    </rPh>
    <rPh sb="2" eb="4">
      <t>カツヨウ</t>
    </rPh>
    <rPh sb="5" eb="8">
      <t>ホウカツテキ</t>
    </rPh>
    <rPh sb="8" eb="10">
      <t>ミンカン</t>
    </rPh>
    <rPh sb="10" eb="12">
      <t>イタク</t>
    </rPh>
    <phoneticPr fontId="1"/>
  </si>
  <si>
    <t>（（実施済のみ）性能発注内容）</t>
    <rPh sb="2" eb="4">
      <t>ジッシ</t>
    </rPh>
    <rPh sb="4" eb="5">
      <t>ズ</t>
    </rPh>
    <rPh sb="8" eb="10">
      <t>セイノウ</t>
    </rPh>
    <rPh sb="10" eb="12">
      <t>ハッチュウ</t>
    </rPh>
    <rPh sb="12" eb="14">
      <t>ナイヨウ</t>
    </rPh>
    <phoneticPr fontId="1"/>
  </si>
  <si>
    <t>民間活用（ＰＰＰ/ＰＦＩ方式の活用）</t>
    <rPh sb="0" eb="2">
      <t>ミンカン</t>
    </rPh>
    <rPh sb="2" eb="4">
      <t>カツヨウ</t>
    </rPh>
    <rPh sb="12" eb="14">
      <t>ホウシキ</t>
    </rPh>
    <rPh sb="15" eb="17">
      <t>カツヨウ</t>
    </rPh>
    <phoneticPr fontId="1"/>
  </si>
  <si>
    <t>（導入・契約（予定）時期）</t>
    <rPh sb="1" eb="3">
      <t>ドウニュウ</t>
    </rPh>
    <rPh sb="4" eb="6">
      <t>ケイヤク</t>
    </rPh>
    <rPh sb="7" eb="9">
      <t>ヨテイ</t>
    </rPh>
    <rPh sb="10" eb="12">
      <t>ジキ</t>
    </rPh>
    <phoneticPr fontId="1"/>
  </si>
  <si>
    <t>BTO方式</t>
    <rPh sb="3" eb="5">
      <t>ホウシキ</t>
    </rPh>
    <phoneticPr fontId="1"/>
  </si>
  <si>
    <t>公共施設等運営権方式（コンセッション方式）</t>
    <rPh sb="0" eb="2">
      <t>コウキョウ</t>
    </rPh>
    <rPh sb="2" eb="4">
      <t>シセツ</t>
    </rPh>
    <rPh sb="4" eb="5">
      <t>トウ</t>
    </rPh>
    <rPh sb="5" eb="8">
      <t>ウンエイケン</t>
    </rPh>
    <rPh sb="8" eb="10">
      <t>ホウシキ</t>
    </rPh>
    <rPh sb="18" eb="20">
      <t>ホウシキ</t>
    </rPh>
    <phoneticPr fontId="1"/>
  </si>
  <si>
    <t>BOT方式</t>
    <rPh sb="3" eb="5">
      <t>ホウシキ</t>
    </rPh>
    <phoneticPr fontId="1"/>
  </si>
  <si>
    <t>BOO方式</t>
    <rPh sb="3" eb="5">
      <t>ホウシキ</t>
    </rPh>
    <phoneticPr fontId="1"/>
  </si>
  <si>
    <t>港湾運営会社制度</t>
    <rPh sb="0" eb="2">
      <t>コウワン</t>
    </rPh>
    <rPh sb="2" eb="4">
      <t>ウンエイ</t>
    </rPh>
    <rPh sb="4" eb="6">
      <t>ガイシャ</t>
    </rPh>
    <rPh sb="6" eb="8">
      <t>セイド</t>
    </rPh>
    <phoneticPr fontId="1"/>
  </si>
  <si>
    <t>DB方式</t>
    <rPh sb="2" eb="4">
      <t>ホウシキ</t>
    </rPh>
    <phoneticPr fontId="1"/>
  </si>
  <si>
    <t>DBO方式</t>
    <rPh sb="3" eb="5">
      <t>ホウシキ</t>
    </rPh>
    <phoneticPr fontId="1"/>
  </si>
  <si>
    <t>その他</t>
    <rPh sb="2" eb="3">
      <t>タ</t>
    </rPh>
    <phoneticPr fontId="1"/>
  </si>
  <si>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1"/>
  </si>
  <si>
    <t>（公務員型と非公務員型の別）</t>
    <rPh sb="1" eb="5">
      <t>コウムインガタ</t>
    </rPh>
    <rPh sb="6" eb="7">
      <t>ヒ</t>
    </rPh>
    <rPh sb="7" eb="11">
      <t>コウムインガタ</t>
    </rPh>
    <rPh sb="12" eb="13">
      <t>ベツ</t>
    </rPh>
    <phoneticPr fontId="1"/>
  </si>
  <si>
    <t>公務員型</t>
    <rPh sb="0" eb="3">
      <t>コウムイン</t>
    </rPh>
    <rPh sb="3" eb="4">
      <t>ガタ</t>
    </rPh>
    <phoneticPr fontId="1"/>
  </si>
  <si>
    <t>非公務員型</t>
    <rPh sb="0" eb="1">
      <t>ヒ</t>
    </rPh>
    <rPh sb="1" eb="4">
      <t>コウムイン</t>
    </rPh>
    <rPh sb="4" eb="5">
      <t>ガタ</t>
    </rPh>
    <phoneticPr fontId="1"/>
  </si>
  <si>
    <t>抜本的な改革に取り組まず、現行の経営体制・手法を継続する理由及び現在の経営状況・経営戦略等における中長期的な将来見通しを踏まえた、今後の経営改革の方向性</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</si>
</sst>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4"/>
      <color theme="1"/>
      <name val="游ゴシック"/>
      <family val="3"/>
      <charset val="128"/>
      <scheme val="minor"/>
    </font>
    <font>
      <b/>
      <sz val="13"/>
      <color theme="1"/>
      <name val="游ゴシック"/>
      <family val="3"/>
      <charset val="128"/>
      <scheme val="minor"/>
    </font>
    <font>
      <b/>
      <sz val="11"/>
      <color theme="1"/>
      <name val="游ゴシック"/>
      <family val="3"/>
      <charset val="128"/>
      <scheme val="minor"/>
    </font>
    <font>
      <b/>
      <sz val="12.5"/>
      <color theme="1"/>
      <name val="游ゴシック"/>
      <family val="3"/>
      <charset val="128"/>
      <scheme val="minor"/>
    </font>
    <font>
      <sz val="10"/>
      <color theme="1"/>
      <name val="游ゴシック"/>
      <family val="3"/>
      <charset val="128"/>
      <scheme val="minor"/>
    </font>
    <font>
      <sz val="20"/>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313">
    <xf numFmtId="0" fontId="0" fillId="0" borderId="0" xfId="0">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7" fillId="0" borderId="1" xfId="0" applyFont="1" applyBorder="1" applyAlignment="1">
      <alignment horizontal="center" vertical="center" shrinkToFit="1"/>
    </xf>
    <xf numFmtId="0" fontId="0" fillId="0" borderId="1" xfId="0" applyBorder="1" applyAlignment="1">
      <alignment horizontal="center" vertical="center" shrinkToFit="1"/>
    </xf>
    <xf numFmtId="0" fontId="8" fillId="0" borderId="2"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Border="1" applyAlignment="1">
      <alignment vertical="center" shrinkToFit="1"/>
    </xf>
    <xf numFmtId="0" fontId="7" fillId="0" borderId="0" xfId="0" applyFont="1" applyAlignment="1">
      <alignment vertical="center" shrinkToFit="1"/>
    </xf>
    <xf numFmtId="0" fontId="0" fillId="0" borderId="5"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6" fillId="0" borderId="1"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6" fillId="0" borderId="2"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0" xfId="0" applyFont="1" applyAlignment="1">
      <alignment horizontal="center" vertical="center" shrinkToFit="1"/>
    </xf>
    <xf numFmtId="0" fontId="10" fillId="0" borderId="7" xfId="0" applyFont="1" applyBorder="1" applyAlignment="1">
      <alignment horizontal="center" vertical="center" shrinkToFit="1"/>
    </xf>
    <xf numFmtId="0" fontId="10" fillId="0" borderId="8" xfId="0" applyFont="1" applyBorder="1" applyAlignment="1">
      <alignment horizontal="center" vertical="center" shrinkToFit="1"/>
    </xf>
    <xf numFmtId="0" fontId="11" fillId="0" borderId="0" xfId="0" applyFont="1">
      <alignment vertical="center"/>
    </xf>
    <xf numFmtId="0" fontId="12" fillId="2" borderId="2" xfId="0" applyFont="1" applyFill="1" applyBorder="1" applyAlignment="1"/>
    <xf numFmtId="0" fontId="12" fillId="2" borderId="3" xfId="0" applyFont="1" applyFill="1" applyBorder="1" applyAlignment="1"/>
    <xf numFmtId="0" fontId="12" fillId="2" borderId="4" xfId="0" applyFont="1" applyFill="1" applyBorder="1" applyAlignment="1"/>
    <xf numFmtId="0" fontId="12" fillId="0" borderId="0" xfId="0" applyFont="1" applyAlignment="1"/>
    <xf numFmtId="0" fontId="12" fillId="2" borderId="5" xfId="0" applyFont="1" applyFill="1" applyBorder="1" applyAlignment="1"/>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12" fillId="2" borderId="0" xfId="0" applyFont="1" applyFill="1" applyAlignment="1"/>
    <xf numFmtId="0" fontId="12" fillId="2" borderId="6" xfId="0" applyFont="1" applyFill="1" applyBorder="1" applyAlignment="1"/>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3" fillId="2" borderId="0" xfId="0" applyFont="1" applyFill="1">
      <alignment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0" fillId="0" borderId="3" xfId="0" applyBorder="1">
      <alignment vertical="center"/>
    </xf>
    <xf numFmtId="0" fontId="0" fillId="0" borderId="4" xfId="0" applyBorder="1">
      <alignment vertical="center"/>
    </xf>
    <xf numFmtId="0" fontId="15" fillId="0" borderId="0" xfId="0" applyFont="1" applyAlignment="1"/>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6" xfId="0" applyFont="1" applyBorder="1" applyAlignment="1">
      <alignment horizontal="center" vertical="center" wrapText="1"/>
    </xf>
    <xf numFmtId="0" fontId="11" fillId="0" borderId="5" xfId="0" applyFont="1" applyBorder="1" applyAlignment="1">
      <alignment horizontal="center" vertical="center"/>
    </xf>
    <xf numFmtId="0" fontId="11" fillId="0" borderId="0" xfId="0" applyFont="1" applyAlignment="1">
      <alignment horizontal="center" vertical="center"/>
    </xf>
    <xf numFmtId="0" fontId="11" fillId="0" borderId="6" xfId="0" applyFont="1" applyBorder="1" applyAlignment="1">
      <alignment horizontal="center" vertical="center"/>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6" fillId="2" borderId="0" xfId="0" applyFont="1" applyFill="1">
      <alignment vertical="center"/>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17" fillId="0" borderId="5" xfId="0" applyFont="1" applyBorder="1" applyAlignment="1">
      <alignment horizontal="center" vertical="center" wrapText="1"/>
    </xf>
    <xf numFmtId="0" fontId="17" fillId="0" borderId="0" xfId="0" applyFont="1" applyAlignment="1">
      <alignment horizontal="center" vertical="center" wrapText="1"/>
    </xf>
    <xf numFmtId="0" fontId="17" fillId="0" borderId="6"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2" borderId="0" xfId="0" applyFont="1" applyFill="1">
      <alignment vertical="center"/>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5" fillId="2" borderId="7" xfId="0" applyFont="1" applyFill="1" applyBorder="1" applyAlignment="1"/>
    <xf numFmtId="0" fontId="15" fillId="2" borderId="8" xfId="0" applyFont="1" applyFill="1" applyBorder="1" applyAlignment="1"/>
    <xf numFmtId="0" fontId="12" fillId="2" borderId="8" xfId="0" applyFont="1" applyFill="1" applyBorder="1" applyAlignment="1"/>
    <xf numFmtId="0" fontId="12" fillId="2" borderId="9" xfId="0" applyFont="1" applyFill="1" applyBorder="1" applyAlignment="1"/>
    <xf numFmtId="0" fontId="16" fillId="0" borderId="0" xfId="0" applyFont="1">
      <alignment vertical="center"/>
    </xf>
    <xf numFmtId="0" fontId="15" fillId="0" borderId="0" xfId="0" applyFont="1">
      <alignment vertical="center"/>
    </xf>
    <xf numFmtId="0" fontId="16" fillId="2" borderId="2" xfId="0" applyFont="1" applyFill="1" applyBorder="1">
      <alignment vertical="center"/>
    </xf>
    <xf numFmtId="0" fontId="16" fillId="2" borderId="3" xfId="0" applyFont="1" applyFill="1" applyBorder="1">
      <alignment vertical="center"/>
    </xf>
    <xf numFmtId="0" fontId="15" fillId="2" borderId="10" xfId="0" applyFont="1" applyFill="1" applyBorder="1" applyAlignment="1">
      <alignment horizontal="left" wrapText="1"/>
    </xf>
    <xf numFmtId="0" fontId="15" fillId="2" borderId="3" xfId="0" applyFont="1" applyFill="1" applyBorder="1" applyAlignment="1">
      <alignment wrapText="1"/>
    </xf>
    <xf numFmtId="0" fontId="15" fillId="2" borderId="3" xfId="0" applyFont="1" applyFill="1" applyBorder="1" applyAlignment="1">
      <alignment shrinkToFit="1"/>
    </xf>
    <xf numFmtId="0" fontId="16" fillId="2" borderId="4" xfId="0" applyFont="1" applyFill="1" applyBorder="1">
      <alignment vertical="center"/>
    </xf>
    <xf numFmtId="0" fontId="18" fillId="0" borderId="0" xfId="0" applyFont="1">
      <alignment vertical="center"/>
    </xf>
    <xf numFmtId="0" fontId="16" fillId="2" borderId="5" xfId="0" applyFont="1" applyFill="1" applyBorder="1">
      <alignment vertical="center"/>
    </xf>
    <xf numFmtId="0" fontId="13" fillId="3" borderId="2"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5" fillId="2" borderId="0" xfId="0" applyFont="1" applyFill="1" applyAlignment="1">
      <alignment wrapText="1"/>
    </xf>
    <xf numFmtId="0" fontId="15" fillId="2" borderId="0" xfId="0" applyFont="1" applyFill="1" applyAlignment="1"/>
    <xf numFmtId="0" fontId="19" fillId="2" borderId="0" xfId="0" applyFont="1" applyFill="1" applyAlignment="1"/>
    <xf numFmtId="0" fontId="3" fillId="2" borderId="0" xfId="0" applyFont="1" applyFill="1" applyAlignment="1">
      <alignment horizontal="left" vertical="center" wrapText="1"/>
    </xf>
    <xf numFmtId="0" fontId="16" fillId="2" borderId="6" xfId="0" applyFont="1" applyFill="1" applyBorder="1">
      <alignment vertical="center"/>
    </xf>
    <xf numFmtId="0" fontId="13" fillId="3" borderId="7"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9" xfId="0" applyFont="1" applyFill="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9" fillId="2" borderId="0" xfId="0" applyFont="1" applyFill="1">
      <alignment vertical="center"/>
    </xf>
    <xf numFmtId="0" fontId="15" fillId="2" borderId="0" xfId="0" applyFont="1" applyFill="1" applyAlignment="1">
      <alignment shrinkToFit="1"/>
    </xf>
    <xf numFmtId="0" fontId="3" fillId="2" borderId="0" xfId="0" applyFont="1" applyFill="1" applyAlignment="1">
      <alignment vertical="center" wrapText="1"/>
    </xf>
    <xf numFmtId="0" fontId="15" fillId="2" borderId="0" xfId="0" applyFont="1" applyFill="1" applyAlignment="1">
      <alignment horizontal="left" wrapText="1"/>
    </xf>
    <xf numFmtId="0" fontId="20" fillId="2" borderId="0" xfId="0" applyFont="1" applyFill="1">
      <alignment vertical="center"/>
    </xf>
    <xf numFmtId="0" fontId="19" fillId="2" borderId="0" xfId="0" applyFont="1" applyFill="1" applyAlignment="1">
      <alignment shrinkToFit="1"/>
    </xf>
    <xf numFmtId="0" fontId="19" fillId="2" borderId="0" xfId="0" applyFont="1" applyFill="1" applyAlignment="1">
      <alignment horizontal="left" vertical="center" wrapText="1"/>
    </xf>
    <xf numFmtId="0" fontId="19" fillId="2" borderId="0" xfId="0" applyFont="1" applyFill="1" applyAlignment="1">
      <alignment vertical="center" wrapText="1"/>
    </xf>
    <xf numFmtId="0" fontId="19" fillId="2" borderId="8" xfId="0" applyFont="1" applyFill="1" applyBorder="1" applyAlignment="1">
      <alignment wrapText="1"/>
    </xf>
    <xf numFmtId="0" fontId="19" fillId="2" borderId="0" xfId="0" applyFont="1" applyFill="1" applyAlignment="1">
      <alignment wrapText="1"/>
    </xf>
    <xf numFmtId="0" fontId="20" fillId="2" borderId="0" xfId="0" applyFont="1" applyFill="1" applyAlignment="1">
      <alignment horizontal="left"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2" fillId="2" borderId="0" xfId="0" applyFont="1" applyFill="1" applyAlignment="1">
      <alignment vertical="center" wrapText="1"/>
    </xf>
    <xf numFmtId="0" fontId="23" fillId="0" borderId="1" xfId="0" applyFont="1" applyBorder="1" applyAlignment="1">
      <alignment horizontal="center" vertical="center" shrinkToFit="1"/>
    </xf>
    <xf numFmtId="0" fontId="17" fillId="0" borderId="2"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13" fillId="0" borderId="5" xfId="0" applyFont="1" applyBorder="1" applyAlignment="1">
      <alignment horizontal="center" vertical="center"/>
    </xf>
    <xf numFmtId="0" fontId="13" fillId="0" borderId="0" xfId="0" applyFont="1" applyAlignment="1">
      <alignment horizontal="center" vertical="center"/>
    </xf>
    <xf numFmtId="0" fontId="13" fillId="0" borderId="6"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21" fillId="0" borderId="5" xfId="0" applyFont="1" applyBorder="1" applyAlignment="1">
      <alignment horizontal="left" vertical="center" wrapText="1"/>
    </xf>
    <xf numFmtId="0" fontId="21" fillId="0" borderId="0" xfId="0" applyFont="1" applyAlignment="1">
      <alignment horizontal="left" vertical="center" wrapText="1"/>
    </xf>
    <xf numFmtId="0" fontId="21" fillId="0" borderId="6" xfId="0" applyFont="1" applyBorder="1" applyAlignment="1">
      <alignment horizontal="left" vertical="center" wrapText="1"/>
    </xf>
    <xf numFmtId="0" fontId="17" fillId="0" borderId="5" xfId="0" applyFont="1" applyBorder="1" applyAlignment="1">
      <alignment horizontal="center" vertical="center" shrinkToFit="1"/>
    </xf>
    <xf numFmtId="0" fontId="17" fillId="0" borderId="0" xfId="0" applyFont="1" applyAlignment="1">
      <alignment horizontal="center" vertical="center" shrinkToFit="1"/>
    </xf>
    <xf numFmtId="0" fontId="17" fillId="0" borderId="6" xfId="0" applyFont="1" applyBorder="1" applyAlignment="1">
      <alignment horizontal="center" vertical="center" shrinkToFit="1"/>
    </xf>
    <xf numFmtId="0" fontId="17" fillId="0" borderId="4" xfId="0" applyFont="1" applyBorder="1" applyAlignment="1">
      <alignment horizontal="center" vertical="center" wrapText="1"/>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3" fillId="2" borderId="0" xfId="0" applyFont="1" applyFill="1" applyAlignment="1">
      <alignment horizontal="center" vertical="center"/>
    </xf>
    <xf numFmtId="0" fontId="17" fillId="2" borderId="0" xfId="0" applyFont="1" applyFill="1" applyAlignment="1">
      <alignment horizontal="center" vertical="center"/>
    </xf>
    <xf numFmtId="0" fontId="19" fillId="2" borderId="0" xfId="0" applyFont="1" applyFill="1" applyAlignment="1">
      <alignment horizontal="center" vertical="center"/>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24" fillId="0" borderId="10" xfId="0" applyFont="1" applyBorder="1">
      <alignment vertical="center"/>
    </xf>
    <xf numFmtId="0" fontId="24" fillId="0" borderId="12" xfId="0" applyFont="1" applyBorder="1">
      <alignment vertical="center"/>
    </xf>
    <xf numFmtId="0" fontId="25" fillId="0" borderId="10" xfId="0" applyFont="1" applyBorder="1">
      <alignment vertical="center"/>
    </xf>
    <xf numFmtId="0" fontId="25" fillId="0" borderId="12" xfId="0" applyFont="1" applyBorder="1">
      <alignment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25" fillId="0" borderId="10" xfId="0" applyFont="1" applyBorder="1" applyAlignment="1">
      <alignment vertical="top" wrapText="1"/>
    </xf>
    <xf numFmtId="0" fontId="25" fillId="0" borderId="10" xfId="0" applyFont="1" applyBorder="1" applyAlignment="1">
      <alignment vertical="top"/>
    </xf>
    <xf numFmtId="0" fontId="25" fillId="0" borderId="12" xfId="0" applyFont="1" applyBorder="1" applyAlignment="1">
      <alignment vertical="top"/>
    </xf>
    <xf numFmtId="0" fontId="26" fillId="2" borderId="0" xfId="0" applyFont="1" applyFill="1">
      <alignment vertical="center"/>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0" fillId="2" borderId="3" xfId="0" applyFill="1" applyBorder="1">
      <alignment vertical="center"/>
    </xf>
    <xf numFmtId="0" fontId="22" fillId="2" borderId="0" xfId="0" applyFont="1" applyFill="1">
      <alignment vertical="center"/>
    </xf>
    <xf numFmtId="0" fontId="16" fillId="2" borderId="7" xfId="0" applyFont="1" applyFill="1" applyBorder="1">
      <alignment vertical="center"/>
    </xf>
    <xf numFmtId="0" fontId="16" fillId="2" borderId="8" xfId="0" applyFont="1" applyFill="1" applyBorder="1">
      <alignment vertical="center"/>
    </xf>
    <xf numFmtId="0" fontId="16" fillId="2" borderId="9" xfId="0" applyFont="1" applyFill="1" applyBorder="1">
      <alignment vertical="center"/>
    </xf>
    <xf numFmtId="0" fontId="19" fillId="2" borderId="8" xfId="0" applyFont="1" applyFill="1" applyBorder="1" applyAlignment="1"/>
    <xf numFmtId="0" fontId="23" fillId="0" borderId="1" xfId="0" applyFont="1" applyBorder="1" applyAlignment="1">
      <alignment horizontal="center" vertical="center" wrapText="1" shrinkToFit="1"/>
    </xf>
    <xf numFmtId="0" fontId="17" fillId="0" borderId="7" xfId="0" applyFont="1" applyBorder="1" applyAlignment="1">
      <alignment horizontal="center" vertical="center" shrinkToFit="1"/>
    </xf>
    <xf numFmtId="0" fontId="17" fillId="0" borderId="8" xfId="0" applyFont="1" applyBorder="1" applyAlignment="1">
      <alignment horizontal="center" vertical="center" shrinkToFit="1"/>
    </xf>
    <xf numFmtId="0" fontId="17" fillId="0" borderId="9" xfId="0" applyFont="1" applyBorder="1" applyAlignment="1">
      <alignment horizontal="center" vertical="center" shrinkToFit="1"/>
    </xf>
    <xf numFmtId="0" fontId="15" fillId="2" borderId="3" xfId="0" applyFont="1" applyFill="1" applyBorder="1" applyAlignment="1">
      <alignment horizontal="left" wrapText="1"/>
    </xf>
    <xf numFmtId="0" fontId="15" fillId="2" borderId="0" xfId="0" applyFont="1" applyFill="1" applyAlignment="1">
      <alignment horizontal="left" wrapText="1"/>
    </xf>
    <xf numFmtId="0" fontId="13" fillId="0" borderId="1" xfId="0" applyFont="1" applyBorder="1" applyAlignment="1">
      <alignment horizontal="center" vertical="center"/>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4"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0" xfId="0" applyFont="1" applyAlignment="1">
      <alignment horizontal="center" vertical="center" wrapText="1"/>
    </xf>
    <xf numFmtId="0" fontId="27" fillId="0" borderId="5" xfId="0" applyFont="1" applyBorder="1" applyAlignment="1">
      <alignment horizontal="center" vertical="center" wrapText="1"/>
    </xf>
    <xf numFmtId="0" fontId="27" fillId="0" borderId="0" xfId="0" applyFont="1" applyAlignment="1">
      <alignment horizontal="center" vertical="center" wrapText="1"/>
    </xf>
    <xf numFmtId="0" fontId="27" fillId="0" borderId="6"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0" xfId="0" applyFont="1" applyAlignment="1">
      <alignment horizontal="center" vertical="center" wrapText="1"/>
    </xf>
    <xf numFmtId="0" fontId="21" fillId="0" borderId="6" xfId="0" applyFont="1" applyBorder="1" applyAlignment="1">
      <alignment horizontal="center" vertical="center" wrapText="1"/>
    </xf>
    <xf numFmtId="0" fontId="23" fillId="0" borderId="4"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1" xfId="0" applyFont="1" applyBorder="1" applyAlignment="1">
      <alignment horizontal="center" vertical="center"/>
    </xf>
    <xf numFmtId="0" fontId="23"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17" fillId="0" borderId="1" xfId="0" applyFont="1" applyBorder="1" applyAlignment="1">
      <alignment horizontal="center" vertical="center" wrapText="1"/>
    </xf>
    <xf numFmtId="0" fontId="19" fillId="2" borderId="6" xfId="0" applyFont="1" applyFill="1" applyBorder="1">
      <alignment vertical="center"/>
    </xf>
    <xf numFmtId="0" fontId="13" fillId="2" borderId="8" xfId="0" applyFont="1" applyFill="1" applyBorder="1" applyAlignment="1">
      <alignment horizontal="center" vertical="center"/>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9"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24" fillId="0" borderId="6"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3" fillId="0" borderId="2" xfId="0" applyFont="1" applyBorder="1" applyAlignment="1">
      <alignment horizontal="center" vertical="center" shrinkToFit="1"/>
    </xf>
    <xf numFmtId="0" fontId="23" fillId="0" borderId="3" xfId="0"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5" xfId="0" applyFont="1" applyBorder="1" applyAlignment="1">
      <alignment horizontal="center" vertical="center" shrinkToFit="1"/>
    </xf>
    <xf numFmtId="0" fontId="23" fillId="0" borderId="0" xfId="0" applyFont="1" applyAlignment="1">
      <alignment horizontal="center" vertical="center" shrinkToFit="1"/>
    </xf>
    <xf numFmtId="0" fontId="23" fillId="0" borderId="6" xfId="0" applyFont="1" applyBorder="1" applyAlignment="1">
      <alignment horizontal="center" vertical="center" shrinkToFit="1"/>
    </xf>
    <xf numFmtId="0" fontId="23" fillId="0" borderId="7" xfId="0" applyFont="1" applyBorder="1" applyAlignment="1">
      <alignment horizontal="center" vertical="center" shrinkToFit="1"/>
    </xf>
    <xf numFmtId="0" fontId="23" fillId="0" borderId="8" xfId="0" applyFont="1" applyBorder="1" applyAlignment="1">
      <alignment horizontal="center" vertical="center" shrinkToFit="1"/>
    </xf>
    <xf numFmtId="0" fontId="23" fillId="0" borderId="9" xfId="0" applyFont="1" applyBorder="1" applyAlignment="1">
      <alignment horizontal="center" vertical="center" shrinkToFit="1"/>
    </xf>
    <xf numFmtId="0" fontId="15" fillId="2" borderId="0" xfId="0" applyFont="1" applyFill="1" applyAlignment="1">
      <alignment horizontal="left" vertical="center" wrapText="1"/>
    </xf>
    <xf numFmtId="0" fontId="15" fillId="2" borderId="8" xfId="0" applyFont="1" applyFill="1" applyBorder="1" applyAlignment="1">
      <alignment horizontal="left" wrapText="1"/>
    </xf>
    <xf numFmtId="0" fontId="23" fillId="2" borderId="0" xfId="0" applyFont="1" applyFill="1" applyAlignment="1">
      <alignment horizontal="left" vertical="center"/>
    </xf>
    <xf numFmtId="0" fontId="11" fillId="2" borderId="0" xfId="0" applyFont="1" applyFill="1">
      <alignment vertical="center"/>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1" fillId="0" borderId="0" xfId="0" applyFont="1" applyAlignment="1">
      <alignment horizontal="left"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21" fillId="0" borderId="8" xfId="0" applyFont="1" applyBorder="1" applyAlignment="1">
      <alignment horizontal="left" vertical="center"/>
    </xf>
    <xf numFmtId="0" fontId="21" fillId="0" borderId="9" xfId="0" applyFont="1" applyBorder="1" applyAlignment="1">
      <alignment horizontal="left" vertical="center"/>
    </xf>
    <xf numFmtId="0" fontId="28"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5" fillId="0" borderId="4" xfId="0" applyFont="1" applyBorder="1" applyAlignment="1">
      <alignment horizontal="left" vertical="center" wrapText="1"/>
    </xf>
    <xf numFmtId="0" fontId="25" fillId="0" borderId="5" xfId="0" applyFont="1" applyBorder="1" applyAlignment="1">
      <alignment horizontal="left" vertical="center" wrapText="1"/>
    </xf>
    <xf numFmtId="0" fontId="25" fillId="0" borderId="0" xfId="0" applyFont="1" applyAlignment="1">
      <alignment horizontal="left" vertical="center" wrapTex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25" fillId="0" borderId="9" xfId="0" applyFont="1" applyBorder="1" applyAlignment="1">
      <alignment horizontal="left"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16" fillId="0" borderId="1" xfId="0" quotePrefix="1" applyFont="1" applyBorder="1" applyAlignment="1">
      <alignment horizontal="center" vertical="center" wrapText="1"/>
    </xf>
    <xf numFmtId="0" fontId="28" fillId="0" borderId="5" xfId="0" applyFont="1" applyBorder="1" applyAlignment="1">
      <alignment horizontal="center" vertical="center" wrapText="1"/>
    </xf>
    <xf numFmtId="0" fontId="28" fillId="0" borderId="0" xfId="0" applyFont="1" applyAlignment="1">
      <alignment horizontal="center" vertical="center" wrapText="1"/>
    </xf>
    <xf numFmtId="0" fontId="28" fillId="0" borderId="6"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6"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31" fillId="0" borderId="0" xfId="0" applyFont="1" applyAlignment="1">
      <alignment horizontal="left" vertical="center" wrapText="1"/>
    </xf>
    <xf numFmtId="0" fontId="0" fillId="2" borderId="2" xfId="0" applyFill="1" applyBorder="1">
      <alignment vertical="center"/>
    </xf>
    <xf numFmtId="0" fontId="11" fillId="2" borderId="3" xfId="0" applyFont="1" applyFill="1" applyBorder="1">
      <alignment vertical="center"/>
    </xf>
    <xf numFmtId="0" fontId="0" fillId="2" borderId="4" xfId="0" applyFill="1" applyBorder="1">
      <alignment vertical="center"/>
    </xf>
    <xf numFmtId="0" fontId="0" fillId="2" borderId="5" xfId="0" applyFill="1" applyBorder="1">
      <alignment vertical="center"/>
    </xf>
    <xf numFmtId="0" fontId="6" fillId="4" borderId="2"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4" xfId="0" applyFont="1" applyFill="1" applyBorder="1" applyAlignment="1">
      <alignment horizontal="left" vertical="top" wrapText="1"/>
    </xf>
    <xf numFmtId="0" fontId="0" fillId="2" borderId="6" xfId="0" applyFill="1" applyBorder="1">
      <alignment vertical="center"/>
    </xf>
    <xf numFmtId="0" fontId="6" fillId="4" borderId="5" xfId="0" applyFont="1" applyFill="1" applyBorder="1" applyAlignment="1">
      <alignment horizontal="left" vertical="top" wrapText="1"/>
    </xf>
    <xf numFmtId="0" fontId="6" fillId="4" borderId="0" xfId="0" applyFont="1" applyFill="1" applyAlignment="1">
      <alignment horizontal="left" vertical="top" wrapText="1"/>
    </xf>
    <xf numFmtId="0" fontId="6" fillId="4" borderId="6" xfId="0" applyFont="1"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cellXfs>
  <cellStyles count="1">
    <cellStyle name="標準" xfId="0" builtinId="0"/>
  </cellStyles>
  <dxfs count="2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AB6A071B-0766-483F-A115-AE60B2AD18E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DF57441-73A6-4DA2-8311-734EB227033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D202C4B-47E6-4E61-BB7B-DD10C69B5F5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342AC191-9D05-4065-95C9-B4F03CB834AF}"/>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5264363-1FB9-4BA9-B4FA-05E3E69D845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41C31EC2-0A9D-41B8-8262-6045068AB7E8}"/>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766C47A6-6E7D-4B5A-B7E5-984798E05F1F}"/>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E6FE841E-2389-44E8-BF5D-9C260B771334}"/>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88EB6869-AAEA-4F89-ADAC-BB5D707878E6}"/>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3AA0544D-55D1-403C-AE2E-225C7555A99A}"/>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15258BEA-F1EB-4F26-904A-3CB1DE2D130D}"/>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030E4415-3C5C-4300-A32D-C5A512452E7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90A250B9-3B96-43FB-98B0-0316764843D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CA3BFC62-E4C3-4384-9968-DBA7454A2522}"/>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20ECF878-626F-4445-A44A-3207E21A311D}"/>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92CD3B22-5B3B-4885-B64C-53A64E91A168}"/>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C4854BF4-36E8-4950-ADCB-56139CAEAF86}"/>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73123F4A-C38F-424E-88A9-80C33561772A}"/>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7FBC3922-2B75-49B9-BA2E-3E2E1B107B15}"/>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A6C07B82-5097-4AE5-A657-FD83E7E73448}"/>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2780BAFC-6D9B-407E-A406-938CAA11F6AA}"/>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CA2FA9A2-02C1-4EB7-AB64-39E161AE450B}"/>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AF420AA8-EFAF-4EF3-88DF-D99CED4030C5}"/>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A7BB41A2-6A3A-43C6-BA11-78A9488B27A4}"/>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CFCD316A-3B4D-45D8-9E86-6AE28132088A}"/>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FC35C015-B1BF-4461-A2F2-685A5DF9F2A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6E614CB-5752-4D69-8CB3-C82637B41BF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D0097B0-803A-4580-9618-8F6B9539937C}"/>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1DD553D8-6BF3-4E3C-8746-B14B0320269A}"/>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FB55CCE2-F3CA-46F1-92C3-07E1F13C9B8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6892A2C5-7304-4A70-975D-E2D56FF40965}"/>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B631687A-937A-45A0-9BB8-ABD120086572}"/>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BE271F85-8F3D-4EFD-87CB-7D9C099267C3}"/>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3FCA63D3-EEDC-4D56-85CF-3C22839FAAF7}"/>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9CCBEBED-0582-488A-93B5-1FE64C3CB69F}"/>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68B29BE4-1EB2-49DC-9A79-2FAB765B45E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8A8CA897-FB2C-4F73-A94A-284B58AC36F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6A1C93A8-313C-4353-8DF6-EB21D444B31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05BD91D6-28BD-48B7-983A-BF198C567596}"/>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8F6B72CB-BEB6-4F07-8EBC-E0A634E81497}"/>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816EF797-3528-4DA2-BA2B-C16194DD5E88}"/>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72A30F55-2FC2-42F3-94A5-AE51F42AA00D}"/>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6AB84253-D4E7-4127-ABD1-6BFF06E3BA9B}"/>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92FD3948-D62A-4638-B0EE-545E987F5677}"/>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3ABD67F2-0825-48C1-A650-17AD5938F53F}"/>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3E40B265-0D92-4C44-A3FF-CF4AABFBADA5}"/>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85821431-CF75-403D-BA93-76CEF9FE3747}"/>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7DFE3407-0A15-4CA5-826F-BE25A9A1B3FD}"/>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024FACE2-FB61-4D8D-A217-5C5A74E39D4B}"/>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31403F59-3E53-41DB-9606-6AF564D52647}"/>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636A86E-523E-4228-9A7A-B69C3AAB438B}"/>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E39D0EE-2B67-4B33-9DBC-94FE184FC33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C11A8C48-C295-4BDE-8A9B-3A09FFDAC884}"/>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842A9B38-8C7A-4CA0-BD0F-6D845D17AC3E}"/>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CD50DFE-3079-4280-B669-0D31AB1DB3C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7164E2B2-5996-406C-8B14-C3577F809136}"/>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76289824-782F-4414-9B1B-3F6EF8586292}"/>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3584F0FB-66B0-41FA-B8CE-EDB3C5B674D4}"/>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64582DF1-F700-4DBE-A0A6-57AD95E17848}"/>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397C5B86-4AAC-4B98-BD17-7D1141F7ED63}"/>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5C3BE1F0-C2D5-4398-8320-B9F914046963}"/>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0F4387EA-05C4-417B-B6D4-55C41A3832CC}"/>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13A7760E-9156-44FF-8F38-D167AB06B3CC}"/>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3285BF49-490E-4536-B6A2-5F7AB8494FC1}"/>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44B0113C-6AD2-43D2-8AF6-CC944642FE44}"/>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1B8C36A9-1DE6-489C-A6C2-2879D0716797}"/>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97E34922-1361-47CD-B20C-6D06408E8917}"/>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681A95B1-BDBE-42E0-A88C-09830408890D}"/>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C88A2530-F0EE-4B2B-BB18-4338562D2F67}"/>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56ED1258-67FF-4C3B-BD49-12E7E9647FBC}"/>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ED117C3A-491A-46DB-BDC2-A424802D68A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90A1F3DE-912F-4194-BC72-711198507623}"/>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D67AD99F-11BE-4C84-B135-B1CC5E1DD735}"/>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4AC1EC73-3CF3-4A9A-8DA0-4FA95A333C09}"/>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DAC02C14-18DE-4182-80E7-D296C7257173}"/>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329387D-75DF-41F6-B3B2-2EC6C4DBA5AB}"/>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7C50F81-958D-41F9-BDC8-B927614E9D87}"/>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1F96414-F4DD-44CA-99E2-D5CF82C3516B}"/>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3E796C2E-11A6-422F-81E7-5D5BC1B9DFFC}"/>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9031230-969F-4098-AD6B-71E5D72001EB}"/>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3F5FFBB5-E8D3-4E6C-A8A0-32D55806C225}"/>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9C2DE841-C825-44EC-92CE-57F403498A5B}"/>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59F9AD3A-1CC2-43C9-B300-A96B6CE9438D}"/>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90D2AF0E-A7F6-4288-8DFD-33345CA91F78}"/>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CF2945E0-5F4B-4CDD-ABAE-C4437CFCCEDD}"/>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19D9D77B-A958-4ED1-B8A8-2253F662105A}"/>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191C7F23-C708-4786-8B00-5A91BA81E822}"/>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46E5FE69-2664-4DBD-91FD-CAC66CAFE961}"/>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025FB5F2-3241-4F47-B244-9A4AE5B819D1}"/>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211ECAAC-E346-4313-9203-E1782773B796}"/>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22225AB0-6891-4432-96FA-B0BA670E855D}"/>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91370959-A833-4CA1-893E-04E463C2666D}"/>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4CAF27A7-5364-4BF5-8BA0-5E1BB8E5354D}"/>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39D2D3CB-F9A1-403A-93C1-299250EE67B9}"/>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01F5BC07-E1A7-45FE-91F6-0B8E042E3947}"/>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5B841D79-A586-4E6A-8DB6-C5BF38D38DE7}"/>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3B08D173-D070-4DED-A306-61CC5B98E45B}"/>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4CEBD96D-B6B0-412D-A43E-8662691BD9DF}"/>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24FF67C9-492D-4621-A9D0-621F7BD290EC}"/>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F2CE7706-FBF9-4713-AED9-A3A97055B8D3}"/>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B7B7A99-FCDD-49AC-A38B-B32D14DC941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FABC41D-000F-4250-981D-A4E5955842BE}"/>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F065880-CA15-4B89-9DEE-87EE2E971B3F}"/>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C3B9D4C5-D12D-41A5-B936-485B16F80AD4}"/>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D1C0054B-291E-428C-AD43-949A97C1AB98}"/>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FFAC58A7-157D-4901-B1D8-34D0F7AA4766}"/>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9D9092D-EAA1-4FD1-94B8-916A2362D452}"/>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955F271D-F221-4AAF-85F6-1D6F865FCC1B}"/>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ECE302AE-A6AA-443C-B2D8-91C273BFF3CA}"/>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59B9AF97-3A0D-4EE0-93D0-F7E548F56E12}"/>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624BBF8C-7063-40DF-B970-0AA45D908AA3}"/>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DF2059CB-70E1-4F50-A216-9849821533E8}"/>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04C241FA-9F2F-4956-BD62-930F960A2612}"/>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22F717AA-EF71-453A-8E46-DED9A048EA97}"/>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D7C81E86-88E5-4198-99D3-1849E48EF2F1}"/>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E709F184-5DE1-480E-AC5F-0125530888B4}"/>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C93BB87F-6DE3-44AA-9E66-6B2FCC40BDBC}"/>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E397015C-61D9-4440-8DFE-C86C6028E9FC}"/>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84E2ECA8-4C15-41BF-A857-2038DF4FB4CC}"/>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29D1EBED-F663-4E2C-B038-976593E082EF}"/>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E3F376FD-FB82-4E33-A168-1578F67E560F}"/>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DA41073A-38E1-414A-AC6F-9E7250D06496}"/>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1F9C51EC-AFAF-4AE5-8DF8-C8369074978B}"/>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8CCFFB8A-267E-49FF-AE1D-3B99EB4FF1FA}"/>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A6451358-6BCF-4F89-896E-23C1A512221F}"/>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EE35FA1F-C4CA-4AA8-A332-8262A2A04FBD}"/>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C1742A2-D9CD-4B82-A0DF-41DECE798CC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699D6EA8-11B9-4557-880C-40F443C4084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8AE74BC6-410C-451C-8204-69B4FE9C1A62}"/>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348F6CA-0845-4C0E-A6F5-0D36D55570A1}"/>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630883FD-1243-4624-BD64-84AEB86D8B12}"/>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DCF79DFC-0069-47FB-81A4-905DF9FC3AC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18A21ED2-942E-4C19-9130-B9FC25BFC609}"/>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CB355E4B-15FD-4406-B7C3-B4530508FF53}"/>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6E8100AE-A264-4B65-820A-6DC3170B9C8A}"/>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161FFED1-AB2F-42B5-898F-1AB1FC6B8E6F}"/>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2FFB6CA0-8805-4833-A148-285369D5100D}"/>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5E4CA7F1-2377-4110-A923-7089E993C028}"/>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DEFEE0F8-0327-4B3A-A959-780633E1810F}"/>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EAF4C8E7-AA7E-4C5D-A32D-F016C89D9744}"/>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D25A0631-021D-4CD4-BD09-0D93D1A3342D}"/>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6221A4CB-08B4-4AF5-8A0C-FEC5DA3CE264}"/>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C5C60650-66C9-419B-969F-7C48EFCC1401}"/>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33924B64-CEF9-4EDA-AA45-8797910C0AF2}"/>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0E548722-C809-4034-BB0D-B3F8F386CF3D}"/>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176472B0-CEB6-4D19-B2FA-2845092DEB7D}"/>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194D4E18-A0C4-4BE0-90CF-861CE0908264}"/>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F24FF785-1F40-4CB3-8816-A7607A3230ED}"/>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F720816C-8DA7-466C-A22B-BBD19ACB8CB3}"/>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0211CEC5-C7E1-4077-8D1D-1FBFB7469DFC}"/>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487BFC4-547D-4127-8B60-421FABBFD712}"/>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9316F942-EE24-4E83-86E0-144F1422770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5CCCF690-09C5-4FF7-B284-D28EF59BCD85}"/>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FFFB9026-979C-498C-A2F1-75C788CC619A}"/>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9EECAEB-6C14-4694-AB1B-9E12D4B5158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FFEE99B3-2947-4BDC-AD33-09020A5CF921}"/>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CFC4F010-B318-4433-AA97-A11236107185}"/>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D71A35D8-F0C9-4F92-8452-E5D6C583C697}"/>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C8EC4477-3FD8-4FCD-812E-EDCA9AD883BC}"/>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97BB1ACB-F7F5-45E5-89A5-7C86BFCCD64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D56BEB1C-461E-4DDD-A687-71F11916E2BC}"/>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34D2FE29-8DC0-4980-8C29-184A446104EB}"/>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8ACCB25B-430C-4390-9A07-73DC863345ED}"/>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70A53AD0-A537-4CA0-9C28-FB1573B34DC3}"/>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320EEEB1-CE95-405C-81E3-D227380D36DA}"/>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E5DCC2B4-E8B0-498C-B28B-B59CEBE91EFA}"/>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886F00B9-F8C5-47AB-B4CF-FBAFB14D25E5}"/>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20C46174-5CC5-43CF-9BF1-A09FBA84F694}"/>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14F6D463-5842-4C75-8904-1C27912DF6DC}"/>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F0C78C6E-0148-45BF-8AE6-BEEEF22337B6}"/>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9279EB6F-6659-4FFC-B5A7-09929B453F8B}"/>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D493EB19-049D-4621-A3F6-D380E4A937D8}"/>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D3EB3B92-C8BB-42B6-B8B7-1AD871B2442B}"/>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9CA32955-6B41-4827-91B6-F6DBD95FDCF8}"/>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F112D98F-DA7F-4BA3-8DAF-CC421B27B1C5}"/>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9607B4F-0E4F-45DB-8577-57C97C846084}"/>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741A07AF-5FE2-4445-9C1B-584B6908867B}"/>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9256F88-6AB1-4774-A43C-716D68080B08}"/>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164C3BC-AFA2-44ED-B882-A58E824A9978}"/>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A0C443D8-6CF6-4C90-AA13-04BB06A0A99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7FFEC76A-14DC-4B26-9D7B-4624EA2A03B8}"/>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560EFAEB-2C50-45B4-879A-28ED0C30FB3C}"/>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2AE3F45F-D10B-4EB8-8163-ED9CB94495C4}"/>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97DCDC4E-5EC2-4394-A15B-36C9A58B57C1}"/>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CC9601BE-46B7-4ADB-9E1F-290B872F196A}"/>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68EB3F14-8F11-4B84-BB29-6DC5F285B9C8}"/>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1575330A-14C1-48D5-B6C0-C7E4890AAFD1}"/>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4AB439F6-2D14-4D4C-A630-F5C4A035042A}"/>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705E3238-6AD7-4C11-A490-7B8FFAF6B75C}"/>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F652C0AA-5C9D-4DBD-8EBB-6C5BBA456CCA}"/>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9727A207-173E-41AA-A75D-A96F0BEA2364}"/>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9DEC6613-DFDA-43AD-BCB8-3E96B5EF8C12}"/>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456E856D-25C0-4C0B-ACAA-74533CBC89B2}"/>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91DAF375-02D8-4DEB-97B0-46F320B5F0EC}"/>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B17AF3B7-5BFA-4F80-954A-261DE0786697}"/>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72815F93-9690-414A-9761-4DB1DB88EA77}"/>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8395BDFF-E30B-420B-A3C4-203652D015B7}"/>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6396FBC7-9F70-4823-B6C3-D393969DEABE}"/>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4A3330F3-9F7C-4F2E-8A2A-7D957161EF0E}"/>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6A0188B7-9EAC-4EEC-9670-2ED4357DABF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F3D6B2F-BBC4-4F33-88B6-962E9353A20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7DE129D-904C-4BDB-BA58-C59EFE8640F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67CA04A-80F7-483A-B621-910AB6F8289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EAF1909A-8EFD-4DA5-9876-249F9CF1137C}"/>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CF5BA54-9753-43C8-99C9-1356E74F9445}"/>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4C363191-C45E-4D17-B2AC-38C2698A4BE3}"/>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F8BF586D-1B7D-4D67-87B7-0C40E884C0A4}"/>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BE29D802-A814-493F-BACD-DA009C15DA3B}"/>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AC29F80A-FBE7-4E66-8562-1739CD0A3CB2}"/>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CBDF9CF4-B435-4432-A8DD-76FB3577007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AD288C20-20D7-4B17-9935-6180FCFB5629}"/>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C4E7913E-5C0E-4886-9052-49EFC944E7C9}"/>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7A2BB3F3-FBA0-4427-8257-C5C5CAE91FC4}"/>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271E8F1A-1DE5-42D2-B1B1-FC9145B0BFCA}"/>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F278A350-960A-4E40-BB39-D72F9797AB2A}"/>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5C672FBA-AE13-4999-A1CC-83BE6341834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F7CDE4F7-6A02-4C93-B643-A12F29D0956D}"/>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2AEF0F99-70AA-4889-B5DA-CF56930632A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D1AB2204-0FB0-4D5D-97F7-E2A19B07611D}"/>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EF5D5923-9964-4B32-A1D8-8391348FFBEF}"/>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8441246F-75C7-47BB-88F7-FFCA10320E48}"/>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603B893A-7AC1-4158-B3EA-F5173DA04D63}"/>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AF58B8E7-C1C0-4709-A97B-77900B3E66DE}"/>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F6AA5374-E85A-442F-A164-59C190AD3366}"/>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0AFEA6BF-0BD6-4D50-8DA9-41C3E24760AC}"/>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A8B45363-C7C4-4E07-BD0C-67D40A9EE5B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E73F6991-A4F9-4E5D-A280-1DFEA5B2386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B0C43F9-3027-4C25-808C-F13AFEDA3A58}"/>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365AE9BA-B6EA-4767-B76A-B0930E1C8FB8}"/>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72646141-D51B-472C-9BBD-76564E3715E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714E7E9D-977E-472B-A714-4B0AD930600D}"/>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1F041F34-7837-4EFE-9226-3DC754661245}"/>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859CCAC1-F25E-4D61-9A1C-DDDC1D14499A}"/>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7D3FA842-E2F8-433B-A802-77B190A9E1FB}"/>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9B5A3929-6F7D-4D65-9252-EC673B665BD4}"/>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37C8BDAD-B79C-4A3A-BDD8-7E727D74EDFF}"/>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F1BCC378-750F-41D4-8C63-AA73664E74CE}"/>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CE292397-2087-4220-98EF-F30222942CE3}"/>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068FD41C-3176-4E53-B434-3F759DE3EC89}"/>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53A560D8-FDE4-4F04-B245-3801552D97FD}"/>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CAE48949-BA29-442A-BCC5-4944741DE02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DDB2EC19-6C0D-4E54-97FA-5DA3FA98CF6B}"/>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CF8CC3CD-3C87-4483-BCBA-BA9E45B95C4A}"/>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1F7D229D-12DE-4474-BF05-6DA78DD7C3AB}"/>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7C9F31DF-F9FB-411B-9AD3-97502318C13D}"/>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B33FB29D-F751-4F8F-8CEB-F588639EA5B3}"/>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8C8E45D9-2DD9-4422-A4DC-4752A273CB7A}"/>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3B413F26-8939-4734-AFB4-18B82DC3BE15}"/>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5A7D997C-BBCC-4BDF-B286-748B92921548}"/>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A1DA2D0E-8B53-4EB9-B4B1-44B497063F4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0DE6C85-B9E5-403C-8A10-31A675EDF722}"/>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B5DCE3D-89F1-451C-B083-22AE1BF56F31}"/>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E413F72-9124-4243-8ACA-CDD0EA82916A}"/>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BE693861-D207-49B5-8B1A-77D291771F22}"/>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E888C6C-2D1B-4FE3-8CFD-1134521EAF5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811D0C8B-CC91-48F8-BE7E-DB9244B18B76}"/>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56AEE39B-7D10-4004-B40F-0C3672A31E2D}"/>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FB1F3783-10FF-45AC-BE91-5D9BA070AE7B}"/>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1E98E4EB-BE67-4328-9C9E-D510D96E4725}"/>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A2F60FFE-69B7-4361-A12D-D9F865D431F4}"/>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31D6D968-DE26-4D91-92EB-1097D69B9B82}"/>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72CE7BE7-DB36-4C9A-91D5-9B96BD24DC45}"/>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8C54BD9D-5B66-4E07-8D23-D6E8A99518F3}"/>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B17107FF-D1D0-4941-ACAD-70A8A99C9947}"/>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C363B6FB-E1A0-4E7F-94CF-F46207514EFA}"/>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A3DC692D-7F30-4A15-BF93-61C502FB39DE}"/>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DB0BECD3-BA6C-470F-A30B-94AA22050767}"/>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827BA369-EE5C-4924-BA2E-58CF6282614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FDEAF1DA-8DCE-47F5-9888-2C7A6D4138B9}"/>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C60CFA83-3466-4E66-89C9-C3678E2C3968}"/>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B2B488B4-0C70-480A-9DAD-751944CCCAB9}"/>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A435678F-4A01-4541-AFCB-51555DB0C867}"/>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F4A2DDB7-2B93-41BE-8966-6F071479C29D}"/>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426C9BD1-EFB9-4E0E-A4DF-596B139E2233}"/>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BD0EEA6E-8F29-45D6-B4A9-9250188A9969}"/>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FED4CF0-EAE9-4E54-8F43-270DF27F07EE}"/>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4B1F3460-B13B-4856-B9BC-732047CD4066}"/>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FA252F6-9E7A-412F-911F-55015B69AFD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34ED02E-4101-4690-9696-27F9F8D71E2A}"/>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5A2AD03-3BD5-4680-8670-181E2F98241D}"/>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5BBEE40E-DB77-43FE-97D7-0448BA27073F}"/>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64279C75-DF46-4FFF-BE4A-EA93759CD9D9}"/>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7D58EA41-1BB0-43A4-B541-5CC3F3EFF52C}"/>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724EE6AC-7491-4E74-A989-14BF78EF604A}"/>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FC757651-486A-42DD-96A1-BFC9DC8328BB}"/>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4D7AD904-048F-46AD-B3D0-C3C078669FB2}"/>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F3C40228-6120-457A-852B-341E8F3D918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81F01EE5-4EEA-4902-9C8A-7B05EADBF049}"/>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7875D609-023C-4F1D-A3D7-DFC32A6128D8}"/>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C95C0980-C741-45BA-B013-3C2E1287DEF4}"/>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6AE75E67-80E6-4408-81CA-BE090A5E9544}"/>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68AA0737-A6C7-4734-B77D-B1C9DC710658}"/>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5DC52DC8-965C-41FD-BEF1-CDBA2454401F}"/>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C24FADBC-AF0A-44F4-ACB0-92CEB1581CEE}"/>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BE3E58C5-4FDE-43DA-A243-2B5147E1B8D4}"/>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4668D629-54D6-4DEC-BD18-25AC5E822AC4}"/>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8D9E867D-71B6-43D6-9D1B-E76B93195785}"/>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B206AEA9-847E-4506-A7AB-0E30678FEF2D}"/>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AB5EBC97-4735-442A-80A4-D12AF2784D01}"/>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2410C8D5-2847-447A-98FB-BAC08229FC9F}"/>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68A0462-B2CB-43D2-9AAC-AE8399FE94DA}"/>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115FC140-A00E-40EB-B57C-966D4507B27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A2AA47A1-6DE1-466F-8836-1FFE06D4E6E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10D651ED-9B63-413D-826B-9A50E9799143}"/>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199E7848-31F4-45D9-AE76-CF199ED151BF}"/>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D3137BC9-C99B-4849-B6BC-C0C33E7EF87A}"/>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F3FBE386-F54E-4B32-8C3E-5389D0564B34}"/>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B0646302-5DAB-40C9-9119-1F786A2757FC}"/>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10EA43DC-894F-426D-9313-3AD3F2C56085}"/>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F4EA17BB-619F-43BB-BEAF-F9CE875290DE}"/>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2DFE4368-C507-46BB-99B5-29FDA17C4EC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BE77587E-E595-43CE-A61C-85FBAB9CFED9}"/>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4">
          <a:extLst>
            <a:ext uri="{FF2B5EF4-FFF2-40B4-BE49-F238E27FC236}">
              <a16:creationId xmlns:a16="http://schemas.microsoft.com/office/drawing/2014/main" id="{C6E8E075-53A8-40F2-83B9-3BD92AD8B395}"/>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5">
          <a:extLst>
            <a:ext uri="{FF2B5EF4-FFF2-40B4-BE49-F238E27FC236}">
              <a16:creationId xmlns:a16="http://schemas.microsoft.com/office/drawing/2014/main" id="{9E0972B8-15D7-45E9-85D2-410F74AA02C5}"/>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6">
          <a:extLst>
            <a:ext uri="{FF2B5EF4-FFF2-40B4-BE49-F238E27FC236}">
              <a16:creationId xmlns:a16="http://schemas.microsoft.com/office/drawing/2014/main" id="{773AAC77-F13F-474E-8EAA-0EE2C962F034}"/>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7">
          <a:extLst>
            <a:ext uri="{FF2B5EF4-FFF2-40B4-BE49-F238E27FC236}">
              <a16:creationId xmlns:a16="http://schemas.microsoft.com/office/drawing/2014/main" id="{B1434607-2BB5-4626-96C7-F90193ADA452}"/>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8">
          <a:extLst>
            <a:ext uri="{FF2B5EF4-FFF2-40B4-BE49-F238E27FC236}">
              <a16:creationId xmlns:a16="http://schemas.microsoft.com/office/drawing/2014/main" id="{C575D0C0-8670-490C-855F-DF9BA501D055}"/>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9">
          <a:extLst>
            <a:ext uri="{FF2B5EF4-FFF2-40B4-BE49-F238E27FC236}">
              <a16:creationId xmlns:a16="http://schemas.microsoft.com/office/drawing/2014/main" id="{023409EF-E59D-4EA3-AAFF-B4FF4AE83783}"/>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21">
          <a:extLst>
            <a:ext uri="{FF2B5EF4-FFF2-40B4-BE49-F238E27FC236}">
              <a16:creationId xmlns:a16="http://schemas.microsoft.com/office/drawing/2014/main" id="{E0953480-AA3B-484D-B815-445B52D9ED4B}"/>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2">
          <a:extLst>
            <a:ext uri="{FF2B5EF4-FFF2-40B4-BE49-F238E27FC236}">
              <a16:creationId xmlns:a16="http://schemas.microsoft.com/office/drawing/2014/main" id="{4998D2A6-FA04-4369-8E35-AEF5B9A5295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3">
          <a:extLst>
            <a:ext uri="{FF2B5EF4-FFF2-40B4-BE49-F238E27FC236}">
              <a16:creationId xmlns:a16="http://schemas.microsoft.com/office/drawing/2014/main" id="{EBEA09E3-648B-4534-9412-FD650270E198}"/>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5">
          <a:extLst>
            <a:ext uri="{FF2B5EF4-FFF2-40B4-BE49-F238E27FC236}">
              <a16:creationId xmlns:a16="http://schemas.microsoft.com/office/drawing/2014/main" id="{06C84493-E9B7-44CB-9B45-A943F3AAE548}"/>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F1DE57D5-6483-4C40-91EB-891560F9F62B}"/>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7">
          <a:extLst>
            <a:ext uri="{FF2B5EF4-FFF2-40B4-BE49-F238E27FC236}">
              <a16:creationId xmlns:a16="http://schemas.microsoft.com/office/drawing/2014/main" id="{9263188F-8E87-479B-9C6F-2B5912A3CA5B}"/>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8">
          <a:extLst>
            <a:ext uri="{FF2B5EF4-FFF2-40B4-BE49-F238E27FC236}">
              <a16:creationId xmlns:a16="http://schemas.microsoft.com/office/drawing/2014/main" id="{FD4C541E-1494-4026-9BCD-21D671961011}"/>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4179\Desktop\03%20&#22243;&#20307;&#8594;&#30476;\01%20&#31179;&#30000;&#24066;&#9675;\&#35519;&#26619;&#31080;%20&#65288;&#31179;&#30000;&#24066;&#12539;&#27700;&#36947;&#20107;&#26989;&#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4179\Desktop\03%20&#22243;&#20307;&#8594;&#30476;\01%20&#31179;&#30000;&#24066;&#9675;\&#35519;&#26619;&#31080;%20&#65288;&#31179;&#30000;&#24066;&#12539;&#19979;&#27700;&#36947;&#20107;&#26989;&#12539;&#20491;&#25490;&#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14179\Desktop\03%20&#22243;&#20307;&#8594;&#30476;\01%20&#31179;&#30000;&#24066;&#9675;\&#65288;&#20462;&#27491;&#65289;&#35519;&#26619;&#31080;&#65288;&#31179;&#30000;&#24066;&#12539;&#38651;&#27671;&#20107;&#26989;&#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14179\Desktop\03%20&#22243;&#20307;&#8594;&#30476;\01%20&#31179;&#30000;&#24066;&#9675;\&#35519;&#26619;&#31080;&#65288;&#31179;&#30000;&#24066;&#12539;&#24066;&#22580;&#20107;&#26989;&#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14179\Desktop\03%20&#22243;&#20307;&#8594;&#30476;\01%20&#31179;&#30000;&#24066;&#9675;\&#35519;&#26619;&#31080;&#65288;&#31179;&#30000;&#24066;&#12539;&#35251;&#20809;&#12381;&#12398;&#20182;&#20107;&#26989;&#12539;&#21205;&#29289;&#2229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4179\Desktop\03%20&#22243;&#20307;&#8594;&#30476;\01%20&#31179;&#30000;&#24066;&#9675;\&#35519;&#26619;&#31080;%20&#65288;&#31179;&#30000;&#24066;&#12539;&#19979;&#27700;&#36947;&#20107;&#26989;&#12539;&#20844;&#20849;&#19979;&#27700;&#9312;&#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14179\Desktop\03%20&#22243;&#20307;&#8594;&#30476;\01%20&#31179;&#30000;&#24066;&#9675;\&#35519;&#26619;&#31080;%20&#65288;&#31179;&#30000;&#24066;&#12539;&#30149;&#38498;&#20107;&#2698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14179\Desktop\03%20&#22243;&#20307;&#8594;&#30476;\01%20&#31179;&#30000;&#24066;&#9675;\&#12304;1001&#20462;&#27491;&#12305;03%20&#35519;&#26619;&#31080;%20&#65288;&#31179;&#30000;&#24066;&#12539;&#20844;&#20849;&#19979;&#27700;&#36947;&#20107;&#26989;&#9313;&#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4179\Desktop\03%20&#22243;&#20307;&#8594;&#30476;\01%20&#31179;&#30000;&#24066;&#9675;\&#35519;&#26619;&#31080;%20&#65288;&#31179;&#30000;&#24066;&#12539;&#19979;&#27700;&#36947;&#20107;&#26989;&#12539;&#29305;&#29872;&#9312;&#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4179\Desktop\03%20&#22243;&#20307;&#8594;&#30476;\01%20&#31179;&#30000;&#24066;&#9675;\&#35519;&#26619;&#31080;%20&#65288;&#31179;&#30000;&#24066;&#12539;&#19979;&#27700;&#36947;&#20107;&#26989;&#12539;&#29305;&#29872;&#9313;&#65289;%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14179\Desktop\03%20&#22243;&#20307;&#8594;&#30476;\01%20&#31179;&#30000;&#24066;&#9675;\&#35519;&#26619;&#31080;%20&#65288;&#31179;&#30000;&#24066;&#12539;&#19979;&#27700;&#36947;&#20107;&#26989;&#12539;&#36786;&#38598;&#9312;&#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14179\Desktop\03%20&#22243;&#20307;&#8594;&#30476;\01%20&#31179;&#30000;&#24066;&#9675;\&#35519;&#26619;&#31080;%20&#65288;&#31179;&#30000;&#24066;&#12539;&#19979;&#27700;&#36947;&#20107;&#26989;&#12539;&#36786;&#38598;&#9313;&#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14179\Desktop\03%20&#22243;&#20307;&#8594;&#30476;\01%20&#31179;&#30000;&#24066;&#9675;\&#35519;&#26619;&#31080;%20&#65288;&#31179;&#30000;&#24066;&#12539;&#19979;&#27700;&#36947;&#20107;&#26989;&#12539;&#29305;&#2549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秋田市</v>
          </cell>
        </row>
        <row r="17">
          <cell r="F17" t="str">
            <v>水道事業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v>
          </cell>
          <cell r="X47" t="str">
            <v>●</v>
          </cell>
          <cell r="AA47" t="str">
            <v xml:space="preserve"> </v>
          </cell>
          <cell r="AD47" t="str">
            <v xml:space="preserve"> </v>
          </cell>
        </row>
        <row r="48">
          <cell r="R48" t="str">
            <v>●</v>
          </cell>
          <cell r="X48" t="str">
            <v xml:space="preserve"> </v>
          </cell>
          <cell r="AA48" t="str">
            <v>●</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56">
          <cell r="B356" t="str">
            <v>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導入により委託開始前年度（H25年度）の職員数41人を９人まで削減できた。</v>
          </cell>
        </row>
        <row r="362">
          <cell r="B362"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ell>
        </row>
        <row r="368">
          <cell r="B368" t="str">
            <v>平成</v>
          </cell>
          <cell r="E368">
            <v>26</v>
          </cell>
        </row>
        <row r="369">
          <cell r="E369">
            <v>4</v>
          </cell>
        </row>
        <row r="370">
          <cell r="E370">
            <v>1</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425" t="str">
            <v>【概要】　浄水場の更新（現浄水場と同じ敷地内）
【見込まれる主な効果】　事業費の縮減、民間ノウハウの活用</v>
          </cell>
          <cell r="BC425" t="str">
            <v>　</v>
          </cell>
        </row>
        <row r="431">
          <cell r="S431" t="str">
            <v>令和</v>
          </cell>
          <cell r="V431">
            <v>5</v>
          </cell>
        </row>
        <row r="432">
          <cell r="V432">
            <v>2</v>
          </cell>
          <cell r="BC432" t="str">
            <v>　</v>
          </cell>
        </row>
        <row r="433">
          <cell r="V433" t="str">
            <v xml:space="preserve"> </v>
          </cell>
          <cell r="BC433" t="str">
            <v>　</v>
          </cell>
        </row>
        <row r="434">
          <cell r="BC434" t="str">
            <v>　</v>
          </cell>
        </row>
        <row r="435">
          <cell r="BC435" t="str">
            <v>●</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秋田市</v>
          </cell>
        </row>
        <row r="17">
          <cell r="F17" t="str">
            <v>下水道事業</v>
          </cell>
          <cell r="W17" t="str">
            <v>個別排水処理施設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v>
          </cell>
          <cell r="X47" t="str">
            <v>●</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56">
          <cell r="B356" t="str">
            <v>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導入により委託開始前年度（H25年度）の職員数41人を９人まで削減できた。</v>
          </cell>
        </row>
        <row r="362">
          <cell r="B362"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ell>
        </row>
        <row r="368">
          <cell r="B368" t="str">
            <v>平成</v>
          </cell>
          <cell r="E368">
            <v>26</v>
          </cell>
        </row>
        <row r="369">
          <cell r="E369">
            <v>4</v>
          </cell>
        </row>
        <row r="370">
          <cell r="E370">
            <v>1</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秋田市</v>
          </cell>
        </row>
        <row r="17">
          <cell r="F17" t="str">
            <v>電気事業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ごみの熔融処理過程で発生する熱を利用し発電する施設であり、当初計画のとおり当該発電量をもって施設で必要な電力を十分に賄っているため。</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秋田市</v>
          </cell>
        </row>
        <row r="17">
          <cell r="F17" t="str">
            <v>市場事業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v>
          </cell>
          <cell r="X46" t="str">
            <v>●</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07">
          <cell r="B307" t="str">
            <v>地方卸売市場化した青果部、水産物部の管理業務について指定管理者制度を導入した。
施設の環境整備に対する迅速な対応。</v>
          </cell>
        </row>
        <row r="313">
          <cell r="G313" t="str">
            <v>●</v>
          </cell>
          <cell r="U313" t="str">
            <v>平成</v>
          </cell>
          <cell r="X313">
            <v>24</v>
          </cell>
        </row>
        <row r="314">
          <cell r="G314" t="str">
            <v xml:space="preserve"> </v>
          </cell>
          <cell r="X314">
            <v>4</v>
          </cell>
        </row>
        <row r="315">
          <cell r="X315">
            <v>1</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秋田市</v>
          </cell>
        </row>
        <row r="17">
          <cell r="F17" t="str">
            <v>観光施設事業</v>
          </cell>
          <cell r="W17" t="str">
            <v>その他観光</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row r="511">
          <cell r="B511" t="str">
            <v>　「秋田市大森山動物園条例」に基づき、自然および命の大切さについて学ぶ環境教育としての役割や、種の保存活動（希少種の繁殖）など公的な機能を推進することとしている。
　また、平成22年３月に策定（平成29年12月改訂）した「大森山自然動物公園（仮称）整備構想」に基づき、大森山公園と大森山動物園を長期的な視点から、計画的かつ一体的な整備を推進することとしているため、現行の経営体制・手法を継続する。</v>
          </cell>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秋田市</v>
          </cell>
        </row>
        <row r="17">
          <cell r="F17" t="str">
            <v>下水道事業</v>
          </cell>
          <cell r="W17" t="str">
            <v>公共下水道</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v>
          </cell>
          <cell r="X47" t="str">
            <v>●</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56">
          <cell r="B356" t="str">
            <v>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導入により委託開始前年度（H25年度）の職員数41人を９人まで削減できた。</v>
          </cell>
        </row>
        <row r="362">
          <cell r="B362"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ell>
        </row>
        <row r="368">
          <cell r="B368" t="str">
            <v>平成</v>
          </cell>
          <cell r="E368">
            <v>26</v>
          </cell>
        </row>
        <row r="369">
          <cell r="E369">
            <v>4</v>
          </cell>
        </row>
        <row r="370">
          <cell r="E370">
            <v>1</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秋田市</v>
          </cell>
        </row>
        <row r="17">
          <cell r="F17" t="str">
            <v>病院事業</v>
          </cell>
          <cell r="W17" t="str">
            <v>―</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v>
          </cell>
          <cell r="X49" t="str">
            <v>●</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58">
          <cell r="B458" t="str">
            <v>　将来にわたり良質で安全な医療を提供できるか、効率的な病院経営が可能かという観点から検討を行い、地方独立行政法人への移行が適切と判断した。移行後は、必要な職員数を確保し、高度専門医療・不採算医療等の提供に努めるとともに、電子カルテの導入等による業務の効率化にも取り組んでいる。</v>
          </cell>
        </row>
        <row r="464">
          <cell r="G464" t="str">
            <v xml:space="preserve"> </v>
          </cell>
        </row>
        <row r="465">
          <cell r="G465" t="str">
            <v>●</v>
          </cell>
        </row>
        <row r="468">
          <cell r="B468" t="str">
            <v>平成</v>
          </cell>
          <cell r="E468">
            <v>26</v>
          </cell>
        </row>
        <row r="469">
          <cell r="E469">
            <v>4</v>
          </cell>
        </row>
        <row r="470">
          <cell r="E470">
            <v>1</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秋田市</v>
          </cell>
        </row>
        <row r="17">
          <cell r="F17" t="str">
            <v>下水道事業</v>
          </cell>
          <cell r="W17" t="str">
            <v>公共下水道</v>
          </cell>
          <cell r="BD17" t="str">
            <v>×</v>
          </cell>
        </row>
        <row r="19">
          <cell r="F19" t="str">
            <v>ー</v>
          </cell>
        </row>
        <row r="43">
          <cell r="R43" t="str">
            <v>●</v>
          </cell>
          <cell r="X43" t="str">
            <v>●</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v>
          </cell>
          <cell r="X47" t="str">
            <v xml:space="preserve"> </v>
          </cell>
          <cell r="AA47" t="str">
            <v xml:space="preserve"> </v>
          </cell>
          <cell r="AD47" t="str">
            <v>●</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59">
          <cell r="B59" t="str">
            <v>八橋下水道終末処理場は市の公共下水道の約３割に当たる八橋処理区の汚水を処理してきたが、老朽化が進み、今後も継続して使用するには、改築や設備更新に多額の費用が必要とされていた。また、秋田臨海処理センターは、県流域下水道の臨海処理区を対象にした施設であるが、人口減などにより流入量が減り、施設の稼働率が低下していた。こうした状況を踏まえ、県と秋田市が2016年度に統合事業に着手した。今後50年間の試算で、改築更新費を約50億円縮減、維持管理費を約70億円軽減することができる見込み。</v>
          </cell>
        </row>
        <row r="65">
          <cell r="G65" t="str">
            <v xml:space="preserve"> </v>
          </cell>
          <cell r="S65" t="str">
            <v>令和</v>
          </cell>
          <cell r="V65">
            <v>2</v>
          </cell>
        </row>
        <row r="66">
          <cell r="G66" t="str">
            <v>●</v>
          </cell>
          <cell r="V66">
            <v>8</v>
          </cell>
        </row>
        <row r="67">
          <cell r="V67">
            <v>21</v>
          </cell>
        </row>
        <row r="71">
          <cell r="O71" t="str">
            <v xml:space="preserve"> </v>
          </cell>
          <cell r="AG71" t="str">
            <v>●</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6">
          <cell r="Y196"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392">
          <cell r="B392" t="str">
            <v>下水道施設の維持管理について包括的民間委託を導入することで、民間企業のノウハウの活用およびコスト縮減を図るものである。</v>
          </cell>
        </row>
        <row r="398">
          <cell r="B398" t="str">
            <v>管路維持については、委託業務の詳細決定、事業費の算出および入札関係資料の作成済み。
R3年度は、包括的民間委託の開始に向け、検討委員会を設置し、入札方式の決定と業者選定を行う予定。
ポンプ場等維持管理については、包括的民間委託の可能性調査を実施済み。
R3年度は、委託業務の詳細決定、事業費の算出および入札関係資料の作成を実施予定。</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秋田市</v>
          </cell>
        </row>
        <row r="17">
          <cell r="F17" t="str">
            <v>下水道事業</v>
          </cell>
          <cell r="W17" t="str">
            <v>特定環境保全公共下水道</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v>
          </cell>
          <cell r="X47" t="str">
            <v>●</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56">
          <cell r="B356" t="str">
            <v>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導入により委託開始前年度（H25年度）の職員数41人を９人まで削減できた。</v>
          </cell>
        </row>
        <row r="362">
          <cell r="B362"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ell>
        </row>
        <row r="368">
          <cell r="B368" t="str">
            <v>平成</v>
          </cell>
          <cell r="E368">
            <v>26</v>
          </cell>
        </row>
        <row r="369">
          <cell r="E369">
            <v>4</v>
          </cell>
        </row>
        <row r="370">
          <cell r="E370">
            <v>1</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秋田市</v>
          </cell>
        </row>
        <row r="17">
          <cell r="F17" t="str">
            <v>下水道事業</v>
          </cell>
          <cell r="W17" t="str">
            <v>特定環境保全公共下水道</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v>
          </cell>
          <cell r="AD45" t="str">
            <v xml:space="preserve"> </v>
          </cell>
        </row>
        <row r="46">
          <cell r="R46" t="str">
            <v xml:space="preserve"> </v>
          </cell>
          <cell r="X46" t="str">
            <v xml:space="preserve"> </v>
          </cell>
          <cell r="AA46" t="str">
            <v xml:space="preserve"> </v>
          </cell>
          <cell r="AD46" t="str">
            <v xml:space="preserve"> </v>
          </cell>
        </row>
        <row r="47">
          <cell r="R47" t="str">
            <v>●</v>
          </cell>
          <cell r="X47" t="str">
            <v xml:space="preserve"> </v>
          </cell>
          <cell r="AA47" t="str">
            <v xml:space="preserve"> </v>
          </cell>
          <cell r="AD47" t="str">
            <v>●</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23">
          <cell r="B223" t="str">
            <v>人口減少下における生活排水処理事業の効率化を図るため、改築更新の時期を迎えている特定環境保全公共下水道金足浄化センターおよび羽川浄化センターを廃止、流域関連公共下水道へ接続することにより、効率的かつ持続的な生活排水処理の実現を目指している。</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v>
          </cell>
        </row>
        <row r="261">
          <cell r="Y261" t="str">
            <v>●</v>
          </cell>
        </row>
        <row r="262">
          <cell r="Y262" t="str">
            <v xml:space="preserve"> </v>
          </cell>
        </row>
        <row r="265">
          <cell r="Y265" t="str">
            <v xml:space="preserve"> </v>
          </cell>
        </row>
        <row r="266">
          <cell r="Y266" t="str">
            <v xml:space="preserve"> </v>
          </cell>
        </row>
        <row r="267">
          <cell r="Y267" t="str">
            <v>●</v>
          </cell>
        </row>
        <row r="268">
          <cell r="Y268" t="str">
            <v xml:space="preserve"> </v>
          </cell>
        </row>
        <row r="273">
          <cell r="Y273" t="str">
            <v xml:space="preserve"> </v>
          </cell>
        </row>
        <row r="274">
          <cell r="Y274" t="str">
            <v xml:space="preserve"> </v>
          </cell>
        </row>
        <row r="275">
          <cell r="Y275" t="str">
            <v xml:space="preserve"> </v>
          </cell>
        </row>
        <row r="278">
          <cell r="B278" t="str">
            <v>令和</v>
          </cell>
          <cell r="E278">
            <v>5</v>
          </cell>
        </row>
        <row r="279">
          <cell r="E279">
            <v>3</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392">
          <cell r="B392" t="str">
            <v>下水道施設の維持管理について包括的民間委託を導入することで、民間企業のノウハウの活用およびコスト縮減を図るものである。</v>
          </cell>
        </row>
        <row r="398">
          <cell r="B398" t="str">
            <v>管路維持については、委託業務の詳細決定、事業費の算出および入札関係資料の作成済み。
R3年度は、包括的民間委託の開始に向け、検討委員会を設置し、入札方式の決定と業者選定を行う予定。
ポンプ場等維持管理については、包括的民間委託の可能性調査を実施済み。
R3年度は、委託業務の詳細決定、事業費の算出および入札関係資料の作成を実施予定。</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秋田市</v>
          </cell>
        </row>
        <row r="17">
          <cell r="F17" t="str">
            <v>下水道事業</v>
          </cell>
          <cell r="W17" t="str">
            <v>農業集落排水施設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v>
          </cell>
          <cell r="X47" t="str">
            <v>●</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56">
          <cell r="B356" t="str">
            <v>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導入により委託開始前年度（H25年度）の職員数41人を９人まで削減できた。</v>
          </cell>
        </row>
        <row r="362">
          <cell r="B362"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ell>
        </row>
        <row r="368">
          <cell r="B368" t="str">
            <v>平成</v>
          </cell>
          <cell r="E368">
            <v>26</v>
          </cell>
        </row>
        <row r="369">
          <cell r="E369">
            <v>4</v>
          </cell>
        </row>
        <row r="370">
          <cell r="E370">
            <v>1</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秋田市</v>
          </cell>
        </row>
        <row r="17">
          <cell r="F17" t="str">
            <v>下水道事業</v>
          </cell>
          <cell r="W17" t="str">
            <v>農業集落排水施設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v>
          </cell>
          <cell r="X45" t="str">
            <v xml:space="preserve"> </v>
          </cell>
          <cell r="AA45" t="str">
            <v>●</v>
          </cell>
          <cell r="AD45" t="str">
            <v xml:space="preserve"> </v>
          </cell>
        </row>
        <row r="46">
          <cell r="R46" t="str">
            <v xml:space="preserve"> </v>
          </cell>
          <cell r="X46" t="str">
            <v xml:space="preserve"> </v>
          </cell>
          <cell r="AA46" t="str">
            <v xml:space="preserve"> </v>
          </cell>
          <cell r="AD46" t="str">
            <v xml:space="preserve"> </v>
          </cell>
        </row>
        <row r="47">
          <cell r="R47" t="str">
            <v>●</v>
          </cell>
          <cell r="X47" t="str">
            <v xml:space="preserve"> </v>
          </cell>
          <cell r="AA47" t="str">
            <v xml:space="preserve"> </v>
          </cell>
          <cell r="AD47" t="str">
            <v>●</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23">
          <cell r="B223" t="str">
            <v>人口減少下における生活排水処理事業の効率化を図るため、平成27年度に策定した秋田市生活排水処理構想において、令和16年度を最終年とする処理施設の統廃合計画を策定している。 統廃合により隣接する処理区との集約や公共下水道への接続を図ることによって、令和17年度には22の農業集落排水処理区を2箇所まで減らし、農業集落排水施設の処理機能を効率的に維持していく予定である。</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v>
          </cell>
        </row>
        <row r="261">
          <cell r="Y261" t="str">
            <v>●</v>
          </cell>
        </row>
        <row r="262">
          <cell r="Y262" t="str">
            <v xml:space="preserve"> </v>
          </cell>
        </row>
        <row r="264">
          <cell r="Y264" t="str">
            <v xml:space="preserve"> </v>
          </cell>
        </row>
        <row r="265">
          <cell r="Y265" t="str">
            <v xml:space="preserve"> </v>
          </cell>
        </row>
        <row r="266">
          <cell r="Y266" t="str">
            <v>●</v>
          </cell>
        </row>
        <row r="267">
          <cell r="Y267" t="str">
            <v xml:space="preserve"> </v>
          </cell>
        </row>
        <row r="268">
          <cell r="Y268" t="str">
            <v>●</v>
          </cell>
        </row>
        <row r="273">
          <cell r="Y273" t="str">
            <v xml:space="preserve"> </v>
          </cell>
        </row>
        <row r="274">
          <cell r="Y274" t="str">
            <v xml:space="preserve"> </v>
          </cell>
        </row>
        <row r="275">
          <cell r="Y275" t="str">
            <v xml:space="preserve"> </v>
          </cell>
        </row>
        <row r="278">
          <cell r="B278" t="str">
            <v>令和</v>
          </cell>
          <cell r="E278">
            <v>17</v>
          </cell>
        </row>
        <row r="279">
          <cell r="E279">
            <v>4</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69">
          <cell r="E369" t="str">
            <v xml:space="preserve"> </v>
          </cell>
        </row>
        <row r="370">
          <cell r="E370" t="str">
            <v xml:space="preserve"> </v>
          </cell>
        </row>
        <row r="386">
          <cell r="E386" t="str">
            <v xml:space="preserve"> </v>
          </cell>
        </row>
        <row r="387">
          <cell r="E387" t="str">
            <v xml:space="preserve"> </v>
          </cell>
        </row>
        <row r="392">
          <cell r="B392" t="str">
            <v>下水道施設の維持管理について包括的民間委託を導入することで、民間企業のノウハウの活用およびコスト縮減を図るものである。</v>
          </cell>
        </row>
        <row r="398">
          <cell r="B398" t="str">
            <v>管路維持については、委託業務の詳細決定、事業費の算出および入札関係資料の作成済み。
R3年度は、包括的民間委託の開始に向け、検討委員会を設置し、入札方式の決定と業者選定を行う予定。
ポンプ場等維持管理については、包括的民間委託の可能性調査を実施済み。
R3年度は、委託業務の詳細決定、事業費の算出および入札関係資料の作成を実施予定。</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秋田市</v>
          </cell>
        </row>
        <row r="17">
          <cell r="F17" t="str">
            <v>下水道事業</v>
          </cell>
          <cell r="W17" t="str">
            <v>特定地域排水処理施設</v>
          </cell>
          <cell r="BD17" t="str">
            <v>×</v>
          </cell>
        </row>
        <row r="19">
          <cell r="F19" t="str">
            <v>ー</v>
          </cell>
        </row>
        <row r="43">
          <cell r="R43" t="str">
            <v xml:space="preserve"> </v>
          </cell>
          <cell r="X43" t="str">
            <v xml:space="preserve"> </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t="str">
            <v xml:space="preserve"> </v>
          </cell>
          <cell r="X46" t="str">
            <v xml:space="preserve"> </v>
          </cell>
          <cell r="AA46" t="str">
            <v xml:space="preserve"> </v>
          </cell>
          <cell r="AD46" t="str">
            <v xml:space="preserve"> </v>
          </cell>
        </row>
        <row r="47">
          <cell r="R47" t="str">
            <v>●</v>
          </cell>
          <cell r="X47" t="str">
            <v>●</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65">
          <cell r="G65" t="str">
            <v xml:space="preserve"> </v>
          </cell>
        </row>
        <row r="66">
          <cell r="G66" t="str">
            <v xml:space="preserve"> </v>
          </cell>
          <cell r="V66" t="str">
            <v xml:space="preserve"> </v>
          </cell>
        </row>
        <row r="67">
          <cell r="V67" t="str">
            <v xml:space="preserve"> </v>
          </cell>
        </row>
        <row r="71">
          <cell r="O71" t="str">
            <v xml:space="preserve"> </v>
          </cell>
          <cell r="AG71" t="str">
            <v xml:space="preserve"> </v>
          </cell>
        </row>
        <row r="72">
          <cell r="O72" t="str">
            <v xml:space="preserve"> </v>
          </cell>
          <cell r="AG72" t="str">
            <v xml:space="preserve"> </v>
          </cell>
        </row>
        <row r="73">
          <cell r="O73" t="str">
            <v xml:space="preserve"> </v>
          </cell>
        </row>
        <row r="74">
          <cell r="O74" t="str">
            <v xml:space="preserve"> </v>
          </cell>
        </row>
        <row r="85">
          <cell r="G85" t="str">
            <v xml:space="preserve"> </v>
          </cell>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121">
          <cell r="J121" t="str">
            <v xml:space="preserve"> </v>
          </cell>
        </row>
        <row r="122">
          <cell r="J122" t="str">
            <v xml:space="preserve"> </v>
          </cell>
          <cell r="V122" t="str">
            <v xml:space="preserve"> </v>
          </cell>
        </row>
        <row r="123">
          <cell r="V123" t="str">
            <v xml:space="preserve"> </v>
          </cell>
        </row>
        <row r="133">
          <cell r="J133" t="str">
            <v xml:space="preserve"> </v>
          </cell>
        </row>
        <row r="134">
          <cell r="J134" t="str">
            <v xml:space="preserve"> </v>
          </cell>
          <cell r="V134" t="str">
            <v xml:space="preserve"> </v>
          </cell>
        </row>
        <row r="135">
          <cell r="V135" t="str">
            <v xml:space="preserve"> </v>
          </cell>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3">
          <cell r="E213" t="str">
            <v xml:space="preserve"> </v>
          </cell>
        </row>
        <row r="214">
          <cell r="E214" t="str">
            <v xml:space="preserve"> </v>
          </cell>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9">
          <cell r="E279" t="str">
            <v xml:space="preserve"> </v>
          </cell>
        </row>
        <row r="280">
          <cell r="E280" t="str">
            <v xml:space="preserve"> </v>
          </cell>
        </row>
        <row r="313">
          <cell r="G313" t="str">
            <v xml:space="preserve"> </v>
          </cell>
        </row>
        <row r="314">
          <cell r="G314" t="str">
            <v xml:space="preserve"> </v>
          </cell>
          <cell r="X314" t="str">
            <v xml:space="preserve"> </v>
          </cell>
        </row>
        <row r="315">
          <cell r="X315" t="str">
            <v xml:space="preserve"> </v>
          </cell>
        </row>
        <row r="330">
          <cell r="G330" t="str">
            <v xml:space="preserve"> </v>
          </cell>
        </row>
        <row r="331">
          <cell r="G331" t="str">
            <v xml:space="preserve"> </v>
          </cell>
          <cell r="X331" t="str">
            <v xml:space="preserve"> </v>
          </cell>
        </row>
        <row r="332">
          <cell r="X332" t="str">
            <v xml:space="preserve"> </v>
          </cell>
        </row>
        <row r="356">
          <cell r="B356" t="str">
            <v>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導入により委託開始前年度（H25年度）の職員数41人を９人まで削減できた。</v>
          </cell>
        </row>
        <row r="362">
          <cell r="B362" t="str">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ell>
        </row>
        <row r="368">
          <cell r="B368" t="str">
            <v>平成</v>
          </cell>
          <cell r="E368">
            <v>26</v>
          </cell>
        </row>
        <row r="369">
          <cell r="E369">
            <v>4</v>
          </cell>
        </row>
        <row r="370">
          <cell r="E370">
            <v>1</v>
          </cell>
        </row>
        <row r="386">
          <cell r="E386" t="str">
            <v xml:space="preserve"> </v>
          </cell>
        </row>
        <row r="387">
          <cell r="E387" t="str">
            <v xml:space="preserve"> </v>
          </cell>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C425" t="str">
            <v>　</v>
          </cell>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C439" t="str">
            <v>　</v>
          </cell>
        </row>
        <row r="464">
          <cell r="G464" t="str">
            <v xml:space="preserve"> </v>
          </cell>
        </row>
        <row r="465">
          <cell r="G465" t="str">
            <v xml:space="preserve"> </v>
          </cell>
        </row>
        <row r="469">
          <cell r="E469" t="str">
            <v xml:space="preserve"> </v>
          </cell>
        </row>
        <row r="470">
          <cell r="E470" t="str">
            <v xml:space="preserve"> </v>
          </cell>
        </row>
        <row r="481">
          <cell r="G481" t="str">
            <v xml:space="preserve"> </v>
          </cell>
        </row>
        <row r="482">
          <cell r="G482" t="str">
            <v xml:space="preserve"> </v>
          </cell>
        </row>
        <row r="486">
          <cell r="E486" t="str">
            <v xml:space="preserve"> </v>
          </cell>
        </row>
        <row r="487">
          <cell r="E487" t="str">
            <v xml:space="preserve"> </v>
          </cell>
        </row>
      </sheetData>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3C3F0-3C9E-4D2B-9182-ADF3368ACB0A}">
  <sheetPr>
    <pageSetUpPr fitToPage="1"/>
  </sheetPr>
  <dimension ref="A1:CN315"/>
  <sheetViews>
    <sheetView showZeros="0" tabSelected="1" view="pageBreakPreview" zoomScale="60" zoomScaleNormal="55" workbookViewId="0">
      <selection activeCell="CD314" sqref="CD314"/>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IF(COUNTIF([1]回答表!K15,"*")&gt;0,[1]回答表!K15,"")</f>
        <v>秋田市</v>
      </c>
      <c r="D11" s="8"/>
      <c r="E11" s="8"/>
      <c r="F11" s="8"/>
      <c r="G11" s="8"/>
      <c r="H11" s="8"/>
      <c r="I11" s="8"/>
      <c r="J11" s="8"/>
      <c r="K11" s="8"/>
      <c r="L11" s="8"/>
      <c r="M11" s="8"/>
      <c r="N11" s="8"/>
      <c r="O11" s="8"/>
      <c r="P11" s="8"/>
      <c r="Q11" s="8"/>
      <c r="R11" s="8"/>
      <c r="S11" s="8"/>
      <c r="T11" s="8"/>
      <c r="U11" s="22" t="str">
        <f>IF(COUNTIF([1]回答表!F17,"*")&gt;0,[1]回答表!F17,"")</f>
        <v>水道事業</v>
      </c>
      <c r="V11" s="23"/>
      <c r="W11" s="23"/>
      <c r="X11" s="23"/>
      <c r="Y11" s="23"/>
      <c r="Z11" s="23"/>
      <c r="AA11" s="23"/>
      <c r="AB11" s="23"/>
      <c r="AC11" s="23"/>
      <c r="AD11" s="23"/>
      <c r="AE11" s="23"/>
      <c r="AF11" s="10"/>
      <c r="AG11" s="10"/>
      <c r="AH11" s="10"/>
      <c r="AI11" s="10"/>
      <c r="AJ11" s="10"/>
      <c r="AK11" s="10"/>
      <c r="AL11" s="10"/>
      <c r="AM11" s="10"/>
      <c r="AN11" s="11"/>
      <c r="AO11" s="24" t="str">
        <f>IF(COUNTIF([1]回答表!W17,"*")&gt;0,[1]回答表!W17,"")</f>
        <v>―</v>
      </c>
      <c r="AP11" s="10"/>
      <c r="AQ11" s="10"/>
      <c r="AR11" s="10"/>
      <c r="AS11" s="10"/>
      <c r="AT11" s="10"/>
      <c r="AU11" s="10"/>
      <c r="AV11" s="10"/>
      <c r="AW11" s="10"/>
      <c r="AX11" s="10"/>
      <c r="AY11" s="10"/>
      <c r="AZ11" s="10"/>
      <c r="BA11" s="10"/>
      <c r="BB11" s="10"/>
      <c r="BC11" s="10"/>
      <c r="BD11" s="10"/>
      <c r="BE11" s="10"/>
      <c r="BF11" s="11"/>
      <c r="BG11" s="21" t="str">
        <f>IF(COUNTIF([1]回答表!F19,"*")&gt;0,[1]回答表!F19,"")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IF([1]回答表!R43="●","●","")</f>
        <v/>
      </c>
      <c r="E24" s="80"/>
      <c r="F24" s="80"/>
      <c r="G24" s="80"/>
      <c r="H24" s="80"/>
      <c r="I24" s="80"/>
      <c r="J24" s="81"/>
      <c r="K24" s="79" t="str">
        <f>IF([1]回答表!R44="●","●","")</f>
        <v/>
      </c>
      <c r="L24" s="80"/>
      <c r="M24" s="80"/>
      <c r="N24" s="80"/>
      <c r="O24" s="80"/>
      <c r="P24" s="80"/>
      <c r="Q24" s="81"/>
      <c r="R24" s="79" t="str">
        <f>IF([1]回答表!R45="●","●","")</f>
        <v/>
      </c>
      <c r="S24" s="80"/>
      <c r="T24" s="80"/>
      <c r="U24" s="80"/>
      <c r="V24" s="80"/>
      <c r="W24" s="80"/>
      <c r="X24" s="81"/>
      <c r="Y24" s="79" t="str">
        <f>IF([1]回答表!R46="●","●","")</f>
        <v/>
      </c>
      <c r="Z24" s="80"/>
      <c r="AA24" s="80"/>
      <c r="AB24" s="80"/>
      <c r="AC24" s="80"/>
      <c r="AD24" s="80"/>
      <c r="AE24" s="81"/>
      <c r="AF24" s="79" t="str">
        <f>IF([1]回答表!R47="●","●","")</f>
        <v>●</v>
      </c>
      <c r="AG24" s="80"/>
      <c r="AH24" s="80"/>
      <c r="AI24" s="80"/>
      <c r="AJ24" s="80"/>
      <c r="AK24" s="80"/>
      <c r="AL24" s="81"/>
      <c r="AM24" s="79" t="str">
        <f>IF([1]回答表!R48="●","●","")</f>
        <v>●</v>
      </c>
      <c r="AN24" s="80"/>
      <c r="AO24" s="80"/>
      <c r="AP24" s="80"/>
      <c r="AQ24" s="80"/>
      <c r="AR24" s="80"/>
      <c r="AS24" s="81"/>
      <c r="AT24" s="79" t="str">
        <f>IF([1]回答表!R49="●","●","")</f>
        <v/>
      </c>
      <c r="AU24" s="80"/>
      <c r="AV24" s="80"/>
      <c r="AW24" s="80"/>
      <c r="AX24" s="80"/>
      <c r="AY24" s="80"/>
      <c r="AZ24" s="81"/>
      <c r="BA24" s="68"/>
      <c r="BB24" s="82" t="str">
        <f>IF([1]回答表!R50="●","●","")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IF([1]回答表!X43="●","●","")</f>
        <v/>
      </c>
      <c r="O36" s="131"/>
      <c r="P36" s="131"/>
      <c r="Q36" s="132"/>
      <c r="R36" s="119"/>
      <c r="S36" s="119"/>
      <c r="T36" s="119"/>
      <c r="U36" s="133" t="str">
        <f>IF([1]回答表!X43="●",[1]回答表!B59,IF([1]回答表!AA43="●",[1]回答表!B79,""))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IF([1]回答表!X43="●",[1]回答表!S65,IF([1]回答表!AA43="●",[1]回答表!S85,""))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IF([1]回答表!X43="●",[1]回答表!G65,IF([1]回答表!AA43="●",[1]回答表!G85,""))</f>
        <v/>
      </c>
      <c r="AN38" s="83"/>
      <c r="AO38" s="83"/>
      <c r="AP38" s="83"/>
      <c r="AQ38" s="83"/>
      <c r="AR38" s="83"/>
      <c r="AS38" s="83"/>
      <c r="AT38" s="153"/>
      <c r="AU38" s="82" t="str">
        <f>IF([1]回答表!X43="●",[1]回答表!G66,IF([1]回答表!AA43="●",[1]回答表!G86,""))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IF([1]回答表!X43="●",[1]回答表!V65,IF([1]回答表!AA43="●",[1]回答表!V85,""))</f>
        <v/>
      </c>
      <c r="BG39" s="16"/>
      <c r="BH39" s="16"/>
      <c r="BI39" s="17"/>
      <c r="BJ39" s="150" t="str">
        <f>IF([1]回答表!X43="●",[1]回答表!V66,IF([1]回答表!AA43="●",[1]回答表!V86,""))</f>
        <v/>
      </c>
      <c r="BK39" s="16"/>
      <c r="BL39" s="16"/>
      <c r="BM39" s="17"/>
      <c r="BN39" s="150" t="str">
        <f>IF([1]回答表!X43="●",[1]回答表!V67,IF([1]回答表!AA43="●",[1]回答表!V87,""))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IF([1]回答表!X43="●",[1]回答表!O71,IF([1]回答表!AA43="●",[1]回答表!O91,""))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IF([1]回答表!X43="●",[1]回答表!O72,IF([1]回答表!AA43="●",[1]回答表!O92,""))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IF([1]回答表!X43="●",[1]回答表!O73,IF([1]回答表!AA43="●",[1]回答表!O93,""))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IF([1]回答表!X43="●",[1]回答表!O74,IF([1]回答表!AA43="●",[1]回答表!O94,""))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IF([1]回答表!X43="●",[1]回答表!AG71,IF([1]回答表!AA43="●",[1]回答表!AG91,""))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IF([1]回答表!X43="●",[1]回答表!AG72,IF([1]回答表!AA43="●",[1]回答表!AG92,""))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IF([1]回答表!AD43="●","●","")</f>
        <v/>
      </c>
      <c r="O51" s="131"/>
      <c r="P51" s="131"/>
      <c r="Q51" s="132"/>
      <c r="R51" s="119"/>
      <c r="S51" s="119"/>
      <c r="T51" s="119"/>
      <c r="U51" s="133" t="str">
        <f>IF([1]回答表!AD43="●",[1]回答表!B99,"")</f>
        <v/>
      </c>
      <c r="V51" s="134"/>
      <c r="W51" s="134"/>
      <c r="X51" s="134"/>
      <c r="Y51" s="134"/>
      <c r="Z51" s="134"/>
      <c r="AA51" s="134"/>
      <c r="AB51" s="134"/>
      <c r="AC51" s="134"/>
      <c r="AD51" s="134"/>
      <c r="AE51" s="134"/>
      <c r="AF51" s="134"/>
      <c r="AG51" s="134"/>
      <c r="AH51" s="134"/>
      <c r="AI51" s="134"/>
      <c r="AJ51" s="135"/>
      <c r="AK51" s="183"/>
      <c r="AL51" s="183"/>
      <c r="AM51" s="133" t="str">
        <f>IF([1]回答表!AD43="●",[1]回答表!B104,"")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IF([1]回答表!X44="●","●","")</f>
        <v/>
      </c>
      <c r="O62" s="131"/>
      <c r="P62" s="131"/>
      <c r="Q62" s="132"/>
      <c r="R62" s="119"/>
      <c r="S62" s="119"/>
      <c r="T62" s="119"/>
      <c r="U62" s="133" t="str">
        <f>IF([1]回答表!X44="●",[1]回答表!B115,IF([1]回答表!AA44="●",[1]回答表!B127,""))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IF([1]回答表!X44="●",[1]回答表!S121,IF([1]回答表!AA44="●",[1]回答表!S133,""))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IF([1]回答表!X44="●",[1]回答表!J121,IF([1]回答表!AA44="●",[1]回答表!J133,""))</f>
        <v/>
      </c>
      <c r="AN65" s="83"/>
      <c r="AO65" s="83"/>
      <c r="AP65" s="83"/>
      <c r="AQ65" s="83"/>
      <c r="AR65" s="83"/>
      <c r="AS65" s="83"/>
      <c r="AT65" s="153"/>
      <c r="AU65" s="82" t="str">
        <f>IF([1]回答表!X44="●",[1]回答表!J122,IF([1]回答表!AA44="●",[1]回答表!J134,""))</f>
        <v/>
      </c>
      <c r="AV65" s="83"/>
      <c r="AW65" s="83"/>
      <c r="AX65" s="83"/>
      <c r="AY65" s="83"/>
      <c r="AZ65" s="83"/>
      <c r="BA65" s="83"/>
      <c r="BB65" s="153"/>
      <c r="BC65" s="120"/>
      <c r="BD65" s="109"/>
      <c r="BE65" s="109"/>
      <c r="BF65" s="150" t="str">
        <f>IF([1]回答表!X44="●",[1]回答表!V121,IF([1]回答表!AA44="●",[1]回答表!V133,""))</f>
        <v/>
      </c>
      <c r="BG65" s="151"/>
      <c r="BH65" s="151"/>
      <c r="BI65" s="151"/>
      <c r="BJ65" s="150" t="str">
        <f>IF([1]回答表!X44="●",[1]回答表!V122,IF([1]回答表!AA44="●",[1]回答表!V134,""))</f>
        <v/>
      </c>
      <c r="BK65" s="151"/>
      <c r="BL65" s="151"/>
      <c r="BM65" s="151"/>
      <c r="BN65" s="150" t="str">
        <f>IF([1]回答表!X44="●",[1]回答表!V123,IF([1]回答表!AA44="●",[1]回答表!V135,""))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IF([1]回答表!AD44="●","●","")</f>
        <v/>
      </c>
      <c r="O74" s="131"/>
      <c r="P74" s="131"/>
      <c r="Q74" s="132"/>
      <c r="R74" s="119"/>
      <c r="S74" s="119"/>
      <c r="T74" s="119"/>
      <c r="U74" s="133" t="str">
        <f>IF([1]回答表!AD44="●",[1]回答表!B140,"")</f>
        <v/>
      </c>
      <c r="V74" s="134"/>
      <c r="W74" s="134"/>
      <c r="X74" s="134"/>
      <c r="Y74" s="134"/>
      <c r="Z74" s="134"/>
      <c r="AA74" s="134"/>
      <c r="AB74" s="134"/>
      <c r="AC74" s="134"/>
      <c r="AD74" s="134"/>
      <c r="AE74" s="134"/>
      <c r="AF74" s="134"/>
      <c r="AG74" s="134"/>
      <c r="AH74" s="134"/>
      <c r="AI74" s="134"/>
      <c r="AJ74" s="135"/>
      <c r="AK74" s="183"/>
      <c r="AL74" s="183"/>
      <c r="AM74" s="133" t="str">
        <f>IF([1]回答表!AD44="●",[1]回答表!B146,"")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IF([1]回答表!F17="水道事業",IF([1]回答表!X45="●","●",""),"")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IF([1]回答表!F17="水道事業",IF([1]回答表!X45="●",[1]回答表!B158,IF([1]回答表!AA45="●",[1]回答表!B223,"")),"")</f>
        <v/>
      </c>
      <c r="AN86" s="201"/>
      <c r="AO86" s="201"/>
      <c r="AP86" s="201"/>
      <c r="AQ86" s="201"/>
      <c r="AR86" s="201"/>
      <c r="AS86" s="201"/>
      <c r="AT86" s="201"/>
      <c r="AU86" s="201"/>
      <c r="AV86" s="201"/>
      <c r="AW86" s="201"/>
      <c r="AX86" s="201"/>
      <c r="AY86" s="201"/>
      <c r="AZ86" s="201"/>
      <c r="BA86" s="201"/>
      <c r="BB86" s="201"/>
      <c r="BC86" s="202"/>
      <c r="BD86" s="109"/>
      <c r="BE86" s="109"/>
      <c r="BF86" s="138" t="str">
        <f>IF([1]回答表!F17="水道事業",IF([1]回答表!X45="●",[1]回答表!B212,IF([1]回答表!AA45="●",[1]回答表!B278,"")),"")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IF([1]回答表!F17="水道事業",IF([1]回答表!X45="●",[1]回答表!J166,IF([1]回答表!AA45="●",[1]回答表!J231,"")),"")</f>
        <v/>
      </c>
      <c r="V88" s="83"/>
      <c r="W88" s="83"/>
      <c r="X88" s="83"/>
      <c r="Y88" s="83"/>
      <c r="Z88" s="83"/>
      <c r="AA88" s="83"/>
      <c r="AB88" s="153"/>
      <c r="AC88" s="82" t="str">
        <f>IF([1]回答表!F17="水道事業",IF([1]回答表!X45="●",[1]回答表!J173,IF([1]回答表!AA45="●",[1]回答表!J238,"")),"")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IF([1]回答表!F17="水道事業",IF([1]回答表!X45="●",[1]回答表!E212,IF([1]回答表!AA45="●",[1]回答表!E278,"")),"")</f>
        <v/>
      </c>
      <c r="BG89" s="151"/>
      <c r="BH89" s="151"/>
      <c r="BI89" s="151"/>
      <c r="BJ89" s="150" t="str">
        <f>IF([1]回答表!F17="水道事業",IF([1]回答表!X45="●",[1]回答表!E213,IF([1]回答表!AA45="●",[1]回答表!E279,"")),"")</f>
        <v/>
      </c>
      <c r="BK89" s="151"/>
      <c r="BL89" s="151"/>
      <c r="BM89" s="151"/>
      <c r="BN89" s="150" t="str">
        <f>IF([1]回答表!F17="水道事業",IF([1]回答表!X45="●",[1]回答表!E214,IF([1]回答表!AA45="●",[1]回答表!E280,"")),"")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IF([1]回答表!F17="水道事業",IF([1]回答表!AA45="●","●",""),"")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IF([1]回答表!F17="水道事業",IF([1]回答表!X45="●",[1]回答表!J176,IF([1]回答表!AA45="●",[1]回答表!J241,"")),"")</f>
        <v/>
      </c>
      <c r="V93" s="83"/>
      <c r="W93" s="83"/>
      <c r="X93" s="83"/>
      <c r="Y93" s="83"/>
      <c r="Z93" s="83"/>
      <c r="AA93" s="83"/>
      <c r="AB93" s="153"/>
      <c r="AC93" s="82" t="str">
        <f>IF([1]回答表!F17="水道事業",IF([1]回答表!X45="●",[1]回答表!J180,IF([1]回答表!AA45="●",[1]回答表!J245,"")),"")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IF([1]回答表!F17="水道事業",IF([1]回答表!AD45="○","○",""),"")</f>
        <v/>
      </c>
      <c r="O98" s="131"/>
      <c r="P98" s="131"/>
      <c r="Q98" s="132"/>
      <c r="R98" s="119"/>
      <c r="S98" s="119"/>
      <c r="T98" s="119"/>
      <c r="U98" s="133" t="str">
        <f>IF([1]回答表!F17="水道事業",IF([1]回答表!AD45="●",[1]回答表!B289,""),"")</f>
        <v/>
      </c>
      <c r="V98" s="134"/>
      <c r="W98" s="134"/>
      <c r="X98" s="134"/>
      <c r="Y98" s="134"/>
      <c r="Z98" s="134"/>
      <c r="AA98" s="134"/>
      <c r="AB98" s="134"/>
      <c r="AC98" s="134"/>
      <c r="AD98" s="134"/>
      <c r="AE98" s="134"/>
      <c r="AF98" s="134"/>
      <c r="AG98" s="134"/>
      <c r="AH98" s="134"/>
      <c r="AI98" s="134"/>
      <c r="AJ98" s="135"/>
      <c r="AK98" s="183"/>
      <c r="AL98" s="183"/>
      <c r="AM98" s="133" t="str">
        <f>IF([1]回答表!F17="水道事業",IF([1]回答表!AD45="●",[1]回答表!B295,""),"")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IF([1]回答表!F17="簡易水道事業",IF([1]回答表!X45="●",[1]回答表!B158,IF([1]回答表!AA45="●",[1]回答表!B223,"")),"")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IF([1]回答表!F17="簡易水道事業",IF([1]回答表!X45="●",[1]回答表!B212,IF([1]回答表!AA45="●",[1]回答表!B278,"")),"")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IF([1]回答表!F17="簡易水道事業",IF([1]回答表!X45="●","●",""),"")</f>
        <v/>
      </c>
      <c r="O112" s="131"/>
      <c r="P112" s="131"/>
      <c r="Q112" s="132"/>
      <c r="R112" s="119"/>
      <c r="S112" s="119"/>
      <c r="T112" s="119"/>
      <c r="U112" s="82" t="str">
        <f>IF([1]回答表!F17="簡易水道事業",IF([1]回答表!X45="●",[1]回答表!Y185,IF([1]回答表!AA45="●",[1]回答表!Y251,"")),"")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IF([1]回答表!F17="簡易水道事業",IF([1]回答表!X45="●",[1]回答表!E212,IF([1]回答表!AA45="●",[1]回答表!E278,"")),"")</f>
        <v/>
      </c>
      <c r="BG113" s="151"/>
      <c r="BH113" s="151"/>
      <c r="BI113" s="151"/>
      <c r="BJ113" s="150" t="str">
        <f>IF([1]回答表!F17="簡易水道事業",IF([1]回答表!X45="●",[1]回答表!E213,IF([1]回答表!AA45="●",[1]回答表!E279,"")),"")</f>
        <v/>
      </c>
      <c r="BK113" s="151"/>
      <c r="BL113" s="151"/>
      <c r="BM113" s="151"/>
      <c r="BN113" s="150" t="str">
        <f>IF([1]回答表!F17="簡易水道事業",IF([1]回答表!X45="●",[1]回答表!E214,IF([1]回答表!AA45="●",[1]回答表!E280,"")),"")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IF([1]回答表!F17="簡易水道事業",IF([1]回答表!X45="●",[1]回答表!Y186,IF([1]回答表!AA45="●",[1]回答表!Y252,"")),"")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IF([1]回答表!F17="簡易水道事業",IF([1]回答表!AA45="●","●",""),"")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IF([1]回答表!F17="簡易水道事業",IF([1]回答表!X45="●",[1]回答表!Y187,IF([1]回答表!AA45="●",[1]回答表!Y253,"")),"")</f>
        <v/>
      </c>
      <c r="V122" s="83"/>
      <c r="W122" s="83"/>
      <c r="X122" s="83"/>
      <c r="Y122" s="83"/>
      <c r="Z122" s="83"/>
      <c r="AA122" s="83"/>
      <c r="AB122" s="83"/>
      <c r="AC122" s="83"/>
      <c r="AD122" s="83"/>
      <c r="AE122" s="83"/>
      <c r="AF122" s="83"/>
      <c r="AG122" s="83"/>
      <c r="AH122" s="83"/>
      <c r="AI122" s="83"/>
      <c r="AJ122" s="153"/>
      <c r="AK122" s="68"/>
      <c r="AL122" s="68"/>
      <c r="AM122" s="233" t="str">
        <f>IF([1]回答表!F17="簡易水道事業",IF([1]回答表!X45="●",[1]回答表!Y189,IF([1]回答表!AA45="●",[1]回答表!Y255,"")),"")</f>
        <v/>
      </c>
      <c r="AN122" s="233"/>
      <c r="AO122" s="233"/>
      <c r="AP122" s="233"/>
      <c r="AQ122" s="233"/>
      <c r="AR122" s="233"/>
      <c r="AS122" s="233" t="str">
        <f>IF([1]回答表!F17="簡易水道事業",IF([1]回答表!X45="●",[1]回答表!Y190,IF([1]回答表!AA45="●",[1]回答表!Y256,"")),"")</f>
        <v/>
      </c>
      <c r="AT122" s="233"/>
      <c r="AU122" s="233"/>
      <c r="AV122" s="233"/>
      <c r="AW122" s="233"/>
      <c r="AX122" s="233"/>
      <c r="AY122" s="233" t="str">
        <f>IF([1]回答表!F17="簡易水道事業",IF([1]回答表!X45="●",[1]回答表!Y191,IF([1]回答表!AA45="●",[1]回答表!Y257,"")),"")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IF([1]回答表!F17="簡易水道事業",IF([1]回答表!AD45="●","●",""),"")</f>
        <v/>
      </c>
      <c r="O127" s="131"/>
      <c r="P127" s="131"/>
      <c r="Q127" s="132"/>
      <c r="R127" s="119"/>
      <c r="S127" s="119"/>
      <c r="T127" s="119"/>
      <c r="U127" s="133" t="str">
        <f>IF([1]回答表!F17="簡易水道事業",IF([1]回答表!AD45="●",[1]回答表!B289,""),"")</f>
        <v/>
      </c>
      <c r="V127" s="134"/>
      <c r="W127" s="134"/>
      <c r="X127" s="134"/>
      <c r="Y127" s="134"/>
      <c r="Z127" s="134"/>
      <c r="AA127" s="134"/>
      <c r="AB127" s="134"/>
      <c r="AC127" s="134"/>
      <c r="AD127" s="134"/>
      <c r="AE127" s="134"/>
      <c r="AF127" s="134"/>
      <c r="AG127" s="134"/>
      <c r="AH127" s="134"/>
      <c r="AI127" s="134"/>
      <c r="AJ127" s="135"/>
      <c r="AK127" s="183"/>
      <c r="AL127" s="183"/>
      <c r="AM127" s="133" t="str">
        <f>IF([1]回答表!F17="簡易水道事業",IF([1]回答表!AD45="●",[1]回答表!B295,""),"")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IF([1]回答表!F17="下水道事業",IF([1]回答表!X45="●","●",""),"")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IF([1]回答表!F17="下水道事業",IF([1]回答表!X45="●",[1]回答表!B158,IF([1]回答表!AA45="●",[1]回答表!B223,"")),"")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IF([1]回答表!F17="下水道事業",IF([1]回答表!X45="●",[1]回答表!B212,IF([1]回答表!AA45="●",[1]回答表!B278,"")),"")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IF([1]回答表!F17="下水道事業",IF([1]回答表!X45="●",[1]回答表!Y193,IF([1]回答表!AA45="●",[1]回答表!Y259,"")),"")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IF([1]回答表!F17="下水道事業",IF([1]回答表!X45="●",[1]回答表!E212,IF([1]回答表!AA45="●",[1]回答表!E278,"")),"")</f>
        <v/>
      </c>
      <c r="BG142" s="151"/>
      <c r="BH142" s="151"/>
      <c r="BI142" s="151"/>
      <c r="BJ142" s="150" t="str">
        <f>IF([1]回答表!F17="下水道事業",IF([1]回答表!X45="●",[1]回答表!E213,IF([1]回答表!AA45="●",[1]回答表!E279,"")),"")</f>
        <v/>
      </c>
      <c r="BK142" s="151"/>
      <c r="BL142" s="151"/>
      <c r="BM142" s="151"/>
      <c r="BN142" s="150" t="str">
        <f>IF([1]回答表!F17="下水道事業",IF([1]回答表!X45="●",[1]回答表!E214,IF([1]回答表!AA45="●",[1]回答表!E280,"")),"")</f>
        <v/>
      </c>
      <c r="BO142" s="151"/>
      <c r="BP142" s="151"/>
      <c r="BQ142" s="152"/>
      <c r="BR142" s="112"/>
      <c r="BX142" s="200" t="str">
        <f>IF([1]回答表!AQ20="下水道事業",IF([1]回答表!BI48="○",[1]回答表!AM161,IF([1]回答表!BL48="○",[1]回答表!AM226,"")),"")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IF([1]回答表!F17="下水道事業",IF([1]回答表!X45="●",[1]回答表!Y195,IF([1]回答表!AA45="●",[1]回答表!Y261,"")),"")</f>
        <v/>
      </c>
      <c r="V147" s="83"/>
      <c r="W147" s="83"/>
      <c r="X147" s="83"/>
      <c r="Y147" s="83"/>
      <c r="Z147" s="83"/>
      <c r="AA147" s="83"/>
      <c r="AB147" s="153"/>
      <c r="AC147" s="82" t="str">
        <f>IF([1]回答表!F17="下水道事業",IF([1]回答表!X45="●",[1]回答表!Y196,IF([1]回答表!AA45="●",[1]回答表!Y262,"")),"")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IF([1]回答表!F17="下水道事業",IF([1]回答表!X45="●",[1]回答表!Y198,IF([1]回答表!AA45="●",[1]回答表!Y264,"")),"")</f>
        <v/>
      </c>
      <c r="V153" s="83"/>
      <c r="W153" s="83"/>
      <c r="X153" s="83"/>
      <c r="Y153" s="83"/>
      <c r="Z153" s="83"/>
      <c r="AA153" s="83"/>
      <c r="AB153" s="153"/>
      <c r="AC153" s="82" t="str">
        <f>IF([1]回答表!F17="下水道事業",IF([1]回答表!X45="●",[1]回答表!Y199,IF([1]回答表!AA45="●",[1]回答表!Y265,"")),"")</f>
        <v/>
      </c>
      <c r="AD153" s="83"/>
      <c r="AE153" s="83"/>
      <c r="AF153" s="83"/>
      <c r="AG153" s="83"/>
      <c r="AH153" s="83"/>
      <c r="AI153" s="83"/>
      <c r="AJ153" s="153"/>
      <c r="AK153" s="82" t="str">
        <f>IF([1]回答表!F17="下水道事業",IF([1]回答表!X45="●",[1]回答表!Y200,IF([1]回答表!AA45="●",[1]回答表!Y266,"")),"")</f>
        <v/>
      </c>
      <c r="AL153" s="83"/>
      <c r="AM153" s="83"/>
      <c r="AN153" s="83"/>
      <c r="AO153" s="83"/>
      <c r="AP153" s="83"/>
      <c r="AQ153" s="83"/>
      <c r="AR153" s="153"/>
      <c r="AS153" s="82" t="str">
        <f>IF([1]回答表!F17="下水道事業",IF([1]回答表!X45="●",[1]回答表!Y201,IF([1]回答表!AA45="●",[1]回答表!Y267,"")),"")</f>
        <v/>
      </c>
      <c r="AT153" s="83"/>
      <c r="AU153" s="83"/>
      <c r="AV153" s="83"/>
      <c r="AW153" s="83"/>
      <c r="AX153" s="83"/>
      <c r="AY153" s="83"/>
      <c r="AZ153" s="153"/>
      <c r="BA153" s="82" t="str">
        <f>IF([1]回答表!F17="下水道事業",IF([1]回答表!X45="●",[1]回答表!Y202,IF([1]回答表!AA45="●",[1]回答表!Y268,"")),"")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IF([1]回答表!F17="下水道事業",IF([1]回答表!AA45="●","●",""),"")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IF([1]回答表!F17="下水道事業",IF([1]回答表!X45="●",[1]回答表!Y207,IF([1]回答表!AA45="●",[1]回答表!Y273,"")),"")</f>
        <v/>
      </c>
      <c r="V159" s="83"/>
      <c r="W159" s="83"/>
      <c r="X159" s="83"/>
      <c r="Y159" s="83"/>
      <c r="Z159" s="83"/>
      <c r="AA159" s="83"/>
      <c r="AB159" s="153"/>
      <c r="AC159" s="82" t="str">
        <f>IF([1]回答表!F17="下水道事業",IF([1]回答表!X45="●",[1]回答表!Y208,IF([1]回答表!AA45="●",[1]回答表!Y274,"")),"")</f>
        <v/>
      </c>
      <c r="AD159" s="83"/>
      <c r="AE159" s="83"/>
      <c r="AF159" s="83"/>
      <c r="AG159" s="83"/>
      <c r="AH159" s="83"/>
      <c r="AI159" s="83"/>
      <c r="AJ159" s="153"/>
      <c r="AK159" s="82" t="str">
        <f>IF([1]回答表!F17="下水道事業",IF([1]回答表!X45="●",[1]回答表!Y209,IF([1]回答表!AA45="●",[1]回答表!Y275,"")),"")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IF([1]回答表!F17="下水道事業",IF([1]回答表!AD45="●","●",""),"")</f>
        <v/>
      </c>
      <c r="O164" s="131"/>
      <c r="P164" s="131"/>
      <c r="Q164" s="132"/>
      <c r="R164" s="119"/>
      <c r="S164" s="119"/>
      <c r="T164" s="119"/>
      <c r="U164" s="133" t="str">
        <f>IF([1]回答表!F17="下水道事業",IF([1]回答表!AD45="●",[1]回答表!B289,""),"")</f>
        <v/>
      </c>
      <c r="V164" s="134"/>
      <c r="W164" s="134"/>
      <c r="X164" s="134"/>
      <c r="Y164" s="134"/>
      <c r="Z164" s="134"/>
      <c r="AA164" s="134"/>
      <c r="AB164" s="134"/>
      <c r="AC164" s="134"/>
      <c r="AD164" s="134"/>
      <c r="AE164" s="134"/>
      <c r="AF164" s="134"/>
      <c r="AG164" s="134"/>
      <c r="AH164" s="134"/>
      <c r="AI164" s="134"/>
      <c r="AJ164" s="135"/>
      <c r="AK164" s="183"/>
      <c r="AL164" s="183"/>
      <c r="AM164" s="133" t="str">
        <f>IF([1]回答表!F17="下水道事業",IF([1]回答表!AD45="●",[1]回答表!B295,""),"")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IF([1]回答表!BD17="●",IF([1]回答表!X45="●","●",""),"")</f>
        <v/>
      </c>
      <c r="O176" s="131"/>
      <c r="P176" s="131"/>
      <c r="Q176" s="132"/>
      <c r="R176" s="119"/>
      <c r="S176" s="119"/>
      <c r="T176" s="119"/>
      <c r="U176" s="133" t="str">
        <f>IF([1]回答表!BD17="●",IF([1]回答表!X45="●",[1]回答表!B158,IF([1]回答表!AA45="●",[1]回答表!B223,"")),"")</f>
        <v/>
      </c>
      <c r="V176" s="134"/>
      <c r="W176" s="134"/>
      <c r="X176" s="134"/>
      <c r="Y176" s="134"/>
      <c r="Z176" s="134"/>
      <c r="AA176" s="134"/>
      <c r="AB176" s="134"/>
      <c r="AC176" s="134"/>
      <c r="AD176" s="134"/>
      <c r="AE176" s="134"/>
      <c r="AF176" s="134"/>
      <c r="AG176" s="134"/>
      <c r="AH176" s="134"/>
      <c r="AI176" s="134"/>
      <c r="AJ176" s="135"/>
      <c r="AK176" s="136"/>
      <c r="AL176" s="136"/>
      <c r="AM176" s="138" t="str">
        <f>IF([1]回答表!BD17="●",IF([1]回答表!X45="●",[1]回答表!B212,IF([1]回答表!AA45="●",[1]回答表!B278,"")),"")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IF([1]回答表!BD17="●",IF([1]回答表!X45="●",[1]回答表!E212,IF([1]回答表!AA45="●",[1]回答表!E278,"")),"")</f>
        <v/>
      </c>
      <c r="AN179" s="151"/>
      <c r="AO179" s="151"/>
      <c r="AP179" s="151"/>
      <c r="AQ179" s="150" t="str">
        <f>IF([1]回答表!BD17="●",IF([1]回答表!X45="●",[1]回答表!E213,IF([1]回答表!AA45="●",[1]回答表!E279,"")),"")</f>
        <v/>
      </c>
      <c r="AR179" s="151"/>
      <c r="AS179" s="151"/>
      <c r="AT179" s="151"/>
      <c r="AU179" s="150" t="str">
        <f>IF([1]回答表!BD17="●",IF([1]回答表!X45="●",[1]回答表!E214,IF([1]回答表!AA45="●",[1]回答表!E280,"")),"")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IF([1]回答表!BD17="●",IF([1]回答表!AA45="●","●",""),"")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IF([1]回答表!BD17="●",IF([1]回答表!AD45="●","●",""),"")</f>
        <v/>
      </c>
      <c r="O188" s="131"/>
      <c r="P188" s="131"/>
      <c r="Q188" s="132"/>
      <c r="R188" s="119"/>
      <c r="S188" s="119"/>
      <c r="T188" s="119"/>
      <c r="U188" s="133" t="str">
        <f>IF([1]回答表!BD17="●",IF([1]回答表!AD45="●",[1]回答表!B289,""),"")</f>
        <v/>
      </c>
      <c r="V188" s="134"/>
      <c r="W188" s="134"/>
      <c r="X188" s="134"/>
      <c r="Y188" s="134"/>
      <c r="Z188" s="134"/>
      <c r="AA188" s="134"/>
      <c r="AB188" s="134"/>
      <c r="AC188" s="134"/>
      <c r="AD188" s="134"/>
      <c r="AE188" s="134"/>
      <c r="AF188" s="134"/>
      <c r="AG188" s="134"/>
      <c r="AH188" s="134"/>
      <c r="AI188" s="134"/>
      <c r="AJ188" s="135"/>
      <c r="AK188" s="183"/>
      <c r="AL188" s="183"/>
      <c r="AM188" s="133" t="str">
        <f>IF([1]回答表!BD17="●",IF([1]回答表!AD45="●",[1]回答表!B295,""),"")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IF([1]回答表!X46="●","●","")</f>
        <v/>
      </c>
      <c r="O200" s="131"/>
      <c r="P200" s="131"/>
      <c r="Q200" s="132"/>
      <c r="R200" s="119"/>
      <c r="S200" s="119"/>
      <c r="T200" s="119"/>
      <c r="U200" s="133" t="str">
        <f>IF([1]回答表!X46="●",[1]回答表!B307,IF([1]回答表!AA46="●",[1]回答表!B324,""))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IF([1]回答表!X46="●",[1]回答表!U313,IF([1]回答表!AA46="●",[1]回答表!U330,""))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IF([1]回答表!X46="●",[1]回答表!G313,IF([1]回答表!AA46="●",[1]回答表!G330,""))</f>
        <v/>
      </c>
      <c r="AN203" s="83"/>
      <c r="AO203" s="83"/>
      <c r="AP203" s="83"/>
      <c r="AQ203" s="83"/>
      <c r="AR203" s="83"/>
      <c r="AS203" s="83"/>
      <c r="AT203" s="153"/>
      <c r="AU203" s="82" t="str">
        <f>IF([1]回答表!X46="●",[1]回答表!G314,IF([1]回答表!AA46="●",[1]回答表!G331,""))</f>
        <v/>
      </c>
      <c r="AV203" s="83"/>
      <c r="AW203" s="83"/>
      <c r="AX203" s="83"/>
      <c r="AY203" s="83"/>
      <c r="AZ203" s="83"/>
      <c r="BA203" s="83"/>
      <c r="BB203" s="153"/>
      <c r="BC203" s="120"/>
      <c r="BD203" s="109"/>
      <c r="BE203" s="109"/>
      <c r="BF203" s="150" t="str">
        <f>IF([1]回答表!X46="●",[1]回答表!X313,IF([1]回答表!AA46="●",[1]回答表!X330,""))</f>
        <v/>
      </c>
      <c r="BG203" s="151"/>
      <c r="BH203" s="151"/>
      <c r="BI203" s="151"/>
      <c r="BJ203" s="150" t="str">
        <f>IF([1]回答表!X46="●",[1]回答表!X314,IF([1]回答表!AA46="●",[1]回答表!X331,""))</f>
        <v/>
      </c>
      <c r="BK203" s="151"/>
      <c r="BL203" s="151"/>
      <c r="BM203" s="152"/>
      <c r="BN203" s="150" t="str">
        <f>IF([1]回答表!X46="●",[1]回答表!X315,IF([1]回答表!AA46="●",[1]回答表!X332,""))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IF([1]回答表!AD46="●","●","")</f>
        <v/>
      </c>
      <c r="O212" s="131"/>
      <c r="P212" s="131"/>
      <c r="Q212" s="132"/>
      <c r="R212" s="119"/>
      <c r="S212" s="119"/>
      <c r="T212" s="119"/>
      <c r="U212" s="133" t="str">
        <f>IF([1]回答表!AD46="●",[1]回答表!B337,"")</f>
        <v/>
      </c>
      <c r="V212" s="134"/>
      <c r="W212" s="134"/>
      <c r="X212" s="134"/>
      <c r="Y212" s="134"/>
      <c r="Z212" s="134"/>
      <c r="AA212" s="134"/>
      <c r="AB212" s="134"/>
      <c r="AC212" s="134"/>
      <c r="AD212" s="134"/>
      <c r="AE212" s="134"/>
      <c r="AF212" s="134"/>
      <c r="AG212" s="134"/>
      <c r="AH212" s="134"/>
      <c r="AI212" s="134"/>
      <c r="AJ212" s="135"/>
      <c r="AK212" s="259"/>
      <c r="AL212" s="259"/>
      <c r="AM212" s="133" t="str">
        <f>IF([1]回答表!AD46="●",[1]回答表!B343,"")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IF([1]回答表!X47="●","●","")</f>
        <v>●</v>
      </c>
      <c r="O224" s="131"/>
      <c r="P224" s="131"/>
      <c r="Q224" s="132"/>
      <c r="R224" s="119"/>
      <c r="S224" s="119"/>
      <c r="T224" s="119"/>
      <c r="U224" s="133" t="str">
        <f>IF([1]回答表!X47="●",[1]回答表!B356,IF([1]回答表!AA47="●",[1]回答表!B379,""))</f>
        <v>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導入により委託開始前年度（H25年度）の職員数41人を９人まで削減できた。</v>
      </c>
      <c r="V224" s="134"/>
      <c r="W224" s="134"/>
      <c r="X224" s="134"/>
      <c r="Y224" s="134"/>
      <c r="Z224" s="134"/>
      <c r="AA224" s="134"/>
      <c r="AB224" s="134"/>
      <c r="AC224" s="134"/>
      <c r="AD224" s="134"/>
      <c r="AE224" s="134"/>
      <c r="AF224" s="134"/>
      <c r="AG224" s="134"/>
      <c r="AH224" s="134"/>
      <c r="AI224" s="134"/>
      <c r="AJ224" s="135"/>
      <c r="AK224" s="136"/>
      <c r="AL224" s="136"/>
      <c r="AM224" s="136"/>
      <c r="AN224" s="133" t="str">
        <f>IF([1]回答表!X47="●",[1]回答表!B362,"")</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
      <c r="AO224" s="263"/>
      <c r="AP224" s="263"/>
      <c r="AQ224" s="263"/>
      <c r="AR224" s="263"/>
      <c r="AS224" s="263"/>
      <c r="AT224" s="263"/>
      <c r="AU224" s="263"/>
      <c r="AV224" s="263"/>
      <c r="AW224" s="263"/>
      <c r="AX224" s="263"/>
      <c r="AY224" s="263"/>
      <c r="AZ224" s="263"/>
      <c r="BA224" s="263"/>
      <c r="BB224" s="264"/>
      <c r="BC224" s="120"/>
      <c r="BD224" s="109"/>
      <c r="BE224" s="109"/>
      <c r="BF224" s="138" t="str">
        <f>IF([1]回答表!X47="●",[1]回答表!B368,IF([1]回答表!AA47="●",[1]回答表!B385,""))</f>
        <v>平成</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f>IF([1]回答表!X47="●",[1]回答表!E368,IF([1]回答表!AA47="●",[1]回答表!E385,""))</f>
        <v>26</v>
      </c>
      <c r="BG227" s="151"/>
      <c r="BH227" s="151"/>
      <c r="BI227" s="151"/>
      <c r="BJ227" s="150">
        <f>IF([1]回答表!X47="●",[1]回答表!E369,IF([1]回答表!AA47="●",[1]回答表!E386,""))</f>
        <v>4</v>
      </c>
      <c r="BK227" s="151"/>
      <c r="BL227" s="151"/>
      <c r="BM227" s="152"/>
      <c r="BN227" s="150">
        <f>IF([1]回答表!X47="●",[1]回答表!E370,IF([1]回答表!AA47="●",[1]回答表!E387,""))</f>
        <v>1</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200.25"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IF([1]回答表!AD47="●","●","")</f>
        <v/>
      </c>
      <c r="O236" s="131"/>
      <c r="P236" s="131"/>
      <c r="Q236" s="132"/>
      <c r="R236" s="119"/>
      <c r="S236" s="119"/>
      <c r="T236" s="119"/>
      <c r="U236" s="133" t="str">
        <f>IF([1]回答表!AD47="●",[1]回答表!B392,"")</f>
        <v/>
      </c>
      <c r="V236" s="134"/>
      <c r="W236" s="134"/>
      <c r="X236" s="134"/>
      <c r="Y236" s="134"/>
      <c r="Z236" s="134"/>
      <c r="AA236" s="134"/>
      <c r="AB236" s="134"/>
      <c r="AC236" s="134"/>
      <c r="AD236" s="134"/>
      <c r="AE236" s="134"/>
      <c r="AF236" s="134"/>
      <c r="AG236" s="134"/>
      <c r="AH236" s="134"/>
      <c r="AI236" s="134"/>
      <c r="AJ236" s="135"/>
      <c r="AK236" s="259"/>
      <c r="AL236" s="259"/>
      <c r="AM236" s="133" t="str">
        <f>IF([1]回答表!AD47="●",[1]回答表!B398,"")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IF([1]回答表!X48="●","●","")</f>
        <v/>
      </c>
      <c r="O248" s="131"/>
      <c r="P248" s="131"/>
      <c r="Q248" s="132"/>
      <c r="R248" s="119"/>
      <c r="S248" s="119"/>
      <c r="T248" s="119"/>
      <c r="U248" s="133" t="str">
        <f>IF([1]回答表!X48="●",[1]回答表!B411,IF([1]回答表!AA48="●",[1]回答表!B425,""))</f>
        <v>【概要】　浄水場の更新（現浄水場と同じ敷地内）
【見込まれる主な効果】　事業費の縮減、民間ノウハウの活用</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IF([1]回答表!X48="●",[1]回答表!BC418,IF([1]回答表!AA48="●",[1]回答表!BC432,""))</f>
        <v>　</v>
      </c>
      <c r="AR248" s="272"/>
      <c r="AS248" s="272"/>
      <c r="AT248" s="272"/>
      <c r="AU248" s="273" t="s">
        <v>73</v>
      </c>
      <c r="AV248" s="274"/>
      <c r="AW248" s="274"/>
      <c r="AX248" s="275"/>
      <c r="AY248" s="272" t="str">
        <f>IF([1]回答表!X48="●",[1]回答表!BC423,IF([1]回答表!AA48="●",[1]回答表!BC437,""))</f>
        <v>　</v>
      </c>
      <c r="AZ248" s="272"/>
      <c r="BA248" s="272"/>
      <c r="BB248" s="272"/>
      <c r="BC248" s="120"/>
      <c r="BD248" s="109"/>
      <c r="BE248" s="109"/>
      <c r="BF248" s="138" t="str">
        <f>IF([1]回答表!X48="●",[1]回答表!S417,IF([1]回答表!AA48="●",[1]回答表!S431,""))</f>
        <v>令和</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IF([1]回答表!X48="●",[1]回答表!BC419,IF([1]回答表!AA48="●",[1]回答表!BC433,""))</f>
        <v>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f>IF([1]回答表!X48="●",[1]回答表!V417,IF([1]回答表!AA48="●",[1]回答表!V431,""))</f>
        <v>5</v>
      </c>
      <c r="BG251" s="151"/>
      <c r="BH251" s="151"/>
      <c r="BI251" s="151"/>
      <c r="BJ251" s="150">
        <f>IF([1]回答表!X48="●",[1]回答表!V418,IF([1]回答表!AA48="●",[1]回答表!V432,""))</f>
        <v>2</v>
      </c>
      <c r="BK251" s="151"/>
      <c r="BL251" s="151"/>
      <c r="BM251" s="152"/>
      <c r="BN251" s="150" t="str">
        <f>IF([1]回答表!X48="●",[1]回答表!V419,IF([1]回答表!AA48="●",[1]回答表!V433,""))</f>
        <v xml:space="preserve">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IF([1]回答表!X48="●",[1]回答表!BC420,IF([1]回答表!AA48="●",[1]回答表!BC434,""))</f>
        <v>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IF([1]回答表!X48="●",[1]回答表!BC424,IF([1]回答表!AA48="●",[1]回答表!BC438,""))</f>
        <v>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IF([1]回答表!AA48="●","●","")</f>
        <v>●</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IF([1]回答表!X48="●",[1]回答表!BC421,IF([1]回答表!AA48="●",[1]回答表!BC435,""))</f>
        <v>●</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IF([1]回答表!X48="●",[1]回答表!BC422,IF([1]回答表!AA48="●",[1]回答表!BC436,""))</f>
        <v>　</v>
      </c>
      <c r="AR256" s="272"/>
      <c r="AS256" s="272"/>
      <c r="AT256" s="272"/>
      <c r="AU256" s="224" t="s">
        <v>79</v>
      </c>
      <c r="AV256" s="225"/>
      <c r="AW256" s="225"/>
      <c r="AX256" s="226"/>
      <c r="AY256" s="282" t="str">
        <f>IF([1]回答表!X48="●",[1]回答表!BC425,IF([1]回答表!AA48="●",[1]回答表!BC439,""))</f>
        <v>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IF([1]回答表!AD48="●","●","")</f>
        <v/>
      </c>
      <c r="O260" s="131"/>
      <c r="P260" s="131"/>
      <c r="Q260" s="132"/>
      <c r="R260" s="119"/>
      <c r="S260" s="119"/>
      <c r="T260" s="119"/>
      <c r="U260" s="133" t="str">
        <f>IF([1]回答表!AD48="●",[1]回答表!B439,"")</f>
        <v/>
      </c>
      <c r="V260" s="134"/>
      <c r="W260" s="134"/>
      <c r="X260" s="134"/>
      <c r="Y260" s="134"/>
      <c r="Z260" s="134"/>
      <c r="AA260" s="134"/>
      <c r="AB260" s="134"/>
      <c r="AC260" s="134"/>
      <c r="AD260" s="134"/>
      <c r="AE260" s="134"/>
      <c r="AF260" s="134"/>
      <c r="AG260" s="134"/>
      <c r="AH260" s="134"/>
      <c r="AI260" s="134"/>
      <c r="AJ260" s="135"/>
      <c r="AK260" s="183"/>
      <c r="AL260" s="183"/>
      <c r="AM260" s="133" t="str">
        <f>IF([1]回答表!AD48="●",[1]回答表!B445,"")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IF([1]回答表!X49="●","●","")</f>
        <v/>
      </c>
      <c r="O271" s="131"/>
      <c r="P271" s="131"/>
      <c r="Q271" s="132"/>
      <c r="R271" s="119"/>
      <c r="S271" s="119"/>
      <c r="T271" s="119"/>
      <c r="U271" s="133" t="str">
        <f>IF([1]回答表!X49="●",[1]回答表!B458,IF([1]回答表!AA49="●",[1]回答表!B475,""))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IF([1]回答表!X49="●",[1]回答表!B468,IF([1]回答表!AA49="●",[1]回答表!B485,""))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IF([1]回答表!X49="●",[1]回答表!G464,IF([1]回答表!AA49="●",[1]回答表!G481,""))</f>
        <v/>
      </c>
      <c r="AN273" s="83"/>
      <c r="AO273" s="83"/>
      <c r="AP273" s="83"/>
      <c r="AQ273" s="83"/>
      <c r="AR273" s="83"/>
      <c r="AS273" s="83"/>
      <c r="AT273" s="153"/>
      <c r="AU273" s="82" t="str">
        <f>IF([1]回答表!X49="●",[1]回答表!G465,IF([1]回答表!AA49="●",[1]回答表!G482,""))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IF([1]回答表!X49="●",[1]回答表!E468,IF([1]回答表!AA49="●",[1]回答表!E485,""))</f>
        <v/>
      </c>
      <c r="BG274" s="151"/>
      <c r="BH274" s="151"/>
      <c r="BI274" s="151"/>
      <c r="BJ274" s="150" t="str">
        <f>IF([1]回答表!X49="●",[1]回答表!E469,IF([1]回答表!AA49="●",[1]回答表!E486,""))</f>
        <v/>
      </c>
      <c r="BK274" s="151"/>
      <c r="BL274" s="151"/>
      <c r="BM274" s="152"/>
      <c r="BN274" s="150" t="str">
        <f>IF([1]回答表!X49="●",[1]回答表!E470,IF([1]回答表!AA49="●",[1]回答表!E487,""))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IF([1]回答表!AD49="●","●","")</f>
        <v/>
      </c>
      <c r="O283" s="131"/>
      <c r="P283" s="131"/>
      <c r="Q283" s="132"/>
      <c r="R283" s="119"/>
      <c r="S283" s="119"/>
      <c r="T283" s="119"/>
      <c r="U283" s="133" t="str">
        <f>IF([1]回答表!AD49="●",[1]回答表!B492,"")</f>
        <v/>
      </c>
      <c r="V283" s="134"/>
      <c r="W283" s="134"/>
      <c r="X283" s="134"/>
      <c r="Y283" s="134"/>
      <c r="Z283" s="134"/>
      <c r="AA283" s="134"/>
      <c r="AB283" s="134"/>
      <c r="AC283" s="134"/>
      <c r="AD283" s="134"/>
      <c r="AE283" s="134"/>
      <c r="AF283" s="134"/>
      <c r="AG283" s="134"/>
      <c r="AH283" s="134"/>
      <c r="AI283" s="134"/>
      <c r="AJ283" s="135"/>
      <c r="AK283" s="136"/>
      <c r="AL283" s="136"/>
      <c r="AM283" s="133" t="str">
        <f>IF([1]回答表!AD49="●",[1]回答表!B498,"")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IF([1]回答表!R50="●",[1]回答表!B511,"")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5" priority="2">
      <formula>$BB$25="○"</formula>
    </cfRule>
  </conditionalFormatting>
  <conditionalFormatting sqref="BD28:BD30">
    <cfRule type="expression" dxfId="2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3DAA4-83D5-4463-B7B1-FCE75F74066A}">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IF(COUNTIF([10]回答表!K15,"*")&gt;0,[10]回答表!K15,"")</f>
        <v>秋田市</v>
      </c>
      <c r="D11" s="8"/>
      <c r="E11" s="8"/>
      <c r="F11" s="8"/>
      <c r="G11" s="8"/>
      <c r="H11" s="8"/>
      <c r="I11" s="8"/>
      <c r="J11" s="8"/>
      <c r="K11" s="8"/>
      <c r="L11" s="8"/>
      <c r="M11" s="8"/>
      <c r="N11" s="8"/>
      <c r="O11" s="8"/>
      <c r="P11" s="8"/>
      <c r="Q11" s="8"/>
      <c r="R11" s="8"/>
      <c r="S11" s="8"/>
      <c r="T11" s="8"/>
      <c r="U11" s="22" t="str">
        <f>IF(COUNTIF([10]回答表!F17,"*")&gt;0,[10]回答表!F17,"")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IF(COUNTIF([10]回答表!W17,"*")&gt;0,[10]回答表!W17,"")</f>
        <v>個別排水処理施設</v>
      </c>
      <c r="AP11" s="10"/>
      <c r="AQ11" s="10"/>
      <c r="AR11" s="10"/>
      <c r="AS11" s="10"/>
      <c r="AT11" s="10"/>
      <c r="AU11" s="10"/>
      <c r="AV11" s="10"/>
      <c r="AW11" s="10"/>
      <c r="AX11" s="10"/>
      <c r="AY11" s="10"/>
      <c r="AZ11" s="10"/>
      <c r="BA11" s="10"/>
      <c r="BB11" s="10"/>
      <c r="BC11" s="10"/>
      <c r="BD11" s="10"/>
      <c r="BE11" s="10"/>
      <c r="BF11" s="11"/>
      <c r="BG11" s="21" t="str">
        <f>IF(COUNTIF([10]回答表!F19,"*")&gt;0,[10]回答表!F19,"")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IF([10]回答表!R43="●","●","")</f>
        <v/>
      </c>
      <c r="E24" s="80"/>
      <c r="F24" s="80"/>
      <c r="G24" s="80"/>
      <c r="H24" s="80"/>
      <c r="I24" s="80"/>
      <c r="J24" s="81"/>
      <c r="K24" s="79" t="str">
        <f>IF([10]回答表!R44="●","●","")</f>
        <v/>
      </c>
      <c r="L24" s="80"/>
      <c r="M24" s="80"/>
      <c r="N24" s="80"/>
      <c r="O24" s="80"/>
      <c r="P24" s="80"/>
      <c r="Q24" s="81"/>
      <c r="R24" s="79" t="str">
        <f>IF([10]回答表!R45="●","●","")</f>
        <v/>
      </c>
      <c r="S24" s="80"/>
      <c r="T24" s="80"/>
      <c r="U24" s="80"/>
      <c r="V24" s="80"/>
      <c r="W24" s="80"/>
      <c r="X24" s="81"/>
      <c r="Y24" s="79" t="str">
        <f>IF([10]回答表!R46="●","●","")</f>
        <v/>
      </c>
      <c r="Z24" s="80"/>
      <c r="AA24" s="80"/>
      <c r="AB24" s="80"/>
      <c r="AC24" s="80"/>
      <c r="AD24" s="80"/>
      <c r="AE24" s="81"/>
      <c r="AF24" s="79" t="str">
        <f>IF([10]回答表!R47="●","●","")</f>
        <v>●</v>
      </c>
      <c r="AG24" s="80"/>
      <c r="AH24" s="80"/>
      <c r="AI24" s="80"/>
      <c r="AJ24" s="80"/>
      <c r="AK24" s="80"/>
      <c r="AL24" s="81"/>
      <c r="AM24" s="79" t="str">
        <f>IF([10]回答表!R48="●","●","")</f>
        <v/>
      </c>
      <c r="AN24" s="80"/>
      <c r="AO24" s="80"/>
      <c r="AP24" s="80"/>
      <c r="AQ24" s="80"/>
      <c r="AR24" s="80"/>
      <c r="AS24" s="81"/>
      <c r="AT24" s="79" t="str">
        <f>IF([10]回答表!R49="●","●","")</f>
        <v/>
      </c>
      <c r="AU24" s="80"/>
      <c r="AV24" s="80"/>
      <c r="AW24" s="80"/>
      <c r="AX24" s="80"/>
      <c r="AY24" s="80"/>
      <c r="AZ24" s="81"/>
      <c r="BA24" s="68"/>
      <c r="BB24" s="82" t="str">
        <f>IF([10]回答表!R50="●","●","")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IF([10]回答表!X43="●","●","")</f>
        <v/>
      </c>
      <c r="O36" s="131"/>
      <c r="P36" s="131"/>
      <c r="Q36" s="132"/>
      <c r="R36" s="119"/>
      <c r="S36" s="119"/>
      <c r="T36" s="119"/>
      <c r="U36" s="133" t="str">
        <f>IF([10]回答表!X43="●",[10]回答表!B59,IF([10]回答表!AA43="●",[10]回答表!B79,""))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IF([10]回答表!X43="●",[10]回答表!S65,IF([10]回答表!AA43="●",[10]回答表!S85,""))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IF([10]回答表!X43="●",[10]回答表!G65,IF([10]回答表!AA43="●",[10]回答表!G85,""))</f>
        <v/>
      </c>
      <c r="AN38" s="83"/>
      <c r="AO38" s="83"/>
      <c r="AP38" s="83"/>
      <c r="AQ38" s="83"/>
      <c r="AR38" s="83"/>
      <c r="AS38" s="83"/>
      <c r="AT38" s="153"/>
      <c r="AU38" s="82" t="str">
        <f>IF([10]回答表!X43="●",[10]回答表!G66,IF([10]回答表!AA43="●",[10]回答表!G86,""))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IF([10]回答表!X43="●",[10]回答表!V65,IF([10]回答表!AA43="●",[10]回答表!V85,""))</f>
        <v/>
      </c>
      <c r="BG39" s="16"/>
      <c r="BH39" s="16"/>
      <c r="BI39" s="17"/>
      <c r="BJ39" s="150" t="str">
        <f>IF([10]回答表!X43="●",[10]回答表!V66,IF([10]回答表!AA43="●",[10]回答表!V86,""))</f>
        <v/>
      </c>
      <c r="BK39" s="16"/>
      <c r="BL39" s="16"/>
      <c r="BM39" s="17"/>
      <c r="BN39" s="150" t="str">
        <f>IF([10]回答表!X43="●",[10]回答表!V67,IF([10]回答表!AA43="●",[10]回答表!V87,""))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IF([10]回答表!X43="●",[10]回答表!O71,IF([10]回答表!AA43="●",[10]回答表!O91,""))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IF([10]回答表!X43="●",[10]回答表!O72,IF([10]回答表!AA43="●",[10]回答表!O92,""))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IF([10]回答表!AA43="●","●","")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IF([10]回答表!X43="●",[10]回答表!O73,IF([10]回答表!AA43="●",[10]回答表!O93,""))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IF([10]回答表!X43="●",[10]回答表!O74,IF([10]回答表!AA43="●",[10]回答表!O94,""))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IF([10]回答表!X43="●",[10]回答表!AG71,IF([10]回答表!AA43="●",[10]回答表!AG91,""))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IF([10]回答表!X43="●",[10]回答表!AG72,IF([10]回答表!AA43="●",[10]回答表!AG92,""))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IF([10]回答表!AD43="●","●","")</f>
        <v/>
      </c>
      <c r="O51" s="131"/>
      <c r="P51" s="131"/>
      <c r="Q51" s="132"/>
      <c r="R51" s="119"/>
      <c r="S51" s="119"/>
      <c r="T51" s="119"/>
      <c r="U51" s="133" t="str">
        <f>IF([10]回答表!AD43="●",[10]回答表!B99,"")</f>
        <v/>
      </c>
      <c r="V51" s="134"/>
      <c r="W51" s="134"/>
      <c r="X51" s="134"/>
      <c r="Y51" s="134"/>
      <c r="Z51" s="134"/>
      <c r="AA51" s="134"/>
      <c r="AB51" s="134"/>
      <c r="AC51" s="134"/>
      <c r="AD51" s="134"/>
      <c r="AE51" s="134"/>
      <c r="AF51" s="134"/>
      <c r="AG51" s="134"/>
      <c r="AH51" s="134"/>
      <c r="AI51" s="134"/>
      <c r="AJ51" s="135"/>
      <c r="AK51" s="183"/>
      <c r="AL51" s="183"/>
      <c r="AM51" s="133" t="str">
        <f>IF([10]回答表!AD43="●",[10]回答表!B104,"")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IF([10]回答表!X44="●","●","")</f>
        <v/>
      </c>
      <c r="O62" s="131"/>
      <c r="P62" s="131"/>
      <c r="Q62" s="132"/>
      <c r="R62" s="119"/>
      <c r="S62" s="119"/>
      <c r="T62" s="119"/>
      <c r="U62" s="133" t="str">
        <f>IF([10]回答表!X44="●",[10]回答表!B115,IF([10]回答表!AA44="●",[10]回答表!B127,""))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IF([10]回答表!X44="●",[10]回答表!S121,IF([10]回答表!AA44="●",[10]回答表!S133,""))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IF([10]回答表!X44="●",[10]回答表!J121,IF([10]回答表!AA44="●",[10]回答表!J133,""))</f>
        <v/>
      </c>
      <c r="AN65" s="83"/>
      <c r="AO65" s="83"/>
      <c r="AP65" s="83"/>
      <c r="AQ65" s="83"/>
      <c r="AR65" s="83"/>
      <c r="AS65" s="83"/>
      <c r="AT65" s="153"/>
      <c r="AU65" s="82" t="str">
        <f>IF([10]回答表!X44="●",[10]回答表!J122,IF([10]回答表!AA44="●",[10]回答表!J134,""))</f>
        <v/>
      </c>
      <c r="AV65" s="83"/>
      <c r="AW65" s="83"/>
      <c r="AX65" s="83"/>
      <c r="AY65" s="83"/>
      <c r="AZ65" s="83"/>
      <c r="BA65" s="83"/>
      <c r="BB65" s="153"/>
      <c r="BC65" s="120"/>
      <c r="BD65" s="109"/>
      <c r="BE65" s="109"/>
      <c r="BF65" s="150" t="str">
        <f>IF([10]回答表!X44="●",[10]回答表!V121,IF([10]回答表!AA44="●",[10]回答表!V133,""))</f>
        <v/>
      </c>
      <c r="BG65" s="151"/>
      <c r="BH65" s="151"/>
      <c r="BI65" s="151"/>
      <c r="BJ65" s="150" t="str">
        <f>IF([10]回答表!X44="●",[10]回答表!V122,IF([10]回答表!AA44="●",[10]回答表!V134,""))</f>
        <v/>
      </c>
      <c r="BK65" s="151"/>
      <c r="BL65" s="151"/>
      <c r="BM65" s="151"/>
      <c r="BN65" s="150" t="str">
        <f>IF([10]回答表!X44="●",[10]回答表!V123,IF([10]回答表!AA44="●",[10]回答表!V135,""))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IF([10]回答表!AA44="●","●","")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IF([10]回答表!AD44="●","●","")</f>
        <v/>
      </c>
      <c r="O74" s="131"/>
      <c r="P74" s="131"/>
      <c r="Q74" s="132"/>
      <c r="R74" s="119"/>
      <c r="S74" s="119"/>
      <c r="T74" s="119"/>
      <c r="U74" s="133" t="str">
        <f>IF([10]回答表!AD44="●",[10]回答表!B140,"")</f>
        <v/>
      </c>
      <c r="V74" s="134"/>
      <c r="W74" s="134"/>
      <c r="X74" s="134"/>
      <c r="Y74" s="134"/>
      <c r="Z74" s="134"/>
      <c r="AA74" s="134"/>
      <c r="AB74" s="134"/>
      <c r="AC74" s="134"/>
      <c r="AD74" s="134"/>
      <c r="AE74" s="134"/>
      <c r="AF74" s="134"/>
      <c r="AG74" s="134"/>
      <c r="AH74" s="134"/>
      <c r="AI74" s="134"/>
      <c r="AJ74" s="135"/>
      <c r="AK74" s="183"/>
      <c r="AL74" s="183"/>
      <c r="AM74" s="133" t="str">
        <f>IF([10]回答表!AD44="●",[10]回答表!B146,"")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IF([10]回答表!F17="水道事業",IF([10]回答表!X45="●","●",""),"")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IF([10]回答表!F17="水道事業",IF([10]回答表!X45="●",[10]回答表!B158,IF([10]回答表!AA45="●",[10]回答表!B223,"")),"")</f>
        <v/>
      </c>
      <c r="AN86" s="201"/>
      <c r="AO86" s="201"/>
      <c r="AP86" s="201"/>
      <c r="AQ86" s="201"/>
      <c r="AR86" s="201"/>
      <c r="AS86" s="201"/>
      <c r="AT86" s="201"/>
      <c r="AU86" s="201"/>
      <c r="AV86" s="201"/>
      <c r="AW86" s="201"/>
      <c r="AX86" s="201"/>
      <c r="AY86" s="201"/>
      <c r="AZ86" s="201"/>
      <c r="BA86" s="201"/>
      <c r="BB86" s="201"/>
      <c r="BC86" s="202"/>
      <c r="BD86" s="109"/>
      <c r="BE86" s="109"/>
      <c r="BF86" s="138" t="str">
        <f>IF([10]回答表!F17="水道事業",IF([10]回答表!X45="●",[10]回答表!B212,IF([10]回答表!AA45="●",[10]回答表!B278,"")),"")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IF([10]回答表!F17="水道事業",IF([10]回答表!X45="●",[10]回答表!J166,IF([10]回答表!AA45="●",[10]回答表!J231,"")),"")</f>
        <v/>
      </c>
      <c r="V88" s="83"/>
      <c r="W88" s="83"/>
      <c r="X88" s="83"/>
      <c r="Y88" s="83"/>
      <c r="Z88" s="83"/>
      <c r="AA88" s="83"/>
      <c r="AB88" s="153"/>
      <c r="AC88" s="82" t="str">
        <f>IF([10]回答表!F17="水道事業",IF([10]回答表!X45="●",[10]回答表!J173,IF([10]回答表!AA45="●",[10]回答表!J238,"")),"")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IF([10]回答表!F17="水道事業",IF([10]回答表!X45="●",[10]回答表!E212,IF([10]回答表!AA45="●",[10]回答表!E278,"")),"")</f>
        <v/>
      </c>
      <c r="BG89" s="151"/>
      <c r="BH89" s="151"/>
      <c r="BI89" s="151"/>
      <c r="BJ89" s="150" t="str">
        <f>IF([10]回答表!F17="水道事業",IF([10]回答表!X45="●",[10]回答表!E213,IF([10]回答表!AA45="●",[10]回答表!E279,"")),"")</f>
        <v/>
      </c>
      <c r="BK89" s="151"/>
      <c r="BL89" s="151"/>
      <c r="BM89" s="151"/>
      <c r="BN89" s="150" t="str">
        <f>IF([10]回答表!F17="水道事業",IF([10]回答表!X45="●",[10]回答表!E214,IF([10]回答表!AA45="●",[10]回答表!E280,"")),"")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IF([10]回答表!F17="水道事業",IF([10]回答表!AA45="●","●",""),"")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IF([10]回答表!F17="水道事業",IF([10]回答表!X45="●",[10]回答表!J176,IF([10]回答表!AA45="●",[10]回答表!J241,"")),"")</f>
        <v/>
      </c>
      <c r="V93" s="83"/>
      <c r="W93" s="83"/>
      <c r="X93" s="83"/>
      <c r="Y93" s="83"/>
      <c r="Z93" s="83"/>
      <c r="AA93" s="83"/>
      <c r="AB93" s="153"/>
      <c r="AC93" s="82" t="str">
        <f>IF([10]回答表!F17="水道事業",IF([10]回答表!X45="●",[10]回答表!J180,IF([10]回答表!AA45="●",[10]回答表!J245,"")),"")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IF([10]回答表!F17="水道事業",IF([10]回答表!AD45="○","○",""),"")</f>
        <v/>
      </c>
      <c r="O98" s="131"/>
      <c r="P98" s="131"/>
      <c r="Q98" s="132"/>
      <c r="R98" s="119"/>
      <c r="S98" s="119"/>
      <c r="T98" s="119"/>
      <c r="U98" s="133" t="str">
        <f>IF([10]回答表!F17="水道事業",IF([10]回答表!AD45="●",[10]回答表!B289,""),"")</f>
        <v/>
      </c>
      <c r="V98" s="134"/>
      <c r="W98" s="134"/>
      <c r="X98" s="134"/>
      <c r="Y98" s="134"/>
      <c r="Z98" s="134"/>
      <c r="AA98" s="134"/>
      <c r="AB98" s="134"/>
      <c r="AC98" s="134"/>
      <c r="AD98" s="134"/>
      <c r="AE98" s="134"/>
      <c r="AF98" s="134"/>
      <c r="AG98" s="134"/>
      <c r="AH98" s="134"/>
      <c r="AI98" s="134"/>
      <c r="AJ98" s="135"/>
      <c r="AK98" s="183"/>
      <c r="AL98" s="183"/>
      <c r="AM98" s="133" t="str">
        <f>IF([10]回答表!F17="水道事業",IF([10]回答表!AD45="●",[10]回答表!B295,""),"")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IF([10]回答表!F17="簡易水道事業",IF([10]回答表!X45="●",[10]回答表!B158,IF([10]回答表!AA45="●",[10]回答表!B223,"")),"")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IF([10]回答表!F17="簡易水道事業",IF([10]回答表!X45="●",[10]回答表!B212,IF([10]回答表!AA45="●",[10]回答表!B278,"")),"")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IF([10]回答表!F17="簡易水道事業",IF([10]回答表!X45="●","●",""),"")</f>
        <v/>
      </c>
      <c r="O112" s="131"/>
      <c r="P112" s="131"/>
      <c r="Q112" s="132"/>
      <c r="R112" s="119"/>
      <c r="S112" s="119"/>
      <c r="T112" s="119"/>
      <c r="U112" s="82" t="str">
        <f>IF([10]回答表!F17="簡易水道事業",IF([10]回答表!X45="●",[10]回答表!Y185,IF([10]回答表!AA45="●",[10]回答表!Y251,"")),"")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IF([10]回答表!F17="簡易水道事業",IF([10]回答表!X45="●",[10]回答表!E212,IF([10]回答表!AA45="●",[10]回答表!E278,"")),"")</f>
        <v/>
      </c>
      <c r="BG113" s="151"/>
      <c r="BH113" s="151"/>
      <c r="BI113" s="151"/>
      <c r="BJ113" s="150" t="str">
        <f>IF([10]回答表!F17="簡易水道事業",IF([10]回答表!X45="●",[10]回答表!E213,IF([10]回答表!AA45="●",[10]回答表!E279,"")),"")</f>
        <v/>
      </c>
      <c r="BK113" s="151"/>
      <c r="BL113" s="151"/>
      <c r="BM113" s="151"/>
      <c r="BN113" s="150" t="str">
        <f>IF([10]回答表!F17="簡易水道事業",IF([10]回答表!X45="●",[10]回答表!E214,IF([10]回答表!AA45="●",[10]回答表!E280,"")),"")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IF([10]回答表!F17="簡易水道事業",IF([10]回答表!X45="●",[10]回答表!Y186,IF([10]回答表!AA45="●",[10]回答表!Y252,"")),"")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IF([10]回答表!F17="簡易水道事業",IF([10]回答表!AA45="●","●",""),"")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IF([10]回答表!F17="簡易水道事業",IF([10]回答表!X45="●",[10]回答表!Y187,IF([10]回答表!AA45="●",[10]回答表!Y253,"")),"")</f>
        <v/>
      </c>
      <c r="V122" s="83"/>
      <c r="W122" s="83"/>
      <c r="X122" s="83"/>
      <c r="Y122" s="83"/>
      <c r="Z122" s="83"/>
      <c r="AA122" s="83"/>
      <c r="AB122" s="83"/>
      <c r="AC122" s="83"/>
      <c r="AD122" s="83"/>
      <c r="AE122" s="83"/>
      <c r="AF122" s="83"/>
      <c r="AG122" s="83"/>
      <c r="AH122" s="83"/>
      <c r="AI122" s="83"/>
      <c r="AJ122" s="153"/>
      <c r="AK122" s="68"/>
      <c r="AL122" s="68"/>
      <c r="AM122" s="233" t="str">
        <f>IF([10]回答表!F17="簡易水道事業",IF([10]回答表!X45="●",[10]回答表!Y189,IF([10]回答表!AA45="●",[10]回答表!Y255,"")),"")</f>
        <v/>
      </c>
      <c r="AN122" s="233"/>
      <c r="AO122" s="233"/>
      <c r="AP122" s="233"/>
      <c r="AQ122" s="233"/>
      <c r="AR122" s="233"/>
      <c r="AS122" s="233" t="str">
        <f>IF([10]回答表!F17="簡易水道事業",IF([10]回答表!X45="●",[10]回答表!Y190,IF([10]回答表!AA45="●",[10]回答表!Y256,"")),"")</f>
        <v/>
      </c>
      <c r="AT122" s="233"/>
      <c r="AU122" s="233"/>
      <c r="AV122" s="233"/>
      <c r="AW122" s="233"/>
      <c r="AX122" s="233"/>
      <c r="AY122" s="233" t="str">
        <f>IF([10]回答表!F17="簡易水道事業",IF([10]回答表!X45="●",[10]回答表!Y191,IF([10]回答表!AA45="●",[10]回答表!Y257,"")),"")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IF([10]回答表!F17="簡易水道事業",IF([10]回答表!AD45="●","●",""),"")</f>
        <v/>
      </c>
      <c r="O127" s="131"/>
      <c r="P127" s="131"/>
      <c r="Q127" s="132"/>
      <c r="R127" s="119"/>
      <c r="S127" s="119"/>
      <c r="T127" s="119"/>
      <c r="U127" s="133" t="str">
        <f>IF([10]回答表!F17="簡易水道事業",IF([10]回答表!AD45="●",[10]回答表!B289,""),"")</f>
        <v/>
      </c>
      <c r="V127" s="134"/>
      <c r="W127" s="134"/>
      <c r="X127" s="134"/>
      <c r="Y127" s="134"/>
      <c r="Z127" s="134"/>
      <c r="AA127" s="134"/>
      <c r="AB127" s="134"/>
      <c r="AC127" s="134"/>
      <c r="AD127" s="134"/>
      <c r="AE127" s="134"/>
      <c r="AF127" s="134"/>
      <c r="AG127" s="134"/>
      <c r="AH127" s="134"/>
      <c r="AI127" s="134"/>
      <c r="AJ127" s="135"/>
      <c r="AK127" s="183"/>
      <c r="AL127" s="183"/>
      <c r="AM127" s="133" t="str">
        <f>IF([10]回答表!F17="簡易水道事業",IF([10]回答表!AD45="●",[10]回答表!B295,""),"")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IF([10]回答表!F17="下水道事業",IF([10]回答表!X45="●","●",""),"")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IF([10]回答表!F17="下水道事業",IF([10]回答表!X45="●",[10]回答表!B158,IF([10]回答表!AA45="●",[10]回答表!B223,"")),"")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IF([10]回答表!F17="下水道事業",IF([10]回答表!X45="●",[10]回答表!B212,IF([10]回答表!AA45="●",[10]回答表!B278,"")),"")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IF([10]回答表!F17="下水道事業",IF([10]回答表!X45="●",[10]回答表!Y193,IF([10]回答表!AA45="●",[10]回答表!Y259,"")),"")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IF([10]回答表!F17="下水道事業",IF([10]回答表!X45="●",[10]回答表!E212,IF([10]回答表!AA45="●",[10]回答表!E278,"")),"")</f>
        <v/>
      </c>
      <c r="BG142" s="151"/>
      <c r="BH142" s="151"/>
      <c r="BI142" s="151"/>
      <c r="BJ142" s="150" t="str">
        <f>IF([10]回答表!F17="下水道事業",IF([10]回答表!X45="●",[10]回答表!E213,IF([10]回答表!AA45="●",[10]回答表!E279,"")),"")</f>
        <v/>
      </c>
      <c r="BK142" s="151"/>
      <c r="BL142" s="151"/>
      <c r="BM142" s="151"/>
      <c r="BN142" s="150" t="str">
        <f>IF([10]回答表!F17="下水道事業",IF([10]回答表!X45="●",[10]回答表!E214,IF([10]回答表!AA45="●",[10]回答表!E280,"")),"")</f>
        <v/>
      </c>
      <c r="BO142" s="151"/>
      <c r="BP142" s="151"/>
      <c r="BQ142" s="152"/>
      <c r="BR142" s="112"/>
      <c r="BX142" s="200" t="str">
        <f>IF([10]回答表!AQ20="下水道事業",IF([10]回答表!BI48="○",[10]回答表!AM161,IF([10]回答表!BL48="○",[10]回答表!AM226,"")),"")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IF([10]回答表!F17="下水道事業",IF([10]回答表!X45="●",[10]回答表!Y195,IF([10]回答表!AA45="●",[10]回答表!Y261,"")),"")</f>
        <v/>
      </c>
      <c r="V147" s="83"/>
      <c r="W147" s="83"/>
      <c r="X147" s="83"/>
      <c r="Y147" s="83"/>
      <c r="Z147" s="83"/>
      <c r="AA147" s="83"/>
      <c r="AB147" s="153"/>
      <c r="AC147" s="82" t="str">
        <f>IF([10]回答表!F17="下水道事業",IF([10]回答表!X45="●",[10]回答表!Y196,IF([10]回答表!AA45="●",[10]回答表!Y262,"")),"")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IF([10]回答表!F17="下水道事業",IF([10]回答表!X45="●",[10]回答表!Y198,IF([10]回答表!AA45="●",[10]回答表!Y264,"")),"")</f>
        <v/>
      </c>
      <c r="V153" s="83"/>
      <c r="W153" s="83"/>
      <c r="X153" s="83"/>
      <c r="Y153" s="83"/>
      <c r="Z153" s="83"/>
      <c r="AA153" s="83"/>
      <c r="AB153" s="153"/>
      <c r="AC153" s="82" t="str">
        <f>IF([10]回答表!F17="下水道事業",IF([10]回答表!X45="●",[10]回答表!Y199,IF([10]回答表!AA45="●",[10]回答表!Y265,"")),"")</f>
        <v/>
      </c>
      <c r="AD153" s="83"/>
      <c r="AE153" s="83"/>
      <c r="AF153" s="83"/>
      <c r="AG153" s="83"/>
      <c r="AH153" s="83"/>
      <c r="AI153" s="83"/>
      <c r="AJ153" s="153"/>
      <c r="AK153" s="82" t="str">
        <f>IF([10]回答表!F17="下水道事業",IF([10]回答表!X45="●",[10]回答表!Y200,IF([10]回答表!AA45="●",[10]回答表!Y266,"")),"")</f>
        <v/>
      </c>
      <c r="AL153" s="83"/>
      <c r="AM153" s="83"/>
      <c r="AN153" s="83"/>
      <c r="AO153" s="83"/>
      <c r="AP153" s="83"/>
      <c r="AQ153" s="83"/>
      <c r="AR153" s="153"/>
      <c r="AS153" s="82" t="str">
        <f>IF([10]回答表!F17="下水道事業",IF([10]回答表!X45="●",[10]回答表!Y201,IF([10]回答表!AA45="●",[10]回答表!Y267,"")),"")</f>
        <v/>
      </c>
      <c r="AT153" s="83"/>
      <c r="AU153" s="83"/>
      <c r="AV153" s="83"/>
      <c r="AW153" s="83"/>
      <c r="AX153" s="83"/>
      <c r="AY153" s="83"/>
      <c r="AZ153" s="153"/>
      <c r="BA153" s="82" t="str">
        <f>IF([10]回答表!F17="下水道事業",IF([10]回答表!X45="●",[10]回答表!Y202,IF([10]回答表!AA45="●",[10]回答表!Y268,"")),"")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IF([10]回答表!F17="下水道事業",IF([10]回答表!AA45="●","●",""),"")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IF([10]回答表!F17="下水道事業",IF([10]回答表!X45="●",[10]回答表!Y207,IF([10]回答表!AA45="●",[10]回答表!Y273,"")),"")</f>
        <v/>
      </c>
      <c r="V159" s="83"/>
      <c r="W159" s="83"/>
      <c r="X159" s="83"/>
      <c r="Y159" s="83"/>
      <c r="Z159" s="83"/>
      <c r="AA159" s="83"/>
      <c r="AB159" s="153"/>
      <c r="AC159" s="82" t="str">
        <f>IF([10]回答表!F17="下水道事業",IF([10]回答表!X45="●",[10]回答表!Y208,IF([10]回答表!AA45="●",[10]回答表!Y274,"")),"")</f>
        <v/>
      </c>
      <c r="AD159" s="83"/>
      <c r="AE159" s="83"/>
      <c r="AF159" s="83"/>
      <c r="AG159" s="83"/>
      <c r="AH159" s="83"/>
      <c r="AI159" s="83"/>
      <c r="AJ159" s="153"/>
      <c r="AK159" s="82" t="str">
        <f>IF([10]回答表!F17="下水道事業",IF([10]回答表!X45="●",[10]回答表!Y209,IF([10]回答表!AA45="●",[10]回答表!Y275,"")),"")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IF([10]回答表!F17="下水道事業",IF([10]回答表!AD45="●","●",""),"")</f>
        <v/>
      </c>
      <c r="O164" s="131"/>
      <c r="P164" s="131"/>
      <c r="Q164" s="132"/>
      <c r="R164" s="119"/>
      <c r="S164" s="119"/>
      <c r="T164" s="119"/>
      <c r="U164" s="133" t="str">
        <f>IF([10]回答表!F17="下水道事業",IF([10]回答表!AD45="●",[10]回答表!B289,""),"")</f>
        <v/>
      </c>
      <c r="V164" s="134"/>
      <c r="W164" s="134"/>
      <c r="X164" s="134"/>
      <c r="Y164" s="134"/>
      <c r="Z164" s="134"/>
      <c r="AA164" s="134"/>
      <c r="AB164" s="134"/>
      <c r="AC164" s="134"/>
      <c r="AD164" s="134"/>
      <c r="AE164" s="134"/>
      <c r="AF164" s="134"/>
      <c r="AG164" s="134"/>
      <c r="AH164" s="134"/>
      <c r="AI164" s="134"/>
      <c r="AJ164" s="135"/>
      <c r="AK164" s="183"/>
      <c r="AL164" s="183"/>
      <c r="AM164" s="133" t="str">
        <f>IF([10]回答表!F17="下水道事業",IF([10]回答表!AD45="●",[10]回答表!B295,""),"")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IF([10]回答表!BD17="●",IF([10]回答表!X45="●","●",""),"")</f>
        <v/>
      </c>
      <c r="O176" s="131"/>
      <c r="P176" s="131"/>
      <c r="Q176" s="132"/>
      <c r="R176" s="119"/>
      <c r="S176" s="119"/>
      <c r="T176" s="119"/>
      <c r="U176" s="133" t="str">
        <f>IF([10]回答表!BD17="●",IF([10]回答表!X45="●",[10]回答表!B158,IF([10]回答表!AA45="●",[10]回答表!B223,"")),"")</f>
        <v/>
      </c>
      <c r="V176" s="134"/>
      <c r="W176" s="134"/>
      <c r="X176" s="134"/>
      <c r="Y176" s="134"/>
      <c r="Z176" s="134"/>
      <c r="AA176" s="134"/>
      <c r="AB176" s="134"/>
      <c r="AC176" s="134"/>
      <c r="AD176" s="134"/>
      <c r="AE176" s="134"/>
      <c r="AF176" s="134"/>
      <c r="AG176" s="134"/>
      <c r="AH176" s="134"/>
      <c r="AI176" s="134"/>
      <c r="AJ176" s="135"/>
      <c r="AK176" s="136"/>
      <c r="AL176" s="136"/>
      <c r="AM176" s="138" t="str">
        <f>IF([10]回答表!BD17="●",IF([10]回答表!X45="●",[10]回答表!B212,IF([10]回答表!AA45="●",[10]回答表!B278,"")),"")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IF([10]回答表!BD17="●",IF([10]回答表!X45="●",[10]回答表!E212,IF([10]回答表!AA45="●",[10]回答表!E278,"")),"")</f>
        <v/>
      </c>
      <c r="AN179" s="151"/>
      <c r="AO179" s="151"/>
      <c r="AP179" s="151"/>
      <c r="AQ179" s="150" t="str">
        <f>IF([10]回答表!BD17="●",IF([10]回答表!X45="●",[10]回答表!E213,IF([10]回答表!AA45="●",[10]回答表!E279,"")),"")</f>
        <v/>
      </c>
      <c r="AR179" s="151"/>
      <c r="AS179" s="151"/>
      <c r="AT179" s="151"/>
      <c r="AU179" s="150" t="str">
        <f>IF([10]回答表!BD17="●",IF([10]回答表!X45="●",[10]回答表!E214,IF([10]回答表!AA45="●",[10]回答表!E280,"")),"")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IF([10]回答表!BD17="●",IF([10]回答表!AA45="●","●",""),"")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IF([10]回答表!BD17="●",IF([10]回答表!AD45="●","●",""),"")</f>
        <v/>
      </c>
      <c r="O188" s="131"/>
      <c r="P188" s="131"/>
      <c r="Q188" s="132"/>
      <c r="R188" s="119"/>
      <c r="S188" s="119"/>
      <c r="T188" s="119"/>
      <c r="U188" s="133" t="str">
        <f>IF([10]回答表!BD17="●",IF([10]回答表!AD45="●",[10]回答表!B289,""),"")</f>
        <v/>
      </c>
      <c r="V188" s="134"/>
      <c r="W188" s="134"/>
      <c r="X188" s="134"/>
      <c r="Y188" s="134"/>
      <c r="Z188" s="134"/>
      <c r="AA188" s="134"/>
      <c r="AB188" s="134"/>
      <c r="AC188" s="134"/>
      <c r="AD188" s="134"/>
      <c r="AE188" s="134"/>
      <c r="AF188" s="134"/>
      <c r="AG188" s="134"/>
      <c r="AH188" s="134"/>
      <c r="AI188" s="134"/>
      <c r="AJ188" s="135"/>
      <c r="AK188" s="183"/>
      <c r="AL188" s="183"/>
      <c r="AM188" s="133" t="str">
        <f>IF([10]回答表!BD17="●",IF([10]回答表!AD45="●",[10]回答表!B295,""),"")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IF([10]回答表!X46="●","●","")</f>
        <v/>
      </c>
      <c r="O200" s="131"/>
      <c r="P200" s="131"/>
      <c r="Q200" s="132"/>
      <c r="R200" s="119"/>
      <c r="S200" s="119"/>
      <c r="T200" s="119"/>
      <c r="U200" s="133" t="str">
        <f>IF([10]回答表!X46="●",[10]回答表!B307,IF([10]回答表!AA46="●",[10]回答表!B324,""))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IF([10]回答表!X46="●",[10]回答表!U313,IF([10]回答表!AA46="●",[10]回答表!U330,""))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IF([10]回答表!X46="●",[10]回答表!G313,IF([10]回答表!AA46="●",[10]回答表!G330,""))</f>
        <v/>
      </c>
      <c r="AN203" s="83"/>
      <c r="AO203" s="83"/>
      <c r="AP203" s="83"/>
      <c r="AQ203" s="83"/>
      <c r="AR203" s="83"/>
      <c r="AS203" s="83"/>
      <c r="AT203" s="153"/>
      <c r="AU203" s="82" t="str">
        <f>IF([10]回答表!X46="●",[10]回答表!G314,IF([10]回答表!AA46="●",[10]回答表!G331,""))</f>
        <v/>
      </c>
      <c r="AV203" s="83"/>
      <c r="AW203" s="83"/>
      <c r="AX203" s="83"/>
      <c r="AY203" s="83"/>
      <c r="AZ203" s="83"/>
      <c r="BA203" s="83"/>
      <c r="BB203" s="153"/>
      <c r="BC203" s="120"/>
      <c r="BD203" s="109"/>
      <c r="BE203" s="109"/>
      <c r="BF203" s="150" t="str">
        <f>IF([10]回答表!X46="●",[10]回答表!X313,IF([10]回答表!AA46="●",[10]回答表!X330,""))</f>
        <v/>
      </c>
      <c r="BG203" s="151"/>
      <c r="BH203" s="151"/>
      <c r="BI203" s="151"/>
      <c r="BJ203" s="150" t="str">
        <f>IF([10]回答表!X46="●",[10]回答表!X314,IF([10]回答表!AA46="●",[10]回答表!X331,""))</f>
        <v/>
      </c>
      <c r="BK203" s="151"/>
      <c r="BL203" s="151"/>
      <c r="BM203" s="152"/>
      <c r="BN203" s="150" t="str">
        <f>IF([10]回答表!X46="●",[10]回答表!X315,IF([10]回答表!AA46="●",[10]回答表!X332,""))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IF([10]回答表!AA46="●","●","")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IF([10]回答表!AD46="●","●","")</f>
        <v/>
      </c>
      <c r="O212" s="131"/>
      <c r="P212" s="131"/>
      <c r="Q212" s="132"/>
      <c r="R212" s="119"/>
      <c r="S212" s="119"/>
      <c r="T212" s="119"/>
      <c r="U212" s="133" t="str">
        <f>IF([10]回答表!AD46="●",[10]回答表!B337,"")</f>
        <v/>
      </c>
      <c r="V212" s="134"/>
      <c r="W212" s="134"/>
      <c r="X212" s="134"/>
      <c r="Y212" s="134"/>
      <c r="Z212" s="134"/>
      <c r="AA212" s="134"/>
      <c r="AB212" s="134"/>
      <c r="AC212" s="134"/>
      <c r="AD212" s="134"/>
      <c r="AE212" s="134"/>
      <c r="AF212" s="134"/>
      <c r="AG212" s="134"/>
      <c r="AH212" s="134"/>
      <c r="AI212" s="134"/>
      <c r="AJ212" s="135"/>
      <c r="AK212" s="259"/>
      <c r="AL212" s="259"/>
      <c r="AM212" s="133" t="str">
        <f>IF([10]回答表!AD46="●",[10]回答表!B343,"")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IF([10]回答表!X47="●","●","")</f>
        <v>●</v>
      </c>
      <c r="O224" s="131"/>
      <c r="P224" s="131"/>
      <c r="Q224" s="132"/>
      <c r="R224" s="119"/>
      <c r="S224" s="119"/>
      <c r="T224" s="119"/>
      <c r="U224" s="133" t="str">
        <f>IF([10]回答表!X47="●",[10]回答表!B356,IF([10]回答表!AA47="●",[10]回答表!B379,""))</f>
        <v>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導入により委託開始前年度（H25年度）の職員数41人を９人まで削減できた。</v>
      </c>
      <c r="V224" s="134"/>
      <c r="W224" s="134"/>
      <c r="X224" s="134"/>
      <c r="Y224" s="134"/>
      <c r="Z224" s="134"/>
      <c r="AA224" s="134"/>
      <c r="AB224" s="134"/>
      <c r="AC224" s="134"/>
      <c r="AD224" s="134"/>
      <c r="AE224" s="134"/>
      <c r="AF224" s="134"/>
      <c r="AG224" s="134"/>
      <c r="AH224" s="134"/>
      <c r="AI224" s="134"/>
      <c r="AJ224" s="135"/>
      <c r="AK224" s="136"/>
      <c r="AL224" s="136"/>
      <c r="AM224" s="136"/>
      <c r="AN224" s="133" t="str">
        <f>IF([10]回答表!X47="●",[10]回答表!B362,"")</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
      <c r="AO224" s="263"/>
      <c r="AP224" s="263"/>
      <c r="AQ224" s="263"/>
      <c r="AR224" s="263"/>
      <c r="AS224" s="263"/>
      <c r="AT224" s="263"/>
      <c r="AU224" s="263"/>
      <c r="AV224" s="263"/>
      <c r="AW224" s="263"/>
      <c r="AX224" s="263"/>
      <c r="AY224" s="263"/>
      <c r="AZ224" s="263"/>
      <c r="BA224" s="263"/>
      <c r="BB224" s="264"/>
      <c r="BC224" s="120"/>
      <c r="BD224" s="109"/>
      <c r="BE224" s="109"/>
      <c r="BF224" s="138" t="str">
        <f>IF([10]回答表!X47="●",[10]回答表!B368,IF([10]回答表!AA47="●",[10]回答表!B385,""))</f>
        <v>平成</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f>IF([10]回答表!X47="●",[10]回答表!E368,IF([10]回答表!AA47="●",[10]回答表!E385,""))</f>
        <v>26</v>
      </c>
      <c r="BG227" s="151"/>
      <c r="BH227" s="151"/>
      <c r="BI227" s="151"/>
      <c r="BJ227" s="150">
        <f>IF([10]回答表!X47="●",[10]回答表!E369,IF([10]回答表!AA47="●",[10]回答表!E386,""))</f>
        <v>4</v>
      </c>
      <c r="BK227" s="151"/>
      <c r="BL227" s="151"/>
      <c r="BM227" s="152"/>
      <c r="BN227" s="150">
        <f>IF([10]回答表!X47="●",[10]回答表!E370,IF([10]回答表!AA47="●",[10]回答表!E387,""))</f>
        <v>1</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IF([10]回答表!AA47="●","●","")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92"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IF([10]回答表!AD47="●","●","")</f>
        <v/>
      </c>
      <c r="O236" s="131"/>
      <c r="P236" s="131"/>
      <c r="Q236" s="132"/>
      <c r="R236" s="119"/>
      <c r="S236" s="119"/>
      <c r="T236" s="119"/>
      <c r="U236" s="133" t="str">
        <f>IF([10]回答表!AD47="●",[10]回答表!B392,"")</f>
        <v/>
      </c>
      <c r="V236" s="134"/>
      <c r="W236" s="134"/>
      <c r="X236" s="134"/>
      <c r="Y236" s="134"/>
      <c r="Z236" s="134"/>
      <c r="AA236" s="134"/>
      <c r="AB236" s="134"/>
      <c r="AC236" s="134"/>
      <c r="AD236" s="134"/>
      <c r="AE236" s="134"/>
      <c r="AF236" s="134"/>
      <c r="AG236" s="134"/>
      <c r="AH236" s="134"/>
      <c r="AI236" s="134"/>
      <c r="AJ236" s="135"/>
      <c r="AK236" s="259"/>
      <c r="AL236" s="259"/>
      <c r="AM236" s="133" t="str">
        <f>IF([10]回答表!AD47="●",[10]回答表!B398,"")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IF([10]回答表!X48="●","●","")</f>
        <v/>
      </c>
      <c r="O248" s="131"/>
      <c r="P248" s="131"/>
      <c r="Q248" s="132"/>
      <c r="R248" s="119"/>
      <c r="S248" s="119"/>
      <c r="T248" s="119"/>
      <c r="U248" s="133" t="str">
        <f>IF([10]回答表!X48="●",[10]回答表!B411,IF([10]回答表!AA48="●",[10]回答表!B425,""))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IF([10]回答表!X48="●",[10]回答表!BC418,IF([10]回答表!AA48="●",[10]回答表!BC432,""))</f>
        <v/>
      </c>
      <c r="AR248" s="272"/>
      <c r="AS248" s="272"/>
      <c r="AT248" s="272"/>
      <c r="AU248" s="273" t="s">
        <v>73</v>
      </c>
      <c r="AV248" s="274"/>
      <c r="AW248" s="274"/>
      <c r="AX248" s="275"/>
      <c r="AY248" s="272" t="str">
        <f>IF([10]回答表!X48="●",[10]回答表!BC423,IF([10]回答表!AA48="●",[10]回答表!BC437,""))</f>
        <v/>
      </c>
      <c r="AZ248" s="272"/>
      <c r="BA248" s="272"/>
      <c r="BB248" s="272"/>
      <c r="BC248" s="120"/>
      <c r="BD248" s="109"/>
      <c r="BE248" s="109"/>
      <c r="BF248" s="138" t="str">
        <f>IF([10]回答表!X48="●",[10]回答表!S417,IF([10]回答表!AA48="●",[10]回答表!S431,""))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IF([10]回答表!X48="●",[10]回答表!BC419,IF([10]回答表!AA48="●",[10]回答表!BC433,""))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IF([10]回答表!X48="●",[10]回答表!V417,IF([10]回答表!AA48="●",[10]回答表!V431,""))</f>
        <v/>
      </c>
      <c r="BG251" s="151"/>
      <c r="BH251" s="151"/>
      <c r="BI251" s="151"/>
      <c r="BJ251" s="150" t="str">
        <f>IF([10]回答表!X48="●",[10]回答表!V418,IF([10]回答表!AA48="●",[10]回答表!V432,""))</f>
        <v/>
      </c>
      <c r="BK251" s="151"/>
      <c r="BL251" s="151"/>
      <c r="BM251" s="152"/>
      <c r="BN251" s="150" t="str">
        <f>IF([10]回答表!X48="●",[10]回答表!V419,IF([10]回答表!AA48="●",[10]回答表!V433,""))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IF([10]回答表!X48="●",[10]回答表!BC420,IF([10]回答表!AA48="●",[10]回答表!BC434,""))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IF([10]回答表!X48="●",[10]回答表!BC424,IF([10]回答表!AA48="●",[10]回答表!BC438,""))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IF([10]回答表!AA48="●","●","")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IF([10]回答表!X48="●",[10]回答表!BC421,IF([10]回答表!AA48="●",[10]回答表!BC435,""))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IF([10]回答表!X48="●",[10]回答表!BC422,IF([10]回答表!AA48="●",[10]回答表!BC436,""))</f>
        <v/>
      </c>
      <c r="AR256" s="272"/>
      <c r="AS256" s="272"/>
      <c r="AT256" s="272"/>
      <c r="AU256" s="224" t="s">
        <v>79</v>
      </c>
      <c r="AV256" s="225"/>
      <c r="AW256" s="225"/>
      <c r="AX256" s="226"/>
      <c r="AY256" s="282" t="str">
        <f>IF([10]回答表!X48="●",[10]回答表!BC425,IF([10]回答表!AA48="●",[10]回答表!BC439,""))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IF([10]回答表!AD48="●","●","")</f>
        <v/>
      </c>
      <c r="O260" s="131"/>
      <c r="P260" s="131"/>
      <c r="Q260" s="132"/>
      <c r="R260" s="119"/>
      <c r="S260" s="119"/>
      <c r="T260" s="119"/>
      <c r="U260" s="133" t="str">
        <f>IF([10]回答表!AD48="●",[10]回答表!B439,"")</f>
        <v/>
      </c>
      <c r="V260" s="134"/>
      <c r="W260" s="134"/>
      <c r="X260" s="134"/>
      <c r="Y260" s="134"/>
      <c r="Z260" s="134"/>
      <c r="AA260" s="134"/>
      <c r="AB260" s="134"/>
      <c r="AC260" s="134"/>
      <c r="AD260" s="134"/>
      <c r="AE260" s="134"/>
      <c r="AF260" s="134"/>
      <c r="AG260" s="134"/>
      <c r="AH260" s="134"/>
      <c r="AI260" s="134"/>
      <c r="AJ260" s="135"/>
      <c r="AK260" s="183"/>
      <c r="AL260" s="183"/>
      <c r="AM260" s="133" t="str">
        <f>IF([10]回答表!AD48="●",[10]回答表!B445,"")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IF([10]回答表!X49="●","●","")</f>
        <v/>
      </c>
      <c r="O271" s="131"/>
      <c r="P271" s="131"/>
      <c r="Q271" s="132"/>
      <c r="R271" s="119"/>
      <c r="S271" s="119"/>
      <c r="T271" s="119"/>
      <c r="U271" s="133" t="str">
        <f>IF([10]回答表!X49="●",[10]回答表!B458,IF([10]回答表!AA49="●",[10]回答表!B475,""))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IF([10]回答表!X49="●",[10]回答表!B468,IF([10]回答表!AA49="●",[10]回答表!B485,""))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IF([10]回答表!X49="●",[10]回答表!G464,IF([10]回答表!AA49="●",[10]回答表!G481,""))</f>
        <v/>
      </c>
      <c r="AN273" s="83"/>
      <c r="AO273" s="83"/>
      <c r="AP273" s="83"/>
      <c r="AQ273" s="83"/>
      <c r="AR273" s="83"/>
      <c r="AS273" s="83"/>
      <c r="AT273" s="153"/>
      <c r="AU273" s="82" t="str">
        <f>IF([10]回答表!X49="●",[10]回答表!G465,IF([10]回答表!AA49="●",[10]回答表!G482,""))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IF([10]回答表!X49="●",[10]回答表!E468,IF([10]回答表!AA49="●",[10]回答表!E485,""))</f>
        <v/>
      </c>
      <c r="BG274" s="151"/>
      <c r="BH274" s="151"/>
      <c r="BI274" s="151"/>
      <c r="BJ274" s="150" t="str">
        <f>IF([10]回答表!X49="●",[10]回答表!E469,IF([10]回答表!AA49="●",[10]回答表!E486,""))</f>
        <v/>
      </c>
      <c r="BK274" s="151"/>
      <c r="BL274" s="151"/>
      <c r="BM274" s="152"/>
      <c r="BN274" s="150" t="str">
        <f>IF([10]回答表!X49="●",[10]回答表!E470,IF([10]回答表!AA49="●",[10]回答表!E487,""))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IF([10]回答表!AA49="●","●","")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IF([10]回答表!AD49="●","●","")</f>
        <v/>
      </c>
      <c r="O283" s="131"/>
      <c r="P283" s="131"/>
      <c r="Q283" s="132"/>
      <c r="R283" s="119"/>
      <c r="S283" s="119"/>
      <c r="T283" s="119"/>
      <c r="U283" s="133" t="str">
        <f>IF([10]回答表!AD49="●",[10]回答表!B492,"")</f>
        <v/>
      </c>
      <c r="V283" s="134"/>
      <c r="W283" s="134"/>
      <c r="X283" s="134"/>
      <c r="Y283" s="134"/>
      <c r="Z283" s="134"/>
      <c r="AA283" s="134"/>
      <c r="AB283" s="134"/>
      <c r="AC283" s="134"/>
      <c r="AD283" s="134"/>
      <c r="AE283" s="134"/>
      <c r="AF283" s="134"/>
      <c r="AG283" s="134"/>
      <c r="AH283" s="134"/>
      <c r="AI283" s="134"/>
      <c r="AJ283" s="135"/>
      <c r="AK283" s="136"/>
      <c r="AL283" s="136"/>
      <c r="AM283" s="133" t="str">
        <f>IF([10]回答表!AD49="●",[10]回答表!B498,"")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IF([10]回答表!R50="●",[10]回答表!B511,"")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0BE63-645C-46E7-8946-42EF8CFAF21C}">
  <sheetPr>
    <pageSetUpPr fitToPage="1"/>
  </sheetPr>
  <dimension ref="A1:CN315"/>
  <sheetViews>
    <sheetView showZeros="0" view="pageBreakPreview" zoomScale="60" zoomScaleNormal="55" workbookViewId="0">
      <selection activeCell="AY122" sqref="AY122:BD124"/>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IF(COUNTIF([11]回答表!K15,"*")&gt;0,[11]回答表!K15,"")</f>
        <v>秋田市</v>
      </c>
      <c r="D11" s="8"/>
      <c r="E11" s="8"/>
      <c r="F11" s="8"/>
      <c r="G11" s="8"/>
      <c r="H11" s="8"/>
      <c r="I11" s="8"/>
      <c r="J11" s="8"/>
      <c r="K11" s="8"/>
      <c r="L11" s="8"/>
      <c r="M11" s="8"/>
      <c r="N11" s="8"/>
      <c r="O11" s="8"/>
      <c r="P11" s="8"/>
      <c r="Q11" s="8"/>
      <c r="R11" s="8"/>
      <c r="S11" s="8"/>
      <c r="T11" s="8"/>
      <c r="U11" s="22" t="str">
        <f>IF(COUNTIF([11]回答表!F17,"*")&gt;0,[11]回答表!F17,"")</f>
        <v>電気事業</v>
      </c>
      <c r="V11" s="23"/>
      <c r="W11" s="23"/>
      <c r="X11" s="23"/>
      <c r="Y11" s="23"/>
      <c r="Z11" s="23"/>
      <c r="AA11" s="23"/>
      <c r="AB11" s="23"/>
      <c r="AC11" s="23"/>
      <c r="AD11" s="23"/>
      <c r="AE11" s="23"/>
      <c r="AF11" s="10"/>
      <c r="AG11" s="10"/>
      <c r="AH11" s="10"/>
      <c r="AI11" s="10"/>
      <c r="AJ11" s="10"/>
      <c r="AK11" s="10"/>
      <c r="AL11" s="10"/>
      <c r="AM11" s="10"/>
      <c r="AN11" s="11"/>
      <c r="AO11" s="24" t="str">
        <f>IF(COUNTIF([11]回答表!W17,"*")&gt;0,[11]回答表!W17,"")</f>
        <v>―</v>
      </c>
      <c r="AP11" s="10"/>
      <c r="AQ11" s="10"/>
      <c r="AR11" s="10"/>
      <c r="AS11" s="10"/>
      <c r="AT11" s="10"/>
      <c r="AU11" s="10"/>
      <c r="AV11" s="10"/>
      <c r="AW11" s="10"/>
      <c r="AX11" s="10"/>
      <c r="AY11" s="10"/>
      <c r="AZ11" s="10"/>
      <c r="BA11" s="10"/>
      <c r="BB11" s="10"/>
      <c r="BC11" s="10"/>
      <c r="BD11" s="10"/>
      <c r="BE11" s="10"/>
      <c r="BF11" s="11"/>
      <c r="BG11" s="21" t="str">
        <f>IF(COUNTIF([11]回答表!F19,"*")&gt;0,[11]回答表!F19,"")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IF([11]回答表!R43="●","●","")</f>
        <v/>
      </c>
      <c r="E24" s="80"/>
      <c r="F24" s="80"/>
      <c r="G24" s="80"/>
      <c r="H24" s="80"/>
      <c r="I24" s="80"/>
      <c r="J24" s="81"/>
      <c r="K24" s="79" t="str">
        <f>IF([11]回答表!R44="●","●","")</f>
        <v/>
      </c>
      <c r="L24" s="80"/>
      <c r="M24" s="80"/>
      <c r="N24" s="80"/>
      <c r="O24" s="80"/>
      <c r="P24" s="80"/>
      <c r="Q24" s="81"/>
      <c r="R24" s="79" t="str">
        <f>IF([11]回答表!R45="●","●","")</f>
        <v/>
      </c>
      <c r="S24" s="80"/>
      <c r="T24" s="80"/>
      <c r="U24" s="80"/>
      <c r="V24" s="80"/>
      <c r="W24" s="80"/>
      <c r="X24" s="81"/>
      <c r="Y24" s="79" t="str">
        <f>IF([11]回答表!R46="●","●","")</f>
        <v/>
      </c>
      <c r="Z24" s="80"/>
      <c r="AA24" s="80"/>
      <c r="AB24" s="80"/>
      <c r="AC24" s="80"/>
      <c r="AD24" s="80"/>
      <c r="AE24" s="81"/>
      <c r="AF24" s="79" t="str">
        <f>IF([11]回答表!R47="●","●","")</f>
        <v/>
      </c>
      <c r="AG24" s="80"/>
      <c r="AH24" s="80"/>
      <c r="AI24" s="80"/>
      <c r="AJ24" s="80"/>
      <c r="AK24" s="80"/>
      <c r="AL24" s="81"/>
      <c r="AM24" s="79" t="str">
        <f>IF([11]回答表!R48="●","●","")</f>
        <v/>
      </c>
      <c r="AN24" s="80"/>
      <c r="AO24" s="80"/>
      <c r="AP24" s="80"/>
      <c r="AQ24" s="80"/>
      <c r="AR24" s="80"/>
      <c r="AS24" s="81"/>
      <c r="AT24" s="79" t="str">
        <f>IF([11]回答表!R49="●","●","")</f>
        <v/>
      </c>
      <c r="AU24" s="80"/>
      <c r="AV24" s="80"/>
      <c r="AW24" s="80"/>
      <c r="AX24" s="80"/>
      <c r="AY24" s="80"/>
      <c r="AZ24" s="81"/>
      <c r="BA24" s="68"/>
      <c r="BB24" s="82" t="str">
        <f>IF([11]回答表!R50="●","●","")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IF([11]回答表!X43="●","●","")</f>
        <v/>
      </c>
      <c r="O36" s="131"/>
      <c r="P36" s="131"/>
      <c r="Q36" s="132"/>
      <c r="R36" s="119"/>
      <c r="S36" s="119"/>
      <c r="T36" s="119"/>
      <c r="U36" s="133" t="str">
        <f>IF([11]回答表!X43="●",[11]回答表!B59,IF([11]回答表!AA43="●",[11]回答表!B79,""))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IF([11]回答表!X43="●",[11]回答表!S65,IF([11]回答表!AA43="●",[11]回答表!S85,""))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IF([11]回答表!X43="●",[11]回答表!G65,IF([11]回答表!AA43="●",[11]回答表!G85,""))</f>
        <v/>
      </c>
      <c r="AN38" s="83"/>
      <c r="AO38" s="83"/>
      <c r="AP38" s="83"/>
      <c r="AQ38" s="83"/>
      <c r="AR38" s="83"/>
      <c r="AS38" s="83"/>
      <c r="AT38" s="153"/>
      <c r="AU38" s="82" t="str">
        <f>IF([11]回答表!X43="●",[11]回答表!G66,IF([11]回答表!AA43="●",[11]回答表!G86,""))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IF([11]回答表!X43="●",[11]回答表!V65,IF([11]回答表!AA43="●",[11]回答表!V85,""))</f>
        <v/>
      </c>
      <c r="BG39" s="16"/>
      <c r="BH39" s="16"/>
      <c r="BI39" s="17"/>
      <c r="BJ39" s="150" t="str">
        <f>IF([11]回答表!X43="●",[11]回答表!V66,IF([11]回答表!AA43="●",[11]回答表!V86,""))</f>
        <v/>
      </c>
      <c r="BK39" s="16"/>
      <c r="BL39" s="16"/>
      <c r="BM39" s="17"/>
      <c r="BN39" s="150" t="str">
        <f>IF([11]回答表!X43="●",[11]回答表!V67,IF([11]回答表!AA43="●",[11]回答表!V87,""))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IF([11]回答表!X43="●",[11]回答表!O71,IF([11]回答表!AA43="●",[11]回答表!O91,""))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IF([11]回答表!X43="●",[11]回答表!O72,IF([11]回答表!AA43="●",[11]回答表!O92,""))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IF([11]回答表!AA43="●","●","")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IF([11]回答表!X43="●",[11]回答表!O73,IF([11]回答表!AA43="●",[11]回答表!O93,""))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IF([11]回答表!X43="●",[11]回答表!O74,IF([11]回答表!AA43="●",[11]回答表!O94,""))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IF([11]回答表!X43="●",[11]回答表!AG71,IF([11]回答表!AA43="●",[11]回答表!AG91,""))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IF([11]回答表!X43="●",[11]回答表!AG72,IF([11]回答表!AA43="●",[11]回答表!AG92,""))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IF([11]回答表!AD43="●","●","")</f>
        <v/>
      </c>
      <c r="O51" s="131"/>
      <c r="P51" s="131"/>
      <c r="Q51" s="132"/>
      <c r="R51" s="119"/>
      <c r="S51" s="119"/>
      <c r="T51" s="119"/>
      <c r="U51" s="133" t="str">
        <f>IF([11]回答表!AD43="●",[11]回答表!B99,"")</f>
        <v/>
      </c>
      <c r="V51" s="134"/>
      <c r="W51" s="134"/>
      <c r="X51" s="134"/>
      <c r="Y51" s="134"/>
      <c r="Z51" s="134"/>
      <c r="AA51" s="134"/>
      <c r="AB51" s="134"/>
      <c r="AC51" s="134"/>
      <c r="AD51" s="134"/>
      <c r="AE51" s="134"/>
      <c r="AF51" s="134"/>
      <c r="AG51" s="134"/>
      <c r="AH51" s="134"/>
      <c r="AI51" s="134"/>
      <c r="AJ51" s="135"/>
      <c r="AK51" s="183"/>
      <c r="AL51" s="183"/>
      <c r="AM51" s="133" t="str">
        <f>IF([11]回答表!AD43="●",[11]回答表!B104,"")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IF([11]回答表!X44="●","●","")</f>
        <v/>
      </c>
      <c r="O62" s="131"/>
      <c r="P62" s="131"/>
      <c r="Q62" s="132"/>
      <c r="R62" s="119"/>
      <c r="S62" s="119"/>
      <c r="T62" s="119"/>
      <c r="U62" s="133" t="str">
        <f>IF([11]回答表!X44="●",[11]回答表!B115,IF([11]回答表!AA44="●",[11]回答表!B127,""))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IF([11]回答表!X44="●",[11]回答表!S121,IF([11]回答表!AA44="●",[11]回答表!S133,""))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IF([11]回答表!X44="●",[11]回答表!J121,IF([11]回答表!AA44="●",[11]回答表!J133,""))</f>
        <v/>
      </c>
      <c r="AN65" s="83"/>
      <c r="AO65" s="83"/>
      <c r="AP65" s="83"/>
      <c r="AQ65" s="83"/>
      <c r="AR65" s="83"/>
      <c r="AS65" s="83"/>
      <c r="AT65" s="153"/>
      <c r="AU65" s="82" t="str">
        <f>IF([11]回答表!X44="●",[11]回答表!J122,IF([11]回答表!AA44="●",[11]回答表!J134,""))</f>
        <v/>
      </c>
      <c r="AV65" s="83"/>
      <c r="AW65" s="83"/>
      <c r="AX65" s="83"/>
      <c r="AY65" s="83"/>
      <c r="AZ65" s="83"/>
      <c r="BA65" s="83"/>
      <c r="BB65" s="153"/>
      <c r="BC65" s="120"/>
      <c r="BD65" s="109"/>
      <c r="BE65" s="109"/>
      <c r="BF65" s="150" t="str">
        <f>IF([11]回答表!X44="●",[11]回答表!V121,IF([11]回答表!AA44="●",[11]回答表!V133,""))</f>
        <v/>
      </c>
      <c r="BG65" s="151"/>
      <c r="BH65" s="151"/>
      <c r="BI65" s="151"/>
      <c r="BJ65" s="150" t="str">
        <f>IF([11]回答表!X44="●",[11]回答表!V122,IF([11]回答表!AA44="●",[11]回答表!V134,""))</f>
        <v/>
      </c>
      <c r="BK65" s="151"/>
      <c r="BL65" s="151"/>
      <c r="BM65" s="151"/>
      <c r="BN65" s="150" t="str">
        <f>IF([11]回答表!X44="●",[11]回答表!V123,IF([11]回答表!AA44="●",[11]回答表!V135,""))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IF([11]回答表!AA44="●","●","")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IF([11]回答表!AD44="●","●","")</f>
        <v/>
      </c>
      <c r="O74" s="131"/>
      <c r="P74" s="131"/>
      <c r="Q74" s="132"/>
      <c r="R74" s="119"/>
      <c r="S74" s="119"/>
      <c r="T74" s="119"/>
      <c r="U74" s="133" t="str">
        <f>IF([11]回答表!AD44="●",[11]回答表!B140,"")</f>
        <v/>
      </c>
      <c r="V74" s="134"/>
      <c r="W74" s="134"/>
      <c r="X74" s="134"/>
      <c r="Y74" s="134"/>
      <c r="Z74" s="134"/>
      <c r="AA74" s="134"/>
      <c r="AB74" s="134"/>
      <c r="AC74" s="134"/>
      <c r="AD74" s="134"/>
      <c r="AE74" s="134"/>
      <c r="AF74" s="134"/>
      <c r="AG74" s="134"/>
      <c r="AH74" s="134"/>
      <c r="AI74" s="134"/>
      <c r="AJ74" s="135"/>
      <c r="AK74" s="183"/>
      <c r="AL74" s="183"/>
      <c r="AM74" s="133" t="str">
        <f>IF([11]回答表!AD44="●",[11]回答表!B146,"")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IF([11]回答表!F17="水道事業",IF([11]回答表!X45="●","●",""),"")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IF([11]回答表!F17="水道事業",IF([11]回答表!X45="●",[11]回答表!B158,IF([11]回答表!AA45="●",[11]回答表!B223,"")),"")</f>
        <v/>
      </c>
      <c r="AN86" s="201"/>
      <c r="AO86" s="201"/>
      <c r="AP86" s="201"/>
      <c r="AQ86" s="201"/>
      <c r="AR86" s="201"/>
      <c r="AS86" s="201"/>
      <c r="AT86" s="201"/>
      <c r="AU86" s="201"/>
      <c r="AV86" s="201"/>
      <c r="AW86" s="201"/>
      <c r="AX86" s="201"/>
      <c r="AY86" s="201"/>
      <c r="AZ86" s="201"/>
      <c r="BA86" s="201"/>
      <c r="BB86" s="201"/>
      <c r="BC86" s="202"/>
      <c r="BD86" s="109"/>
      <c r="BE86" s="109"/>
      <c r="BF86" s="138" t="str">
        <f>IF([11]回答表!F17="水道事業",IF([11]回答表!X45="●",[11]回答表!B212,IF([11]回答表!AA45="●",[11]回答表!B278,"")),"")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IF([11]回答表!F17="水道事業",IF([11]回答表!X45="●",[11]回答表!J166,IF([11]回答表!AA45="●",[11]回答表!J231,"")),"")</f>
        <v/>
      </c>
      <c r="V88" s="83"/>
      <c r="W88" s="83"/>
      <c r="X88" s="83"/>
      <c r="Y88" s="83"/>
      <c r="Z88" s="83"/>
      <c r="AA88" s="83"/>
      <c r="AB88" s="153"/>
      <c r="AC88" s="82" t="str">
        <f>IF([11]回答表!F17="水道事業",IF([11]回答表!X45="●",[11]回答表!J173,IF([11]回答表!AA45="●",[11]回答表!J238,"")),"")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IF([11]回答表!F17="水道事業",IF([11]回答表!X45="●",[11]回答表!E212,IF([11]回答表!AA45="●",[11]回答表!E278,"")),"")</f>
        <v/>
      </c>
      <c r="BG89" s="151"/>
      <c r="BH89" s="151"/>
      <c r="BI89" s="151"/>
      <c r="BJ89" s="150" t="str">
        <f>IF([11]回答表!F17="水道事業",IF([11]回答表!X45="●",[11]回答表!E213,IF([11]回答表!AA45="●",[11]回答表!E279,"")),"")</f>
        <v/>
      </c>
      <c r="BK89" s="151"/>
      <c r="BL89" s="151"/>
      <c r="BM89" s="151"/>
      <c r="BN89" s="150" t="str">
        <f>IF([11]回答表!F17="水道事業",IF([11]回答表!X45="●",[11]回答表!E214,IF([11]回答表!AA45="●",[11]回答表!E280,"")),"")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IF([11]回答表!F17="水道事業",IF([11]回答表!AA45="●","●",""),"")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IF([11]回答表!F17="水道事業",IF([11]回答表!X45="●",[11]回答表!J176,IF([11]回答表!AA45="●",[11]回答表!J241,"")),"")</f>
        <v/>
      </c>
      <c r="V93" s="83"/>
      <c r="W93" s="83"/>
      <c r="X93" s="83"/>
      <c r="Y93" s="83"/>
      <c r="Z93" s="83"/>
      <c r="AA93" s="83"/>
      <c r="AB93" s="153"/>
      <c r="AC93" s="82" t="str">
        <f>IF([11]回答表!F17="水道事業",IF([11]回答表!X45="●",[11]回答表!J180,IF([11]回答表!AA45="●",[11]回答表!J245,"")),"")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IF([11]回答表!F17="水道事業",IF([11]回答表!AD45="●","●",""),"")</f>
        <v/>
      </c>
      <c r="O98" s="131"/>
      <c r="P98" s="131"/>
      <c r="Q98" s="132"/>
      <c r="R98" s="119"/>
      <c r="S98" s="119"/>
      <c r="T98" s="119"/>
      <c r="U98" s="133" t="str">
        <f>IF([11]回答表!F17="水道事業",IF([11]回答表!AD45="●",[11]回答表!B289,""),"")</f>
        <v/>
      </c>
      <c r="V98" s="134"/>
      <c r="W98" s="134"/>
      <c r="X98" s="134"/>
      <c r="Y98" s="134"/>
      <c r="Z98" s="134"/>
      <c r="AA98" s="134"/>
      <c r="AB98" s="134"/>
      <c r="AC98" s="134"/>
      <c r="AD98" s="134"/>
      <c r="AE98" s="134"/>
      <c r="AF98" s="134"/>
      <c r="AG98" s="134"/>
      <c r="AH98" s="134"/>
      <c r="AI98" s="134"/>
      <c r="AJ98" s="135"/>
      <c r="AK98" s="183"/>
      <c r="AL98" s="183"/>
      <c r="AM98" s="133" t="str">
        <f>IF([11]回答表!F17="水道事業",IF([11]回答表!AD45="●",[11]回答表!B295,""),"")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IF([11]回答表!F17="簡易水道事業",IF([11]回答表!X45="●",[11]回答表!B158,IF([11]回答表!AA45="●",[11]回答表!B223,"")),"")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IF([11]回答表!F17="簡易水道事業",IF([11]回答表!X45="●",[11]回答表!B212,IF([11]回答表!AA45="●",[11]回答表!B278,"")),"")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IF([11]回答表!F17="簡易水道事業",IF([11]回答表!X45="●","●",""),"")</f>
        <v/>
      </c>
      <c r="O112" s="131"/>
      <c r="P112" s="131"/>
      <c r="Q112" s="132"/>
      <c r="R112" s="119"/>
      <c r="S112" s="119"/>
      <c r="T112" s="119"/>
      <c r="U112" s="82" t="str">
        <f>IF([11]回答表!F17="簡易水道事業",IF([11]回答表!X45="●",[11]回答表!Y185,IF([11]回答表!AA45="●",[11]回答表!Y251,"")),"")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IF([11]回答表!F17="簡易水道事業",IF([11]回答表!X45="●",[11]回答表!E212,IF([11]回答表!AA45="●",[11]回答表!E278,"")),"")</f>
        <v/>
      </c>
      <c r="BG113" s="151"/>
      <c r="BH113" s="151"/>
      <c r="BI113" s="151"/>
      <c r="BJ113" s="150" t="str">
        <f>IF([11]回答表!F17="簡易水道事業",IF([11]回答表!X45="●",[11]回答表!E213,IF([11]回答表!AA45="●",[11]回答表!E279,"")),"")</f>
        <v/>
      </c>
      <c r="BK113" s="151"/>
      <c r="BL113" s="151"/>
      <c r="BM113" s="151"/>
      <c r="BN113" s="150" t="str">
        <f>IF([11]回答表!F17="簡易水道事業",IF([11]回答表!X45="●",[11]回答表!E214,IF([11]回答表!AA45="●",[11]回答表!E280,"")),"")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IF([11]回答表!F17="簡易水道事業",IF([11]回答表!X45="●",[11]回答表!Y186,IF([11]回答表!AA45="●",[11]回答表!Y252,"")),"")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IF([11]回答表!F17="簡易水道事業",IF([11]回答表!AA45="●","●",""),"")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IF([11]回答表!F17="簡易水道事業",IF([11]回答表!X45="●",[11]回答表!Y187,IF([11]回答表!AA45="●",[11]回答表!Y253,"")),"")</f>
        <v/>
      </c>
      <c r="V122" s="83"/>
      <c r="W122" s="83"/>
      <c r="X122" s="83"/>
      <c r="Y122" s="83"/>
      <c r="Z122" s="83"/>
      <c r="AA122" s="83"/>
      <c r="AB122" s="83"/>
      <c r="AC122" s="83"/>
      <c r="AD122" s="83"/>
      <c r="AE122" s="83"/>
      <c r="AF122" s="83"/>
      <c r="AG122" s="83"/>
      <c r="AH122" s="83"/>
      <c r="AI122" s="83"/>
      <c r="AJ122" s="153"/>
      <c r="AK122" s="68"/>
      <c r="AL122" s="68"/>
      <c r="AM122" s="233" t="str">
        <f>IF([11]回答表!F17="簡易水道事業",IF([11]回答表!X45="●",[11]回答表!Y189,IF([11]回答表!AA45="●",[11]回答表!Y255,"")),"")</f>
        <v/>
      </c>
      <c r="AN122" s="233"/>
      <c r="AO122" s="233"/>
      <c r="AP122" s="233"/>
      <c r="AQ122" s="233"/>
      <c r="AR122" s="233"/>
      <c r="AS122" s="233" t="str">
        <f>IF([11]回答表!F17="簡易水道事業",IF([11]回答表!X45="●",[11]回答表!Y190,IF([11]回答表!AA45="●",[11]回答表!Y256,"")),"")</f>
        <v/>
      </c>
      <c r="AT122" s="233"/>
      <c r="AU122" s="233"/>
      <c r="AV122" s="233"/>
      <c r="AW122" s="233"/>
      <c r="AX122" s="233"/>
      <c r="AY122" s="233" t="str">
        <f>IF([11]回答表!F17="簡易水道事業",IF([11]回答表!X45="●",[11]回答表!Y191,IF([11]回答表!AA45="●",[11]回答表!Y257,"")),"")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IF([11]回答表!F17="簡易水道事業",IF([11]回答表!AD45="●","●",""),"")</f>
        <v/>
      </c>
      <c r="O127" s="131"/>
      <c r="P127" s="131"/>
      <c r="Q127" s="132"/>
      <c r="R127" s="119"/>
      <c r="S127" s="119"/>
      <c r="T127" s="119"/>
      <c r="U127" s="133" t="str">
        <f>IF([11]回答表!F17="簡易水道事業",IF([11]回答表!AD45="●",[11]回答表!B289,""),"")</f>
        <v/>
      </c>
      <c r="V127" s="134"/>
      <c r="W127" s="134"/>
      <c r="X127" s="134"/>
      <c r="Y127" s="134"/>
      <c r="Z127" s="134"/>
      <c r="AA127" s="134"/>
      <c r="AB127" s="134"/>
      <c r="AC127" s="134"/>
      <c r="AD127" s="134"/>
      <c r="AE127" s="134"/>
      <c r="AF127" s="134"/>
      <c r="AG127" s="134"/>
      <c r="AH127" s="134"/>
      <c r="AI127" s="134"/>
      <c r="AJ127" s="135"/>
      <c r="AK127" s="183"/>
      <c r="AL127" s="183"/>
      <c r="AM127" s="133" t="str">
        <f>IF([11]回答表!F17="簡易水道事業",IF([11]回答表!AD45="●",[11]回答表!B295,""),"")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IF([11]回答表!F17="下水道事業",IF([11]回答表!X45="●","●",""),"")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IF([11]回答表!F17="下水道事業",IF([11]回答表!X45="●",[11]回答表!B158,IF([11]回答表!AA45="●",[11]回答表!B223,"")),"")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IF([11]回答表!F17="下水道事業",IF([11]回答表!X45="●",[11]回答表!B212,IF([11]回答表!AA45="●",[11]回答表!B278,"")),"")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IF([11]回答表!F17="下水道事業",IF([11]回答表!X45="●",[11]回答表!Y193,IF([11]回答表!AA45="●",[11]回答表!Y259,"")),"")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IF([11]回答表!F17="下水道事業",IF([11]回答表!X45="●",[11]回答表!E212,IF([11]回答表!AA45="●",[11]回答表!E278,"")),"")</f>
        <v/>
      </c>
      <c r="BG142" s="151"/>
      <c r="BH142" s="151"/>
      <c r="BI142" s="151"/>
      <c r="BJ142" s="150" t="str">
        <f>IF([11]回答表!F17="下水道事業",IF([11]回答表!X45="●",[11]回答表!E213,IF([11]回答表!AA45="●",[11]回答表!E279,"")),"")</f>
        <v/>
      </c>
      <c r="BK142" s="151"/>
      <c r="BL142" s="151"/>
      <c r="BM142" s="151"/>
      <c r="BN142" s="150" t="str">
        <f>IF([11]回答表!F17="下水道事業",IF([11]回答表!X45="●",[11]回答表!E214,IF([11]回答表!AA45="●",[11]回答表!E280,"")),"")</f>
        <v/>
      </c>
      <c r="BO142" s="151"/>
      <c r="BP142" s="151"/>
      <c r="BQ142" s="152"/>
      <c r="BR142" s="112"/>
      <c r="BX142" s="200" t="str">
        <f>IF([11]回答表!AQ20="下水道事業",IF([11]回答表!BI48="○",[11]回答表!AM161,IF([11]回答表!BL48="○",[11]回答表!AM226,"")),"")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IF([11]回答表!F17="下水道事業",IF([11]回答表!X45="●",[11]回答表!Y195,IF([11]回答表!AA45="●",[11]回答表!Y261,"")),"")</f>
        <v/>
      </c>
      <c r="V147" s="83"/>
      <c r="W147" s="83"/>
      <c r="X147" s="83"/>
      <c r="Y147" s="83"/>
      <c r="Z147" s="83"/>
      <c r="AA147" s="83"/>
      <c r="AB147" s="153"/>
      <c r="AC147" s="82" t="str">
        <f>IF([11]回答表!F17="下水道事業",IF([11]回答表!X45="●",[11]回答表!Y196,IF([11]回答表!AA45="●",[11]回答表!Y262,"")),"")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IF([11]回答表!F17="下水道事業",IF([11]回答表!X45="●",[11]回答表!Y198,IF([11]回答表!AA45="●",[11]回答表!Y264,"")),"")</f>
        <v/>
      </c>
      <c r="V153" s="83"/>
      <c r="W153" s="83"/>
      <c r="X153" s="83"/>
      <c r="Y153" s="83"/>
      <c r="Z153" s="83"/>
      <c r="AA153" s="83"/>
      <c r="AB153" s="153"/>
      <c r="AC153" s="82" t="str">
        <f>IF([11]回答表!F17="下水道事業",IF([11]回答表!X45="●",[11]回答表!Y199,IF([11]回答表!AA45="●",[11]回答表!Y265,"")),"")</f>
        <v/>
      </c>
      <c r="AD153" s="83"/>
      <c r="AE153" s="83"/>
      <c r="AF153" s="83"/>
      <c r="AG153" s="83"/>
      <c r="AH153" s="83"/>
      <c r="AI153" s="83"/>
      <c r="AJ153" s="153"/>
      <c r="AK153" s="82" t="str">
        <f>IF([11]回答表!F17="下水道事業",IF([11]回答表!X45="●",[11]回答表!Y200,IF([11]回答表!AA45="●",[11]回答表!Y266,"")),"")</f>
        <v/>
      </c>
      <c r="AL153" s="83"/>
      <c r="AM153" s="83"/>
      <c r="AN153" s="83"/>
      <c r="AO153" s="83"/>
      <c r="AP153" s="83"/>
      <c r="AQ153" s="83"/>
      <c r="AR153" s="153"/>
      <c r="AS153" s="82" t="str">
        <f>IF([11]回答表!F17="下水道事業",IF([11]回答表!X45="●",[11]回答表!Y201,IF([11]回答表!AA45="●",[11]回答表!Y267,"")),"")</f>
        <v/>
      </c>
      <c r="AT153" s="83"/>
      <c r="AU153" s="83"/>
      <c r="AV153" s="83"/>
      <c r="AW153" s="83"/>
      <c r="AX153" s="83"/>
      <c r="AY153" s="83"/>
      <c r="AZ153" s="153"/>
      <c r="BA153" s="82" t="str">
        <f>IF([11]回答表!F17="下水道事業",IF([11]回答表!X45="●",[11]回答表!Y202,IF([11]回答表!AA45="●",[11]回答表!Y268,"")),"")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IF([11]回答表!F17="下水道事業",IF([11]回答表!AA45="●","●",""),"")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IF([11]回答表!F17="下水道事業",IF([11]回答表!X45="●",[11]回答表!Y207,IF([11]回答表!AA45="●",[11]回答表!Y273,"")),"")</f>
        <v/>
      </c>
      <c r="V159" s="83"/>
      <c r="W159" s="83"/>
      <c r="X159" s="83"/>
      <c r="Y159" s="83"/>
      <c r="Z159" s="83"/>
      <c r="AA159" s="83"/>
      <c r="AB159" s="153"/>
      <c r="AC159" s="82" t="str">
        <f>IF([11]回答表!F17="下水道事業",IF([11]回答表!X45="●",[11]回答表!Y208,IF([11]回答表!AA45="●",[11]回答表!Y274,"")),"")</f>
        <v/>
      </c>
      <c r="AD159" s="83"/>
      <c r="AE159" s="83"/>
      <c r="AF159" s="83"/>
      <c r="AG159" s="83"/>
      <c r="AH159" s="83"/>
      <c r="AI159" s="83"/>
      <c r="AJ159" s="153"/>
      <c r="AK159" s="82" t="str">
        <f>IF([11]回答表!F17="下水道事業",IF([11]回答表!X45="●",[11]回答表!Y209,IF([11]回答表!AA45="●",[11]回答表!Y275,"")),"")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IF([11]回答表!F17="下水道事業",IF([11]回答表!AD45="●","●",""),"")</f>
        <v/>
      </c>
      <c r="O164" s="131"/>
      <c r="P164" s="131"/>
      <c r="Q164" s="132"/>
      <c r="R164" s="119"/>
      <c r="S164" s="119"/>
      <c r="T164" s="119"/>
      <c r="U164" s="133" t="str">
        <f>IF([11]回答表!F17="下水道事業",IF([11]回答表!AD45="●",[11]回答表!B289,""),"")</f>
        <v/>
      </c>
      <c r="V164" s="134"/>
      <c r="W164" s="134"/>
      <c r="X164" s="134"/>
      <c r="Y164" s="134"/>
      <c r="Z164" s="134"/>
      <c r="AA164" s="134"/>
      <c r="AB164" s="134"/>
      <c r="AC164" s="134"/>
      <c r="AD164" s="134"/>
      <c r="AE164" s="134"/>
      <c r="AF164" s="134"/>
      <c r="AG164" s="134"/>
      <c r="AH164" s="134"/>
      <c r="AI164" s="134"/>
      <c r="AJ164" s="135"/>
      <c r="AK164" s="183"/>
      <c r="AL164" s="183"/>
      <c r="AM164" s="133" t="str">
        <f>IF([11]回答表!F17="下水道事業",IF([11]回答表!AD45="●",[11]回答表!B295,""),"")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IF([11]回答表!BD17="●",IF([11]回答表!X45="●","●",""),"")</f>
        <v/>
      </c>
      <c r="O176" s="131"/>
      <c r="P176" s="131"/>
      <c r="Q176" s="132"/>
      <c r="R176" s="119"/>
      <c r="S176" s="119"/>
      <c r="T176" s="119"/>
      <c r="U176" s="133" t="str">
        <f>IF([11]回答表!BD17="●",IF([11]回答表!X45="●",[11]回答表!B158,IF([11]回答表!AA45="●",[11]回答表!B223,"")),"")</f>
        <v/>
      </c>
      <c r="V176" s="134"/>
      <c r="W176" s="134"/>
      <c r="X176" s="134"/>
      <c r="Y176" s="134"/>
      <c r="Z176" s="134"/>
      <c r="AA176" s="134"/>
      <c r="AB176" s="134"/>
      <c r="AC176" s="134"/>
      <c r="AD176" s="134"/>
      <c r="AE176" s="134"/>
      <c r="AF176" s="134"/>
      <c r="AG176" s="134"/>
      <c r="AH176" s="134"/>
      <c r="AI176" s="134"/>
      <c r="AJ176" s="135"/>
      <c r="AK176" s="136"/>
      <c r="AL176" s="136"/>
      <c r="AM176" s="138" t="str">
        <f>IF([11]回答表!BD17="●",IF([11]回答表!X45="●",[11]回答表!B212,IF([11]回答表!AA45="●",[11]回答表!B278,"")),"")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IF([11]回答表!BD17="●",IF([11]回答表!X45="●",[11]回答表!E212,IF([11]回答表!AA45="●",[11]回答表!E278,"")),"")</f>
        <v/>
      </c>
      <c r="AN179" s="151"/>
      <c r="AO179" s="151"/>
      <c r="AP179" s="151"/>
      <c r="AQ179" s="150" t="str">
        <f>IF([11]回答表!BD17="●",IF([11]回答表!X45="●",[11]回答表!E213,IF([11]回答表!AA45="●",[11]回答表!E279,"")),"")</f>
        <v/>
      </c>
      <c r="AR179" s="151"/>
      <c r="AS179" s="151"/>
      <c r="AT179" s="151"/>
      <c r="AU179" s="150" t="str">
        <f>IF([11]回答表!BD17="●",IF([11]回答表!X45="●",[11]回答表!E214,IF([11]回答表!AA45="●",[11]回答表!E280,"")),"")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IF([11]回答表!BD17="●",IF([11]回答表!AA45="●","●",""),"")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IF([11]回答表!BD17="●",IF([11]回答表!AD45="●","●",""),"")</f>
        <v/>
      </c>
      <c r="O188" s="131"/>
      <c r="P188" s="131"/>
      <c r="Q188" s="132"/>
      <c r="R188" s="119"/>
      <c r="S188" s="119"/>
      <c r="T188" s="119"/>
      <c r="U188" s="133" t="str">
        <f>IF([11]回答表!BD17="●",IF([11]回答表!AD45="●",[11]回答表!B289,""),"")</f>
        <v/>
      </c>
      <c r="V188" s="134"/>
      <c r="W188" s="134"/>
      <c r="X188" s="134"/>
      <c r="Y188" s="134"/>
      <c r="Z188" s="134"/>
      <c r="AA188" s="134"/>
      <c r="AB188" s="134"/>
      <c r="AC188" s="134"/>
      <c r="AD188" s="134"/>
      <c r="AE188" s="134"/>
      <c r="AF188" s="134"/>
      <c r="AG188" s="134"/>
      <c r="AH188" s="134"/>
      <c r="AI188" s="134"/>
      <c r="AJ188" s="135"/>
      <c r="AK188" s="183"/>
      <c r="AL188" s="183"/>
      <c r="AM188" s="133" t="str">
        <f>IF([11]回答表!BD17="●",IF([11]回答表!AD45="●",[11]回答表!B295,""),"")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IF([11]回答表!X46="●","●","")</f>
        <v/>
      </c>
      <c r="O200" s="131"/>
      <c r="P200" s="131"/>
      <c r="Q200" s="132"/>
      <c r="R200" s="119"/>
      <c r="S200" s="119"/>
      <c r="T200" s="119"/>
      <c r="U200" s="133" t="str">
        <f>IF([11]回答表!X46="●",[11]回答表!B307,IF([11]回答表!AA46="●",[11]回答表!B324,""))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IF([11]回答表!X46="●",[11]回答表!U313,IF([11]回答表!AA46="●",[11]回答表!U330,""))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IF([11]回答表!X46="●",[11]回答表!G313,IF([11]回答表!AA46="●",[11]回答表!G330,""))</f>
        <v/>
      </c>
      <c r="AN203" s="83"/>
      <c r="AO203" s="83"/>
      <c r="AP203" s="83"/>
      <c r="AQ203" s="83"/>
      <c r="AR203" s="83"/>
      <c r="AS203" s="83"/>
      <c r="AT203" s="153"/>
      <c r="AU203" s="82" t="str">
        <f>IF([11]回答表!X46="●",[11]回答表!G314,IF([11]回答表!AA46="●",[11]回答表!G331,""))</f>
        <v/>
      </c>
      <c r="AV203" s="83"/>
      <c r="AW203" s="83"/>
      <c r="AX203" s="83"/>
      <c r="AY203" s="83"/>
      <c r="AZ203" s="83"/>
      <c r="BA203" s="83"/>
      <c r="BB203" s="153"/>
      <c r="BC203" s="120"/>
      <c r="BD203" s="109"/>
      <c r="BE203" s="109"/>
      <c r="BF203" s="150" t="str">
        <f>IF([11]回答表!X46="●",[11]回答表!X313,IF([11]回答表!AA46="●",[11]回答表!X330,""))</f>
        <v/>
      </c>
      <c r="BG203" s="151"/>
      <c r="BH203" s="151"/>
      <c r="BI203" s="151"/>
      <c r="BJ203" s="150" t="str">
        <f>IF([11]回答表!X46="●",[11]回答表!X314,IF([11]回答表!AA46="●",[11]回答表!X331,""))</f>
        <v/>
      </c>
      <c r="BK203" s="151"/>
      <c r="BL203" s="151"/>
      <c r="BM203" s="152"/>
      <c r="BN203" s="150" t="str">
        <f>IF([11]回答表!X46="●",[11]回答表!X315,IF([11]回答表!AA46="●",[11]回答表!X332,""))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IF([11]回答表!AA46="●","●","")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IF([11]回答表!AD46="●","●","")</f>
        <v/>
      </c>
      <c r="O212" s="131"/>
      <c r="P212" s="131"/>
      <c r="Q212" s="132"/>
      <c r="R212" s="119"/>
      <c r="S212" s="119"/>
      <c r="T212" s="119"/>
      <c r="U212" s="133" t="str">
        <f>IF([11]回答表!AD46="●",[11]回答表!B337,"")</f>
        <v/>
      </c>
      <c r="V212" s="134"/>
      <c r="W212" s="134"/>
      <c r="X212" s="134"/>
      <c r="Y212" s="134"/>
      <c r="Z212" s="134"/>
      <c r="AA212" s="134"/>
      <c r="AB212" s="134"/>
      <c r="AC212" s="134"/>
      <c r="AD212" s="134"/>
      <c r="AE212" s="134"/>
      <c r="AF212" s="134"/>
      <c r="AG212" s="134"/>
      <c r="AH212" s="134"/>
      <c r="AI212" s="134"/>
      <c r="AJ212" s="135"/>
      <c r="AK212" s="259"/>
      <c r="AL212" s="259"/>
      <c r="AM212" s="133" t="str">
        <f>IF([11]回答表!AD46="●",[11]回答表!B343,"")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IF([11]回答表!X47="●","●","")</f>
        <v/>
      </c>
      <c r="O224" s="131"/>
      <c r="P224" s="131"/>
      <c r="Q224" s="132"/>
      <c r="R224" s="119"/>
      <c r="S224" s="119"/>
      <c r="T224" s="119"/>
      <c r="U224" s="133" t="str">
        <f>IF([11]回答表!X47="●",[11]回答表!B356,IF([11]回答表!AA47="●",[11]回答表!B379,""))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IF([11]回答表!X47="●",[11]回答表!B362,"")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IF([11]回答表!X47="●",[11]回答表!B368,IF([11]回答表!AA47="●",[11]回答表!B385,""))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IF([11]回答表!X47="●",[11]回答表!E368,IF([11]回答表!AA47="●",[11]回答表!E385,""))</f>
        <v/>
      </c>
      <c r="BG227" s="151"/>
      <c r="BH227" s="151"/>
      <c r="BI227" s="151"/>
      <c r="BJ227" s="150" t="str">
        <f>IF([11]回答表!X47="●",[11]回答表!E369,IF([11]回答表!AA47="●",[11]回答表!E386,""))</f>
        <v/>
      </c>
      <c r="BK227" s="151"/>
      <c r="BL227" s="151"/>
      <c r="BM227" s="152"/>
      <c r="BN227" s="150" t="str">
        <f>IF([11]回答表!X47="●",[11]回答表!E370,IF([11]回答表!AA47="●",[11]回答表!E387,""))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IF([11]回答表!AA47="●","●","")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IF([11]回答表!AD47="●","●","")</f>
        <v/>
      </c>
      <c r="O236" s="131"/>
      <c r="P236" s="131"/>
      <c r="Q236" s="132"/>
      <c r="R236" s="119"/>
      <c r="S236" s="119"/>
      <c r="T236" s="119"/>
      <c r="U236" s="133" t="str">
        <f>IF([11]回答表!AD47="●",[11]回答表!B392,"")</f>
        <v/>
      </c>
      <c r="V236" s="134"/>
      <c r="W236" s="134"/>
      <c r="X236" s="134"/>
      <c r="Y236" s="134"/>
      <c r="Z236" s="134"/>
      <c r="AA236" s="134"/>
      <c r="AB236" s="134"/>
      <c r="AC236" s="134"/>
      <c r="AD236" s="134"/>
      <c r="AE236" s="134"/>
      <c r="AF236" s="134"/>
      <c r="AG236" s="134"/>
      <c r="AH236" s="134"/>
      <c r="AI236" s="134"/>
      <c r="AJ236" s="135"/>
      <c r="AK236" s="259"/>
      <c r="AL236" s="259"/>
      <c r="AM236" s="133" t="str">
        <f>IF([11]回答表!AD47="●",[11]回答表!B398,"")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IF([11]回答表!X48="●","●","")</f>
        <v/>
      </c>
      <c r="O248" s="131"/>
      <c r="P248" s="131"/>
      <c r="Q248" s="132"/>
      <c r="R248" s="119"/>
      <c r="S248" s="119"/>
      <c r="T248" s="119"/>
      <c r="U248" s="133" t="str">
        <f>IF([11]回答表!X48="●",[11]回答表!B411,IF([11]回答表!AA48="●",[11]回答表!B425,""))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IF([11]回答表!X48="●",[11]回答表!BC418,IF([11]回答表!AA48="●",[11]回答表!BC432,""))</f>
        <v/>
      </c>
      <c r="AR248" s="272"/>
      <c r="AS248" s="272"/>
      <c r="AT248" s="272"/>
      <c r="AU248" s="273" t="s">
        <v>73</v>
      </c>
      <c r="AV248" s="274"/>
      <c r="AW248" s="274"/>
      <c r="AX248" s="275"/>
      <c r="AY248" s="272" t="str">
        <f>IF([11]回答表!X48="●",[11]回答表!BC423,IF([11]回答表!AA48="●",[11]回答表!BC437,""))</f>
        <v/>
      </c>
      <c r="AZ248" s="272"/>
      <c r="BA248" s="272"/>
      <c r="BB248" s="272"/>
      <c r="BC248" s="120"/>
      <c r="BD248" s="109"/>
      <c r="BE248" s="109"/>
      <c r="BF248" s="138" t="str">
        <f>IF([11]回答表!X48="●",[11]回答表!S417,IF([11]回答表!AA48="●",[11]回答表!S431,""))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IF([11]回答表!X48="●",[11]回答表!BC419,IF([11]回答表!AA48="●",[11]回答表!BC433,""))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IF([11]回答表!X48="●",[11]回答表!V417,IF([11]回答表!AA48="●",[11]回答表!V431,""))</f>
        <v/>
      </c>
      <c r="BG251" s="151"/>
      <c r="BH251" s="151"/>
      <c r="BI251" s="151"/>
      <c r="BJ251" s="150" t="str">
        <f>IF([11]回答表!X48="●",[11]回答表!V418,IF([11]回答表!AA48="●",[11]回答表!V432,""))</f>
        <v/>
      </c>
      <c r="BK251" s="151"/>
      <c r="BL251" s="151"/>
      <c r="BM251" s="152"/>
      <c r="BN251" s="150" t="str">
        <f>IF([11]回答表!X48="●",[11]回答表!V419,IF([11]回答表!AA48="●",[11]回答表!V433,""))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IF([11]回答表!X48="●",[11]回答表!BC420,IF([11]回答表!AA48="●",[11]回答表!BC434,""))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IF([11]回答表!X48="●",[11]回答表!BC424,IF([11]回答表!AA48="●",[11]回答表!BC438,""))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IF([11]回答表!AA48="●","●","")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IF([11]回答表!X48="●",[11]回答表!BC421,IF([11]回答表!AA48="●",[11]回答表!BC435,""))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IF([11]回答表!X48="●",[11]回答表!BC422,IF([11]回答表!AA48="●",[11]回答表!BC436,""))</f>
        <v/>
      </c>
      <c r="AR256" s="272"/>
      <c r="AS256" s="272"/>
      <c r="AT256" s="272"/>
      <c r="AU256" s="224" t="s">
        <v>79</v>
      </c>
      <c r="AV256" s="225"/>
      <c r="AW256" s="225"/>
      <c r="AX256" s="226"/>
      <c r="AY256" s="282" t="str">
        <f>IF([11]回答表!X48="●",[11]回答表!BC425,IF([11]回答表!AA48="●",[11]回答表!BC439,""))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IF([11]回答表!AD48="●","●","")</f>
        <v/>
      </c>
      <c r="O260" s="131"/>
      <c r="P260" s="131"/>
      <c r="Q260" s="132"/>
      <c r="R260" s="119"/>
      <c r="S260" s="119"/>
      <c r="T260" s="119"/>
      <c r="U260" s="133" t="str">
        <f>IF([11]回答表!AD48="●",[11]回答表!B439,"")</f>
        <v/>
      </c>
      <c r="V260" s="134"/>
      <c r="W260" s="134"/>
      <c r="X260" s="134"/>
      <c r="Y260" s="134"/>
      <c r="Z260" s="134"/>
      <c r="AA260" s="134"/>
      <c r="AB260" s="134"/>
      <c r="AC260" s="134"/>
      <c r="AD260" s="134"/>
      <c r="AE260" s="134"/>
      <c r="AF260" s="134"/>
      <c r="AG260" s="134"/>
      <c r="AH260" s="134"/>
      <c r="AI260" s="134"/>
      <c r="AJ260" s="135"/>
      <c r="AK260" s="183"/>
      <c r="AL260" s="183"/>
      <c r="AM260" s="133" t="str">
        <f>IF([11]回答表!AD48="●",[11]回答表!B445,"")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IF([11]回答表!X49="●","●","")</f>
        <v/>
      </c>
      <c r="O271" s="131"/>
      <c r="P271" s="131"/>
      <c r="Q271" s="132"/>
      <c r="R271" s="119"/>
      <c r="S271" s="119"/>
      <c r="T271" s="119"/>
      <c r="U271" s="133" t="str">
        <f>IF([11]回答表!X49="●",[11]回答表!B458,IF([11]回答表!AA49="●",[11]回答表!B475,""))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IF([11]回答表!X49="●",[11]回答表!B468,IF([11]回答表!AA49="●",[11]回答表!B485,""))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IF([11]回答表!X49="●",[11]回答表!G464,IF([11]回答表!AA49="●",[11]回答表!G481,""))</f>
        <v/>
      </c>
      <c r="AN273" s="83"/>
      <c r="AO273" s="83"/>
      <c r="AP273" s="83"/>
      <c r="AQ273" s="83"/>
      <c r="AR273" s="83"/>
      <c r="AS273" s="83"/>
      <c r="AT273" s="153"/>
      <c r="AU273" s="82" t="str">
        <f>IF([11]回答表!X49="●",[11]回答表!G465,IF([11]回答表!AA49="●",[11]回答表!G482,""))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IF([11]回答表!X49="●",[11]回答表!E468,IF([11]回答表!AA49="●",[11]回答表!E485,""))</f>
        <v/>
      </c>
      <c r="BG274" s="151"/>
      <c r="BH274" s="151"/>
      <c r="BI274" s="151"/>
      <c r="BJ274" s="150" t="str">
        <f>IF([11]回答表!X49="●",[11]回答表!E469,IF([11]回答表!AA49="●",[11]回答表!E486,""))</f>
        <v/>
      </c>
      <c r="BK274" s="151"/>
      <c r="BL274" s="151"/>
      <c r="BM274" s="152"/>
      <c r="BN274" s="150" t="str">
        <f>IF([11]回答表!X49="●",[11]回答表!E470,IF([11]回答表!AA49="●",[11]回答表!E487,""))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IF([11]回答表!AA49="●","●","")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IF([11]回答表!AD49="●","●","")</f>
        <v/>
      </c>
      <c r="O283" s="131"/>
      <c r="P283" s="131"/>
      <c r="Q283" s="132"/>
      <c r="R283" s="119"/>
      <c r="S283" s="119"/>
      <c r="T283" s="119"/>
      <c r="U283" s="133" t="str">
        <f>IF([11]回答表!AD49="●",[11]回答表!B492,"")</f>
        <v/>
      </c>
      <c r="V283" s="134"/>
      <c r="W283" s="134"/>
      <c r="X283" s="134"/>
      <c r="Y283" s="134"/>
      <c r="Z283" s="134"/>
      <c r="AA283" s="134"/>
      <c r="AB283" s="134"/>
      <c r="AC283" s="134"/>
      <c r="AD283" s="134"/>
      <c r="AE283" s="134"/>
      <c r="AF283" s="134"/>
      <c r="AG283" s="134"/>
      <c r="AH283" s="134"/>
      <c r="AI283" s="134"/>
      <c r="AJ283" s="135"/>
      <c r="AK283" s="136"/>
      <c r="AL283" s="136"/>
      <c r="AM283" s="133" t="str">
        <f>IF([11]回答表!AD49="●",[11]回答表!B498,"")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IF([11]回答表!R50="●",[11]回答表!B511,"")</f>
        <v>　ごみの熔融処理過程で発生する熱を利用し発電する施設であり、当初計画のとおり当該発電量をもって施設で必要な電力を十分に賄っているため。</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0858A-0FA2-4E3F-866C-58FF8EC6B712}">
  <sheetPr>
    <pageSetUpPr fitToPage="1"/>
  </sheetPr>
  <dimension ref="A1:CN315"/>
  <sheetViews>
    <sheetView showZeros="0" view="pageBreakPreview" zoomScale="60" zoomScaleNormal="55" workbookViewId="0">
      <selection activeCell="BA50" sqref="BA50"/>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IF(COUNTIF([12]回答表!K15,"*")&gt;0,[12]回答表!K15,"")</f>
        <v>秋田市</v>
      </c>
      <c r="D11" s="8"/>
      <c r="E11" s="8"/>
      <c r="F11" s="8"/>
      <c r="G11" s="8"/>
      <c r="H11" s="8"/>
      <c r="I11" s="8"/>
      <c r="J11" s="8"/>
      <c r="K11" s="8"/>
      <c r="L11" s="8"/>
      <c r="M11" s="8"/>
      <c r="N11" s="8"/>
      <c r="O11" s="8"/>
      <c r="P11" s="8"/>
      <c r="Q11" s="8"/>
      <c r="R11" s="8"/>
      <c r="S11" s="8"/>
      <c r="T11" s="8"/>
      <c r="U11" s="22" t="str">
        <f>IF(COUNTIF([12]回答表!F17,"*")&gt;0,[12]回答表!F17,"")</f>
        <v>市場事業</v>
      </c>
      <c r="V11" s="23"/>
      <c r="W11" s="23"/>
      <c r="X11" s="23"/>
      <c r="Y11" s="23"/>
      <c r="Z11" s="23"/>
      <c r="AA11" s="23"/>
      <c r="AB11" s="23"/>
      <c r="AC11" s="23"/>
      <c r="AD11" s="23"/>
      <c r="AE11" s="23"/>
      <c r="AF11" s="10"/>
      <c r="AG11" s="10"/>
      <c r="AH11" s="10"/>
      <c r="AI11" s="10"/>
      <c r="AJ11" s="10"/>
      <c r="AK11" s="10"/>
      <c r="AL11" s="10"/>
      <c r="AM11" s="10"/>
      <c r="AN11" s="11"/>
      <c r="AO11" s="24" t="str">
        <f>IF(COUNTIF([12]回答表!W17,"*")&gt;0,[12]回答表!W17,"")</f>
        <v>―</v>
      </c>
      <c r="AP11" s="10"/>
      <c r="AQ11" s="10"/>
      <c r="AR11" s="10"/>
      <c r="AS11" s="10"/>
      <c r="AT11" s="10"/>
      <c r="AU11" s="10"/>
      <c r="AV11" s="10"/>
      <c r="AW11" s="10"/>
      <c r="AX11" s="10"/>
      <c r="AY11" s="10"/>
      <c r="AZ11" s="10"/>
      <c r="BA11" s="10"/>
      <c r="BB11" s="10"/>
      <c r="BC11" s="10"/>
      <c r="BD11" s="10"/>
      <c r="BE11" s="10"/>
      <c r="BF11" s="11"/>
      <c r="BG11" s="21" t="str">
        <f>IF(COUNTIF([12]回答表!F19,"*")&gt;0,[12]回答表!F19,"")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IF([12]回答表!R43="●","●","")</f>
        <v/>
      </c>
      <c r="E24" s="80"/>
      <c r="F24" s="80"/>
      <c r="G24" s="80"/>
      <c r="H24" s="80"/>
      <c r="I24" s="80"/>
      <c r="J24" s="81"/>
      <c r="K24" s="79" t="str">
        <f>IF([12]回答表!R44="●","●","")</f>
        <v/>
      </c>
      <c r="L24" s="80"/>
      <c r="M24" s="80"/>
      <c r="N24" s="80"/>
      <c r="O24" s="80"/>
      <c r="P24" s="80"/>
      <c r="Q24" s="81"/>
      <c r="R24" s="79" t="str">
        <f>IF([12]回答表!R45="●","●","")</f>
        <v/>
      </c>
      <c r="S24" s="80"/>
      <c r="T24" s="80"/>
      <c r="U24" s="80"/>
      <c r="V24" s="80"/>
      <c r="W24" s="80"/>
      <c r="X24" s="81"/>
      <c r="Y24" s="79" t="str">
        <f>IF([12]回答表!R46="●","●","")</f>
        <v>●</v>
      </c>
      <c r="Z24" s="80"/>
      <c r="AA24" s="80"/>
      <c r="AB24" s="80"/>
      <c r="AC24" s="80"/>
      <c r="AD24" s="80"/>
      <c r="AE24" s="81"/>
      <c r="AF24" s="79" t="str">
        <f>IF([12]回答表!R47="●","●","")</f>
        <v/>
      </c>
      <c r="AG24" s="80"/>
      <c r="AH24" s="80"/>
      <c r="AI24" s="80"/>
      <c r="AJ24" s="80"/>
      <c r="AK24" s="80"/>
      <c r="AL24" s="81"/>
      <c r="AM24" s="79" t="str">
        <f>IF([12]回答表!R48="●","●","")</f>
        <v/>
      </c>
      <c r="AN24" s="80"/>
      <c r="AO24" s="80"/>
      <c r="AP24" s="80"/>
      <c r="AQ24" s="80"/>
      <c r="AR24" s="80"/>
      <c r="AS24" s="81"/>
      <c r="AT24" s="79" t="str">
        <f>IF([12]回答表!R49="●","●","")</f>
        <v/>
      </c>
      <c r="AU24" s="80"/>
      <c r="AV24" s="80"/>
      <c r="AW24" s="80"/>
      <c r="AX24" s="80"/>
      <c r="AY24" s="80"/>
      <c r="AZ24" s="81"/>
      <c r="BA24" s="68"/>
      <c r="BB24" s="82" t="str">
        <f>IF([12]回答表!R50="●","●","")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IF([12]回答表!X43="●","●","")</f>
        <v/>
      </c>
      <c r="O36" s="131"/>
      <c r="P36" s="131"/>
      <c r="Q36" s="132"/>
      <c r="R36" s="119"/>
      <c r="S36" s="119"/>
      <c r="T36" s="119"/>
      <c r="U36" s="133" t="str">
        <f>IF([12]回答表!X43="●",[12]回答表!B59,IF([12]回答表!AA43="●",[12]回答表!B79,""))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IF([12]回答表!X43="●",[12]回答表!S65,IF([12]回答表!AA43="●",[12]回答表!S85,""))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IF([12]回答表!X43="●",[12]回答表!G65,IF([12]回答表!AA43="●",[12]回答表!G85,""))</f>
        <v/>
      </c>
      <c r="AN38" s="83"/>
      <c r="AO38" s="83"/>
      <c r="AP38" s="83"/>
      <c r="AQ38" s="83"/>
      <c r="AR38" s="83"/>
      <c r="AS38" s="83"/>
      <c r="AT38" s="153"/>
      <c r="AU38" s="82" t="str">
        <f>IF([12]回答表!X43="●",[12]回答表!G66,IF([12]回答表!AA43="●",[12]回答表!G86,""))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IF([12]回答表!X43="●",[12]回答表!V65,IF([12]回答表!AA43="●",[12]回答表!V85,""))</f>
        <v/>
      </c>
      <c r="BG39" s="16"/>
      <c r="BH39" s="16"/>
      <c r="BI39" s="17"/>
      <c r="BJ39" s="150" t="str">
        <f>IF([12]回答表!X43="●",[12]回答表!V66,IF([12]回答表!AA43="●",[12]回答表!V86,""))</f>
        <v/>
      </c>
      <c r="BK39" s="16"/>
      <c r="BL39" s="16"/>
      <c r="BM39" s="17"/>
      <c r="BN39" s="150" t="str">
        <f>IF([12]回答表!X43="●",[12]回答表!V67,IF([12]回答表!AA43="●",[12]回答表!V87,""))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IF([12]回答表!X43="●",[12]回答表!O71,IF([12]回答表!AA43="●",[12]回答表!O91,""))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IF([12]回答表!X43="●",[12]回答表!O72,IF([12]回答表!AA43="●",[12]回答表!O92,""))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IF([12]回答表!AA43="●","●","")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IF([12]回答表!X43="●",[12]回答表!O73,IF([12]回答表!AA43="●",[12]回答表!O93,""))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IF([12]回答表!X43="●",[12]回答表!O74,IF([12]回答表!AA43="●",[12]回答表!O94,""))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IF([12]回答表!X43="●",[12]回答表!AG71,IF([12]回答表!AA43="●",[12]回答表!AG91,""))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IF([12]回答表!X43="●",[12]回答表!AG72,IF([12]回答表!AA43="●",[12]回答表!AG92,""))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IF([12]回答表!AD43="●","●","")</f>
        <v/>
      </c>
      <c r="O51" s="131"/>
      <c r="P51" s="131"/>
      <c r="Q51" s="132"/>
      <c r="R51" s="119"/>
      <c r="S51" s="119"/>
      <c r="T51" s="119"/>
      <c r="U51" s="133" t="str">
        <f>IF([12]回答表!AD43="●",[12]回答表!B99,"")</f>
        <v/>
      </c>
      <c r="V51" s="134"/>
      <c r="W51" s="134"/>
      <c r="X51" s="134"/>
      <c r="Y51" s="134"/>
      <c r="Z51" s="134"/>
      <c r="AA51" s="134"/>
      <c r="AB51" s="134"/>
      <c r="AC51" s="134"/>
      <c r="AD51" s="134"/>
      <c r="AE51" s="134"/>
      <c r="AF51" s="134"/>
      <c r="AG51" s="134"/>
      <c r="AH51" s="134"/>
      <c r="AI51" s="134"/>
      <c r="AJ51" s="135"/>
      <c r="AK51" s="183"/>
      <c r="AL51" s="183"/>
      <c r="AM51" s="133" t="str">
        <f>IF([12]回答表!AD43="●",[12]回答表!B104,"")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IF([12]回答表!X44="●","●","")</f>
        <v/>
      </c>
      <c r="O62" s="131"/>
      <c r="P62" s="131"/>
      <c r="Q62" s="132"/>
      <c r="R62" s="119"/>
      <c r="S62" s="119"/>
      <c r="T62" s="119"/>
      <c r="U62" s="133" t="str">
        <f>IF([12]回答表!X44="●",[12]回答表!B115,IF([12]回答表!AA44="●",[12]回答表!B127,""))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IF([12]回答表!X44="●",[12]回答表!S121,IF([12]回答表!AA44="●",[12]回答表!S133,""))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IF([12]回答表!X44="●",[12]回答表!J121,IF([12]回答表!AA44="●",[12]回答表!J133,""))</f>
        <v/>
      </c>
      <c r="AN65" s="83"/>
      <c r="AO65" s="83"/>
      <c r="AP65" s="83"/>
      <c r="AQ65" s="83"/>
      <c r="AR65" s="83"/>
      <c r="AS65" s="83"/>
      <c r="AT65" s="153"/>
      <c r="AU65" s="82" t="str">
        <f>IF([12]回答表!X44="●",[12]回答表!J122,IF([12]回答表!AA44="●",[12]回答表!J134,""))</f>
        <v/>
      </c>
      <c r="AV65" s="83"/>
      <c r="AW65" s="83"/>
      <c r="AX65" s="83"/>
      <c r="AY65" s="83"/>
      <c r="AZ65" s="83"/>
      <c r="BA65" s="83"/>
      <c r="BB65" s="153"/>
      <c r="BC65" s="120"/>
      <c r="BD65" s="109"/>
      <c r="BE65" s="109"/>
      <c r="BF65" s="150" t="str">
        <f>IF([12]回答表!X44="●",[12]回答表!V121,IF([12]回答表!AA44="●",[12]回答表!V133,""))</f>
        <v/>
      </c>
      <c r="BG65" s="151"/>
      <c r="BH65" s="151"/>
      <c r="BI65" s="151"/>
      <c r="BJ65" s="150" t="str">
        <f>IF([12]回答表!X44="●",[12]回答表!V122,IF([12]回答表!AA44="●",[12]回答表!V134,""))</f>
        <v/>
      </c>
      <c r="BK65" s="151"/>
      <c r="BL65" s="151"/>
      <c r="BM65" s="151"/>
      <c r="BN65" s="150" t="str">
        <f>IF([12]回答表!X44="●",[12]回答表!V123,IF([12]回答表!AA44="●",[12]回答表!V135,""))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IF([12]回答表!AA44="●","●","")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IF([12]回答表!AD44="●","●","")</f>
        <v/>
      </c>
      <c r="O74" s="131"/>
      <c r="P74" s="131"/>
      <c r="Q74" s="132"/>
      <c r="R74" s="119"/>
      <c r="S74" s="119"/>
      <c r="T74" s="119"/>
      <c r="U74" s="133" t="str">
        <f>IF([12]回答表!AD44="●",[12]回答表!B140,"")</f>
        <v/>
      </c>
      <c r="V74" s="134"/>
      <c r="W74" s="134"/>
      <c r="X74" s="134"/>
      <c r="Y74" s="134"/>
      <c r="Z74" s="134"/>
      <c r="AA74" s="134"/>
      <c r="AB74" s="134"/>
      <c r="AC74" s="134"/>
      <c r="AD74" s="134"/>
      <c r="AE74" s="134"/>
      <c r="AF74" s="134"/>
      <c r="AG74" s="134"/>
      <c r="AH74" s="134"/>
      <c r="AI74" s="134"/>
      <c r="AJ74" s="135"/>
      <c r="AK74" s="183"/>
      <c r="AL74" s="183"/>
      <c r="AM74" s="133" t="str">
        <f>IF([12]回答表!AD44="●",[12]回答表!B146,"")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IF([12]回答表!F17="水道事業",IF([12]回答表!X45="●","●",""),"")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IF([12]回答表!F17="水道事業",IF([12]回答表!X45="●",[12]回答表!B158,IF([12]回答表!AA45="●",[12]回答表!B223,"")),"")</f>
        <v/>
      </c>
      <c r="AN86" s="201"/>
      <c r="AO86" s="201"/>
      <c r="AP86" s="201"/>
      <c r="AQ86" s="201"/>
      <c r="AR86" s="201"/>
      <c r="AS86" s="201"/>
      <c r="AT86" s="201"/>
      <c r="AU86" s="201"/>
      <c r="AV86" s="201"/>
      <c r="AW86" s="201"/>
      <c r="AX86" s="201"/>
      <c r="AY86" s="201"/>
      <c r="AZ86" s="201"/>
      <c r="BA86" s="201"/>
      <c r="BB86" s="201"/>
      <c r="BC86" s="202"/>
      <c r="BD86" s="109"/>
      <c r="BE86" s="109"/>
      <c r="BF86" s="138" t="str">
        <f>IF([12]回答表!F17="水道事業",IF([12]回答表!X45="●",[12]回答表!B212,IF([12]回答表!AA45="●",[12]回答表!B278,"")),"")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IF([12]回答表!F17="水道事業",IF([12]回答表!X45="●",[12]回答表!J166,IF([12]回答表!AA45="●",[12]回答表!J231,"")),"")</f>
        <v/>
      </c>
      <c r="V88" s="83"/>
      <c r="W88" s="83"/>
      <c r="X88" s="83"/>
      <c r="Y88" s="83"/>
      <c r="Z88" s="83"/>
      <c r="AA88" s="83"/>
      <c r="AB88" s="153"/>
      <c r="AC88" s="82" t="str">
        <f>IF([12]回答表!F17="水道事業",IF([12]回答表!X45="●",[12]回答表!J173,IF([12]回答表!AA45="●",[12]回答表!J238,"")),"")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IF([12]回答表!F17="水道事業",IF([12]回答表!X45="●",[12]回答表!E212,IF([12]回答表!AA45="●",[12]回答表!E278,"")),"")</f>
        <v/>
      </c>
      <c r="BG89" s="151"/>
      <c r="BH89" s="151"/>
      <c r="BI89" s="151"/>
      <c r="BJ89" s="150" t="str">
        <f>IF([12]回答表!F17="水道事業",IF([12]回答表!X45="●",[12]回答表!E213,IF([12]回答表!AA45="●",[12]回答表!E279,"")),"")</f>
        <v/>
      </c>
      <c r="BK89" s="151"/>
      <c r="BL89" s="151"/>
      <c r="BM89" s="151"/>
      <c r="BN89" s="150" t="str">
        <f>IF([12]回答表!F17="水道事業",IF([12]回答表!X45="●",[12]回答表!E214,IF([12]回答表!AA45="●",[12]回答表!E280,"")),"")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IF([12]回答表!F17="水道事業",IF([12]回答表!AA45="●","●",""),"")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IF([12]回答表!F17="水道事業",IF([12]回答表!X45="●",[12]回答表!J176,IF([12]回答表!AA45="●",[12]回答表!J241,"")),"")</f>
        <v/>
      </c>
      <c r="V93" s="83"/>
      <c r="W93" s="83"/>
      <c r="X93" s="83"/>
      <c r="Y93" s="83"/>
      <c r="Z93" s="83"/>
      <c r="AA93" s="83"/>
      <c r="AB93" s="153"/>
      <c r="AC93" s="82" t="str">
        <f>IF([12]回答表!F17="水道事業",IF([12]回答表!X45="●",[12]回答表!J180,IF([12]回答表!AA45="●",[12]回答表!J245,"")),"")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IF([12]回答表!F17="水道事業",IF([12]回答表!AD45="●","●",""),"")</f>
        <v/>
      </c>
      <c r="O98" s="131"/>
      <c r="P98" s="131"/>
      <c r="Q98" s="132"/>
      <c r="R98" s="119"/>
      <c r="S98" s="119"/>
      <c r="T98" s="119"/>
      <c r="U98" s="133" t="str">
        <f>IF([12]回答表!F17="水道事業",IF([12]回答表!AD45="●",[12]回答表!B289,""),"")</f>
        <v/>
      </c>
      <c r="V98" s="134"/>
      <c r="W98" s="134"/>
      <c r="X98" s="134"/>
      <c r="Y98" s="134"/>
      <c r="Z98" s="134"/>
      <c r="AA98" s="134"/>
      <c r="AB98" s="134"/>
      <c r="AC98" s="134"/>
      <c r="AD98" s="134"/>
      <c r="AE98" s="134"/>
      <c r="AF98" s="134"/>
      <c r="AG98" s="134"/>
      <c r="AH98" s="134"/>
      <c r="AI98" s="134"/>
      <c r="AJ98" s="135"/>
      <c r="AK98" s="183"/>
      <c r="AL98" s="183"/>
      <c r="AM98" s="133" t="str">
        <f>IF([12]回答表!F17="水道事業",IF([12]回答表!AD45="●",[12]回答表!B295,""),"")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IF([12]回答表!F17="簡易水道事業",IF([12]回答表!X45="●",[12]回答表!B158,IF([12]回答表!AA45="●",[12]回答表!B223,"")),"")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IF([12]回答表!F17="簡易水道事業",IF([12]回答表!X45="●",[12]回答表!B212,IF([12]回答表!AA45="●",[12]回答表!B278,"")),"")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IF([12]回答表!F17="簡易水道事業",IF([12]回答表!X45="●","●",""),"")</f>
        <v/>
      </c>
      <c r="O112" s="131"/>
      <c r="P112" s="131"/>
      <c r="Q112" s="132"/>
      <c r="R112" s="119"/>
      <c r="S112" s="119"/>
      <c r="T112" s="119"/>
      <c r="U112" s="82" t="str">
        <f>IF([12]回答表!F17="簡易水道事業",IF([12]回答表!X45="●",[12]回答表!Y185,IF([12]回答表!AA45="●",[12]回答表!Y251,"")),"")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IF([12]回答表!F17="簡易水道事業",IF([12]回答表!X45="●",[12]回答表!E212,IF([12]回答表!AA45="●",[12]回答表!E278,"")),"")</f>
        <v/>
      </c>
      <c r="BG113" s="151"/>
      <c r="BH113" s="151"/>
      <c r="BI113" s="151"/>
      <c r="BJ113" s="150" t="str">
        <f>IF([12]回答表!F17="簡易水道事業",IF([12]回答表!X45="●",[12]回答表!E213,IF([12]回答表!AA45="●",[12]回答表!E279,"")),"")</f>
        <v/>
      </c>
      <c r="BK113" s="151"/>
      <c r="BL113" s="151"/>
      <c r="BM113" s="151"/>
      <c r="BN113" s="150" t="str">
        <f>IF([12]回答表!F17="簡易水道事業",IF([12]回答表!X45="●",[12]回答表!E214,IF([12]回答表!AA45="●",[12]回答表!E280,"")),"")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IF([12]回答表!F17="簡易水道事業",IF([12]回答表!X45="●",[12]回答表!Y186,IF([12]回答表!AA45="●",[12]回答表!Y252,"")),"")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IF([12]回答表!F17="簡易水道事業",IF([12]回答表!AA45="●","●",""),"")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IF([12]回答表!F17="簡易水道事業",IF([12]回答表!X45="●",[12]回答表!Y187,IF([12]回答表!AA45="●",[12]回答表!Y253,"")),"")</f>
        <v/>
      </c>
      <c r="V122" s="83"/>
      <c r="W122" s="83"/>
      <c r="X122" s="83"/>
      <c r="Y122" s="83"/>
      <c r="Z122" s="83"/>
      <c r="AA122" s="83"/>
      <c r="AB122" s="83"/>
      <c r="AC122" s="83"/>
      <c r="AD122" s="83"/>
      <c r="AE122" s="83"/>
      <c r="AF122" s="83"/>
      <c r="AG122" s="83"/>
      <c r="AH122" s="83"/>
      <c r="AI122" s="83"/>
      <c r="AJ122" s="153"/>
      <c r="AK122" s="68"/>
      <c r="AL122" s="68"/>
      <c r="AM122" s="233" t="str">
        <f>IF([12]回答表!F17="簡易水道事業",IF([12]回答表!X45="●",[12]回答表!Y189,IF([12]回答表!AA45="●",[12]回答表!Y255,"")),"")</f>
        <v/>
      </c>
      <c r="AN122" s="233"/>
      <c r="AO122" s="233"/>
      <c r="AP122" s="233"/>
      <c r="AQ122" s="233"/>
      <c r="AR122" s="233"/>
      <c r="AS122" s="233" t="str">
        <f>IF([12]回答表!F17="簡易水道事業",IF([12]回答表!X45="●",[12]回答表!Y190,IF([12]回答表!AA45="●",[12]回答表!Y256,"")),"")</f>
        <v/>
      </c>
      <c r="AT122" s="233"/>
      <c r="AU122" s="233"/>
      <c r="AV122" s="233"/>
      <c r="AW122" s="233"/>
      <c r="AX122" s="233"/>
      <c r="AY122" s="233" t="str">
        <f>IF([12]回答表!F17="簡易水道事業",IF([12]回答表!X45="●",[12]回答表!Y191,IF([12]回答表!AA45="●",[12]回答表!Y257,"")),"")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IF([12]回答表!F17="簡易水道事業",IF([12]回答表!AD45="●","●",""),"")</f>
        <v/>
      </c>
      <c r="O127" s="131"/>
      <c r="P127" s="131"/>
      <c r="Q127" s="132"/>
      <c r="R127" s="119"/>
      <c r="S127" s="119"/>
      <c r="T127" s="119"/>
      <c r="U127" s="133" t="str">
        <f>IF([12]回答表!F17="簡易水道事業",IF([12]回答表!AD45="●",[12]回答表!B289,""),"")</f>
        <v/>
      </c>
      <c r="V127" s="134"/>
      <c r="W127" s="134"/>
      <c r="X127" s="134"/>
      <c r="Y127" s="134"/>
      <c r="Z127" s="134"/>
      <c r="AA127" s="134"/>
      <c r="AB127" s="134"/>
      <c r="AC127" s="134"/>
      <c r="AD127" s="134"/>
      <c r="AE127" s="134"/>
      <c r="AF127" s="134"/>
      <c r="AG127" s="134"/>
      <c r="AH127" s="134"/>
      <c r="AI127" s="134"/>
      <c r="AJ127" s="135"/>
      <c r="AK127" s="183"/>
      <c r="AL127" s="183"/>
      <c r="AM127" s="133" t="str">
        <f>IF([12]回答表!F17="簡易水道事業",IF([12]回答表!AD45="●",[12]回答表!B295,""),"")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IF([12]回答表!F17="下水道事業",IF([12]回答表!X45="●","●",""),"")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IF([12]回答表!F17="下水道事業",IF([12]回答表!X45="●",[12]回答表!B158,IF([12]回答表!AA45="●",[12]回答表!B223,"")),"")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IF([12]回答表!F17="下水道事業",IF([12]回答表!X45="●",[12]回答表!B212,IF([12]回答表!AA45="●",[12]回答表!B278,"")),"")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IF([12]回答表!F17="下水道事業",IF([12]回答表!X45="●",[12]回答表!Y193,IF([12]回答表!AA45="●",[12]回答表!Y259,"")),"")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IF([12]回答表!F17="下水道事業",IF([12]回答表!X45="●",[12]回答表!E212,IF([12]回答表!AA45="●",[12]回答表!E278,"")),"")</f>
        <v/>
      </c>
      <c r="BG142" s="151"/>
      <c r="BH142" s="151"/>
      <c r="BI142" s="151"/>
      <c r="BJ142" s="150" t="str">
        <f>IF([12]回答表!F17="下水道事業",IF([12]回答表!X45="●",[12]回答表!E213,IF([12]回答表!AA45="●",[12]回答表!E279,"")),"")</f>
        <v/>
      </c>
      <c r="BK142" s="151"/>
      <c r="BL142" s="151"/>
      <c r="BM142" s="151"/>
      <c r="BN142" s="150" t="str">
        <f>IF([12]回答表!F17="下水道事業",IF([12]回答表!X45="●",[12]回答表!E214,IF([12]回答表!AA45="●",[12]回答表!E280,"")),"")</f>
        <v/>
      </c>
      <c r="BO142" s="151"/>
      <c r="BP142" s="151"/>
      <c r="BQ142" s="152"/>
      <c r="BR142" s="112"/>
      <c r="BX142" s="200" t="str">
        <f>IF([12]回答表!AQ20="下水道事業",IF([12]回答表!BI48="○",[12]回答表!AM161,IF([12]回答表!BL48="○",[12]回答表!AM226,"")),"")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IF([12]回答表!F17="下水道事業",IF([12]回答表!X45="●",[12]回答表!Y195,IF([12]回答表!AA45="●",[12]回答表!Y261,"")),"")</f>
        <v/>
      </c>
      <c r="V147" s="83"/>
      <c r="W147" s="83"/>
      <c r="X147" s="83"/>
      <c r="Y147" s="83"/>
      <c r="Z147" s="83"/>
      <c r="AA147" s="83"/>
      <c r="AB147" s="153"/>
      <c r="AC147" s="82" t="str">
        <f>IF([12]回答表!F17="下水道事業",IF([12]回答表!X45="●",[12]回答表!Y196,IF([12]回答表!AA45="●",[12]回答表!Y262,"")),"")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IF([12]回答表!F17="下水道事業",IF([12]回答表!X45="●",[12]回答表!Y198,IF([12]回答表!AA45="●",[12]回答表!Y264,"")),"")</f>
        <v/>
      </c>
      <c r="V153" s="83"/>
      <c r="W153" s="83"/>
      <c r="X153" s="83"/>
      <c r="Y153" s="83"/>
      <c r="Z153" s="83"/>
      <c r="AA153" s="83"/>
      <c r="AB153" s="153"/>
      <c r="AC153" s="82" t="str">
        <f>IF([12]回答表!F17="下水道事業",IF([12]回答表!X45="●",[12]回答表!Y199,IF([12]回答表!AA45="●",[12]回答表!Y265,"")),"")</f>
        <v/>
      </c>
      <c r="AD153" s="83"/>
      <c r="AE153" s="83"/>
      <c r="AF153" s="83"/>
      <c r="AG153" s="83"/>
      <c r="AH153" s="83"/>
      <c r="AI153" s="83"/>
      <c r="AJ153" s="153"/>
      <c r="AK153" s="82" t="str">
        <f>IF([12]回答表!F17="下水道事業",IF([12]回答表!X45="●",[12]回答表!Y200,IF([12]回答表!AA45="●",[12]回答表!Y266,"")),"")</f>
        <v/>
      </c>
      <c r="AL153" s="83"/>
      <c r="AM153" s="83"/>
      <c r="AN153" s="83"/>
      <c r="AO153" s="83"/>
      <c r="AP153" s="83"/>
      <c r="AQ153" s="83"/>
      <c r="AR153" s="153"/>
      <c r="AS153" s="82" t="str">
        <f>IF([12]回答表!F17="下水道事業",IF([12]回答表!X45="●",[12]回答表!Y201,IF([12]回答表!AA45="●",[12]回答表!Y267,"")),"")</f>
        <v/>
      </c>
      <c r="AT153" s="83"/>
      <c r="AU153" s="83"/>
      <c r="AV153" s="83"/>
      <c r="AW153" s="83"/>
      <c r="AX153" s="83"/>
      <c r="AY153" s="83"/>
      <c r="AZ153" s="153"/>
      <c r="BA153" s="82" t="str">
        <f>IF([12]回答表!F17="下水道事業",IF([12]回答表!X45="●",[12]回答表!Y202,IF([12]回答表!AA45="●",[12]回答表!Y268,"")),"")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IF([12]回答表!F17="下水道事業",IF([12]回答表!AA45="●","●",""),"")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IF([12]回答表!F17="下水道事業",IF([12]回答表!X45="●",[12]回答表!Y207,IF([12]回答表!AA45="●",[12]回答表!Y273,"")),"")</f>
        <v/>
      </c>
      <c r="V159" s="83"/>
      <c r="W159" s="83"/>
      <c r="X159" s="83"/>
      <c r="Y159" s="83"/>
      <c r="Z159" s="83"/>
      <c r="AA159" s="83"/>
      <c r="AB159" s="153"/>
      <c r="AC159" s="82" t="str">
        <f>IF([12]回答表!F17="下水道事業",IF([12]回答表!X45="●",[12]回答表!Y208,IF([12]回答表!AA45="●",[12]回答表!Y274,"")),"")</f>
        <v/>
      </c>
      <c r="AD159" s="83"/>
      <c r="AE159" s="83"/>
      <c r="AF159" s="83"/>
      <c r="AG159" s="83"/>
      <c r="AH159" s="83"/>
      <c r="AI159" s="83"/>
      <c r="AJ159" s="153"/>
      <c r="AK159" s="82" t="str">
        <f>IF([12]回答表!F17="下水道事業",IF([12]回答表!X45="●",[12]回答表!Y209,IF([12]回答表!AA45="●",[12]回答表!Y275,"")),"")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IF([12]回答表!F17="下水道事業",IF([12]回答表!AD45="●","●",""),"")</f>
        <v/>
      </c>
      <c r="O164" s="131"/>
      <c r="P164" s="131"/>
      <c r="Q164" s="132"/>
      <c r="R164" s="119"/>
      <c r="S164" s="119"/>
      <c r="T164" s="119"/>
      <c r="U164" s="133" t="str">
        <f>IF([12]回答表!F17="下水道事業",IF([12]回答表!AD45="●",[12]回答表!B289,""),"")</f>
        <v/>
      </c>
      <c r="V164" s="134"/>
      <c r="W164" s="134"/>
      <c r="X164" s="134"/>
      <c r="Y164" s="134"/>
      <c r="Z164" s="134"/>
      <c r="AA164" s="134"/>
      <c r="AB164" s="134"/>
      <c r="AC164" s="134"/>
      <c r="AD164" s="134"/>
      <c r="AE164" s="134"/>
      <c r="AF164" s="134"/>
      <c r="AG164" s="134"/>
      <c r="AH164" s="134"/>
      <c r="AI164" s="134"/>
      <c r="AJ164" s="135"/>
      <c r="AK164" s="183"/>
      <c r="AL164" s="183"/>
      <c r="AM164" s="133" t="str">
        <f>IF([12]回答表!F17="下水道事業",IF([12]回答表!AD45="●",[12]回答表!B295,""),"")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IF([12]回答表!BD17="●",IF([12]回答表!X45="●","●",""),"")</f>
        <v/>
      </c>
      <c r="O176" s="131"/>
      <c r="P176" s="131"/>
      <c r="Q176" s="132"/>
      <c r="R176" s="119"/>
      <c r="S176" s="119"/>
      <c r="T176" s="119"/>
      <c r="U176" s="133" t="str">
        <f>IF([12]回答表!BD17="●",IF([12]回答表!X45="●",[12]回答表!B158,IF([12]回答表!AA45="●",[12]回答表!B223,"")),"")</f>
        <v/>
      </c>
      <c r="V176" s="134"/>
      <c r="W176" s="134"/>
      <c r="X176" s="134"/>
      <c r="Y176" s="134"/>
      <c r="Z176" s="134"/>
      <c r="AA176" s="134"/>
      <c r="AB176" s="134"/>
      <c r="AC176" s="134"/>
      <c r="AD176" s="134"/>
      <c r="AE176" s="134"/>
      <c r="AF176" s="134"/>
      <c r="AG176" s="134"/>
      <c r="AH176" s="134"/>
      <c r="AI176" s="134"/>
      <c r="AJ176" s="135"/>
      <c r="AK176" s="136"/>
      <c r="AL176" s="136"/>
      <c r="AM176" s="138" t="str">
        <f>IF([12]回答表!BD17="●",IF([12]回答表!X45="●",[12]回答表!B212,IF([12]回答表!AA45="●",[12]回答表!B278,"")),"")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IF([12]回答表!BD17="●",IF([12]回答表!X45="●",[12]回答表!E212,IF([12]回答表!AA45="●",[12]回答表!E278,"")),"")</f>
        <v/>
      </c>
      <c r="AN179" s="151"/>
      <c r="AO179" s="151"/>
      <c r="AP179" s="151"/>
      <c r="AQ179" s="150" t="str">
        <f>IF([12]回答表!BD17="●",IF([12]回答表!X45="●",[12]回答表!E213,IF([12]回答表!AA45="●",[12]回答表!E279,"")),"")</f>
        <v/>
      </c>
      <c r="AR179" s="151"/>
      <c r="AS179" s="151"/>
      <c r="AT179" s="151"/>
      <c r="AU179" s="150" t="str">
        <f>IF([12]回答表!BD17="●",IF([12]回答表!X45="●",[12]回答表!E214,IF([12]回答表!AA45="●",[12]回答表!E280,"")),"")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IF([12]回答表!BD17="●",IF([12]回答表!AA45="●","●",""),"")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IF([12]回答表!BD17="●",IF([12]回答表!AD45="●","●",""),"")</f>
        <v/>
      </c>
      <c r="O188" s="131"/>
      <c r="P188" s="131"/>
      <c r="Q188" s="132"/>
      <c r="R188" s="119"/>
      <c r="S188" s="119"/>
      <c r="T188" s="119"/>
      <c r="U188" s="133" t="str">
        <f>IF([12]回答表!BD17="●",IF([12]回答表!AD45="●",[12]回答表!B289,""),"")</f>
        <v/>
      </c>
      <c r="V188" s="134"/>
      <c r="W188" s="134"/>
      <c r="X188" s="134"/>
      <c r="Y188" s="134"/>
      <c r="Z188" s="134"/>
      <c r="AA188" s="134"/>
      <c r="AB188" s="134"/>
      <c r="AC188" s="134"/>
      <c r="AD188" s="134"/>
      <c r="AE188" s="134"/>
      <c r="AF188" s="134"/>
      <c r="AG188" s="134"/>
      <c r="AH188" s="134"/>
      <c r="AI188" s="134"/>
      <c r="AJ188" s="135"/>
      <c r="AK188" s="183"/>
      <c r="AL188" s="183"/>
      <c r="AM188" s="133" t="str">
        <f>IF([12]回答表!BD17="●",IF([12]回答表!AD45="●",[12]回答表!B295,""),"")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IF([12]回答表!X46="●","●","")</f>
        <v>●</v>
      </c>
      <c r="O200" s="131"/>
      <c r="P200" s="131"/>
      <c r="Q200" s="132"/>
      <c r="R200" s="119"/>
      <c r="S200" s="119"/>
      <c r="T200" s="119"/>
      <c r="U200" s="133" t="str">
        <f>IF([12]回答表!X46="●",[12]回答表!B307,IF([12]回答表!AA46="●",[12]回答表!B324,""))</f>
        <v>地方卸売市場化した青果部、水産物部の管理業務について指定管理者制度を導入した。
施設の環境整備に対する迅速な対応。</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IF([12]回答表!X46="●",[12]回答表!U313,IF([12]回答表!AA46="●",[12]回答表!U330,""))</f>
        <v>平成</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IF([12]回答表!X46="●",[12]回答表!G313,IF([12]回答表!AA46="●",[12]回答表!G330,""))</f>
        <v>●</v>
      </c>
      <c r="AN203" s="83"/>
      <c r="AO203" s="83"/>
      <c r="AP203" s="83"/>
      <c r="AQ203" s="83"/>
      <c r="AR203" s="83"/>
      <c r="AS203" s="83"/>
      <c r="AT203" s="153"/>
      <c r="AU203" s="82" t="str">
        <f>IF([12]回答表!X46="●",[12]回答表!G314,IF([12]回答表!AA46="●",[12]回答表!G331,""))</f>
        <v xml:space="preserve"> </v>
      </c>
      <c r="AV203" s="83"/>
      <c r="AW203" s="83"/>
      <c r="AX203" s="83"/>
      <c r="AY203" s="83"/>
      <c r="AZ203" s="83"/>
      <c r="BA203" s="83"/>
      <c r="BB203" s="153"/>
      <c r="BC203" s="120"/>
      <c r="BD203" s="109"/>
      <c r="BE203" s="109"/>
      <c r="BF203" s="150">
        <f>IF([12]回答表!X46="●",[12]回答表!X313,IF([12]回答表!AA46="●",[12]回答表!X330,""))</f>
        <v>24</v>
      </c>
      <c r="BG203" s="151"/>
      <c r="BH203" s="151"/>
      <c r="BI203" s="151"/>
      <c r="BJ203" s="150">
        <f>IF([12]回答表!X46="●",[12]回答表!X314,IF([12]回答表!AA46="●",[12]回答表!X331,""))</f>
        <v>4</v>
      </c>
      <c r="BK203" s="151"/>
      <c r="BL203" s="151"/>
      <c r="BM203" s="152"/>
      <c r="BN203" s="150">
        <f>IF([12]回答表!X46="●",[12]回答表!X315,IF([12]回答表!AA46="●",[12]回答表!X332,""))</f>
        <v>1</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IF([12]回答表!AA46="●","●","")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IF([12]回答表!AD46="●","●","")</f>
        <v/>
      </c>
      <c r="O212" s="131"/>
      <c r="P212" s="131"/>
      <c r="Q212" s="132"/>
      <c r="R212" s="119"/>
      <c r="S212" s="119"/>
      <c r="T212" s="119"/>
      <c r="U212" s="133" t="str">
        <f>IF([12]回答表!AD46="●",[12]回答表!B337,"")</f>
        <v/>
      </c>
      <c r="V212" s="134"/>
      <c r="W212" s="134"/>
      <c r="X212" s="134"/>
      <c r="Y212" s="134"/>
      <c r="Z212" s="134"/>
      <c r="AA212" s="134"/>
      <c r="AB212" s="134"/>
      <c r="AC212" s="134"/>
      <c r="AD212" s="134"/>
      <c r="AE212" s="134"/>
      <c r="AF212" s="134"/>
      <c r="AG212" s="134"/>
      <c r="AH212" s="134"/>
      <c r="AI212" s="134"/>
      <c r="AJ212" s="135"/>
      <c r="AK212" s="259"/>
      <c r="AL212" s="259"/>
      <c r="AM212" s="133" t="str">
        <f>IF([12]回答表!AD46="●",[12]回答表!B343,"")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IF([12]回答表!X47="●","●","")</f>
        <v/>
      </c>
      <c r="O224" s="131"/>
      <c r="P224" s="131"/>
      <c r="Q224" s="132"/>
      <c r="R224" s="119"/>
      <c r="S224" s="119"/>
      <c r="T224" s="119"/>
      <c r="U224" s="133" t="str">
        <f>IF([12]回答表!X47="●",[12]回答表!B356,IF([12]回答表!AA47="●",[12]回答表!B379,""))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IF([12]回答表!X47="●",[12]回答表!B362,"")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IF([12]回答表!X47="●",[12]回答表!B368,IF([12]回答表!AA47="●",[12]回答表!B385,""))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IF([12]回答表!X47="●",[12]回答表!E368,IF([12]回答表!AA47="●",[12]回答表!E385,""))</f>
        <v/>
      </c>
      <c r="BG227" s="151"/>
      <c r="BH227" s="151"/>
      <c r="BI227" s="151"/>
      <c r="BJ227" s="150" t="str">
        <f>IF([12]回答表!X47="●",[12]回答表!E369,IF([12]回答表!AA47="●",[12]回答表!E386,""))</f>
        <v/>
      </c>
      <c r="BK227" s="151"/>
      <c r="BL227" s="151"/>
      <c r="BM227" s="152"/>
      <c r="BN227" s="150" t="str">
        <f>IF([12]回答表!X47="●",[12]回答表!E370,IF([12]回答表!AA47="●",[12]回答表!E387,""))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IF([12]回答表!AA47="●","●","")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IF([12]回答表!AD47="●","●","")</f>
        <v/>
      </c>
      <c r="O236" s="131"/>
      <c r="P236" s="131"/>
      <c r="Q236" s="132"/>
      <c r="R236" s="119"/>
      <c r="S236" s="119"/>
      <c r="T236" s="119"/>
      <c r="U236" s="133" t="str">
        <f>IF([12]回答表!AD47="●",[12]回答表!B392,"")</f>
        <v/>
      </c>
      <c r="V236" s="134"/>
      <c r="W236" s="134"/>
      <c r="X236" s="134"/>
      <c r="Y236" s="134"/>
      <c r="Z236" s="134"/>
      <c r="AA236" s="134"/>
      <c r="AB236" s="134"/>
      <c r="AC236" s="134"/>
      <c r="AD236" s="134"/>
      <c r="AE236" s="134"/>
      <c r="AF236" s="134"/>
      <c r="AG236" s="134"/>
      <c r="AH236" s="134"/>
      <c r="AI236" s="134"/>
      <c r="AJ236" s="135"/>
      <c r="AK236" s="259"/>
      <c r="AL236" s="259"/>
      <c r="AM236" s="133" t="str">
        <f>IF([12]回答表!AD47="●",[12]回答表!B398,"")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IF([12]回答表!X48="●","●","")</f>
        <v/>
      </c>
      <c r="O248" s="131"/>
      <c r="P248" s="131"/>
      <c r="Q248" s="132"/>
      <c r="R248" s="119"/>
      <c r="S248" s="119"/>
      <c r="T248" s="119"/>
      <c r="U248" s="133" t="str">
        <f>IF([12]回答表!X48="●",[12]回答表!B411,IF([12]回答表!AA48="●",[12]回答表!B425,""))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IF([12]回答表!X48="●",[12]回答表!BC418,IF([12]回答表!AA48="●",[12]回答表!BC432,""))</f>
        <v/>
      </c>
      <c r="AR248" s="272"/>
      <c r="AS248" s="272"/>
      <c r="AT248" s="272"/>
      <c r="AU248" s="273" t="s">
        <v>73</v>
      </c>
      <c r="AV248" s="274"/>
      <c r="AW248" s="274"/>
      <c r="AX248" s="275"/>
      <c r="AY248" s="272" t="str">
        <f>IF([12]回答表!X48="●",[12]回答表!BC423,IF([12]回答表!AA48="●",[12]回答表!BC437,""))</f>
        <v/>
      </c>
      <c r="AZ248" s="272"/>
      <c r="BA248" s="272"/>
      <c r="BB248" s="272"/>
      <c r="BC248" s="120"/>
      <c r="BD248" s="109"/>
      <c r="BE248" s="109"/>
      <c r="BF248" s="138" t="str">
        <f>IF([12]回答表!X48="●",[12]回答表!S417,IF([12]回答表!AA48="●",[12]回答表!S431,""))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IF([12]回答表!X48="●",[12]回答表!BC419,IF([12]回答表!AA48="●",[12]回答表!BC433,""))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IF([12]回答表!X48="●",[12]回答表!V417,IF([12]回答表!AA48="●",[12]回答表!V431,""))</f>
        <v/>
      </c>
      <c r="BG251" s="151"/>
      <c r="BH251" s="151"/>
      <c r="BI251" s="151"/>
      <c r="BJ251" s="150" t="str">
        <f>IF([12]回答表!X48="●",[12]回答表!V418,IF([12]回答表!AA48="●",[12]回答表!V432,""))</f>
        <v/>
      </c>
      <c r="BK251" s="151"/>
      <c r="BL251" s="151"/>
      <c r="BM251" s="152"/>
      <c r="BN251" s="150" t="str">
        <f>IF([12]回答表!X48="●",[12]回答表!V419,IF([12]回答表!AA48="●",[12]回答表!V433,""))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IF([12]回答表!X48="●",[12]回答表!BC420,IF([12]回答表!AA48="●",[12]回答表!BC434,""))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IF([12]回答表!X48="●",[12]回答表!BC424,IF([12]回答表!AA48="●",[12]回答表!BC438,""))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IF([12]回答表!AA48="●","●","")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IF([12]回答表!X48="●",[12]回答表!BC421,IF([12]回答表!AA48="●",[12]回答表!BC435,""))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IF([12]回答表!X48="●",[12]回答表!BC422,IF([12]回答表!AA48="●",[12]回答表!BC436,""))</f>
        <v/>
      </c>
      <c r="AR256" s="272"/>
      <c r="AS256" s="272"/>
      <c r="AT256" s="272"/>
      <c r="AU256" s="224" t="s">
        <v>79</v>
      </c>
      <c r="AV256" s="225"/>
      <c r="AW256" s="225"/>
      <c r="AX256" s="226"/>
      <c r="AY256" s="282" t="str">
        <f>IF([12]回答表!X48="●",[12]回答表!BC425,IF([12]回答表!AA48="●",[12]回答表!BC439,""))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IF([12]回答表!AD48="●","●","")</f>
        <v/>
      </c>
      <c r="O260" s="131"/>
      <c r="P260" s="131"/>
      <c r="Q260" s="132"/>
      <c r="R260" s="119"/>
      <c r="S260" s="119"/>
      <c r="T260" s="119"/>
      <c r="U260" s="133" t="str">
        <f>IF([12]回答表!AD48="●",[12]回答表!B439,"")</f>
        <v/>
      </c>
      <c r="V260" s="134"/>
      <c r="W260" s="134"/>
      <c r="X260" s="134"/>
      <c r="Y260" s="134"/>
      <c r="Z260" s="134"/>
      <c r="AA260" s="134"/>
      <c r="AB260" s="134"/>
      <c r="AC260" s="134"/>
      <c r="AD260" s="134"/>
      <c r="AE260" s="134"/>
      <c r="AF260" s="134"/>
      <c r="AG260" s="134"/>
      <c r="AH260" s="134"/>
      <c r="AI260" s="134"/>
      <c r="AJ260" s="135"/>
      <c r="AK260" s="183"/>
      <c r="AL260" s="183"/>
      <c r="AM260" s="133" t="str">
        <f>IF([12]回答表!AD48="●",[12]回答表!B445,"")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IF([12]回答表!X49="●","●","")</f>
        <v/>
      </c>
      <c r="O271" s="131"/>
      <c r="P271" s="131"/>
      <c r="Q271" s="132"/>
      <c r="R271" s="119"/>
      <c r="S271" s="119"/>
      <c r="T271" s="119"/>
      <c r="U271" s="133" t="str">
        <f>IF([12]回答表!X49="●",[12]回答表!B458,IF([12]回答表!AA49="●",[12]回答表!B475,""))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IF([12]回答表!X49="●",[12]回答表!B468,IF([12]回答表!AA49="●",[12]回答表!B485,""))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IF([12]回答表!X49="●",[12]回答表!G464,IF([12]回答表!AA49="●",[12]回答表!G481,""))</f>
        <v/>
      </c>
      <c r="AN273" s="83"/>
      <c r="AO273" s="83"/>
      <c r="AP273" s="83"/>
      <c r="AQ273" s="83"/>
      <c r="AR273" s="83"/>
      <c r="AS273" s="83"/>
      <c r="AT273" s="153"/>
      <c r="AU273" s="82" t="str">
        <f>IF([12]回答表!X49="●",[12]回答表!G465,IF([12]回答表!AA49="●",[12]回答表!G482,""))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IF([12]回答表!X49="●",[12]回答表!E468,IF([12]回答表!AA49="●",[12]回答表!E485,""))</f>
        <v/>
      </c>
      <c r="BG274" s="151"/>
      <c r="BH274" s="151"/>
      <c r="BI274" s="151"/>
      <c r="BJ274" s="150" t="str">
        <f>IF([12]回答表!X49="●",[12]回答表!E469,IF([12]回答表!AA49="●",[12]回答表!E486,""))</f>
        <v/>
      </c>
      <c r="BK274" s="151"/>
      <c r="BL274" s="151"/>
      <c r="BM274" s="152"/>
      <c r="BN274" s="150" t="str">
        <f>IF([12]回答表!X49="●",[12]回答表!E470,IF([12]回答表!AA49="●",[12]回答表!E487,""))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IF([12]回答表!AA49="●","●","")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IF([12]回答表!AD49="●","●","")</f>
        <v/>
      </c>
      <c r="O283" s="131"/>
      <c r="P283" s="131"/>
      <c r="Q283" s="132"/>
      <c r="R283" s="119"/>
      <c r="S283" s="119"/>
      <c r="T283" s="119"/>
      <c r="U283" s="133" t="str">
        <f>IF([12]回答表!AD49="●",[12]回答表!B492,"")</f>
        <v/>
      </c>
      <c r="V283" s="134"/>
      <c r="W283" s="134"/>
      <c r="X283" s="134"/>
      <c r="Y283" s="134"/>
      <c r="Z283" s="134"/>
      <c r="AA283" s="134"/>
      <c r="AB283" s="134"/>
      <c r="AC283" s="134"/>
      <c r="AD283" s="134"/>
      <c r="AE283" s="134"/>
      <c r="AF283" s="134"/>
      <c r="AG283" s="134"/>
      <c r="AH283" s="134"/>
      <c r="AI283" s="134"/>
      <c r="AJ283" s="135"/>
      <c r="AK283" s="136"/>
      <c r="AL283" s="136"/>
      <c r="AM283" s="133" t="str">
        <f>IF([12]回答表!AD49="●",[12]回答表!B498,"")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IF([12]回答表!R50="●",[12]回答表!B511,"")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504A4-FBB6-4682-8BEE-5843A6283E78}">
  <sheetPr>
    <pageSetUpPr fitToPage="1"/>
  </sheetPr>
  <dimension ref="A1:CN315"/>
  <sheetViews>
    <sheetView showZeros="0" view="pageBreakPreview" zoomScale="60" zoomScaleNormal="55" workbookViewId="0">
      <selection activeCell="AR242" sqref="AR242:BB243"/>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IF(COUNTIF([13]回答表!K15,"*")&gt;0,[13]回答表!K15,"")</f>
        <v>秋田市</v>
      </c>
      <c r="D11" s="8"/>
      <c r="E11" s="8"/>
      <c r="F11" s="8"/>
      <c r="G11" s="8"/>
      <c r="H11" s="8"/>
      <c r="I11" s="8"/>
      <c r="J11" s="8"/>
      <c r="K11" s="8"/>
      <c r="L11" s="8"/>
      <c r="M11" s="8"/>
      <c r="N11" s="8"/>
      <c r="O11" s="8"/>
      <c r="P11" s="8"/>
      <c r="Q11" s="8"/>
      <c r="R11" s="8"/>
      <c r="S11" s="8"/>
      <c r="T11" s="8"/>
      <c r="U11" s="22" t="str">
        <f>IF(COUNTIF([13]回答表!F17,"*")&gt;0,[13]回答表!F17,"")</f>
        <v>観光施設事業</v>
      </c>
      <c r="V11" s="23"/>
      <c r="W11" s="23"/>
      <c r="X11" s="23"/>
      <c r="Y11" s="23"/>
      <c r="Z11" s="23"/>
      <c r="AA11" s="23"/>
      <c r="AB11" s="23"/>
      <c r="AC11" s="23"/>
      <c r="AD11" s="23"/>
      <c r="AE11" s="23"/>
      <c r="AF11" s="10"/>
      <c r="AG11" s="10"/>
      <c r="AH11" s="10"/>
      <c r="AI11" s="10"/>
      <c r="AJ11" s="10"/>
      <c r="AK11" s="10"/>
      <c r="AL11" s="10"/>
      <c r="AM11" s="10"/>
      <c r="AN11" s="11"/>
      <c r="AO11" s="24" t="str">
        <f>IF(COUNTIF([13]回答表!W17,"*")&gt;0,[13]回答表!W17,"")</f>
        <v>その他観光</v>
      </c>
      <c r="AP11" s="10"/>
      <c r="AQ11" s="10"/>
      <c r="AR11" s="10"/>
      <c r="AS11" s="10"/>
      <c r="AT11" s="10"/>
      <c r="AU11" s="10"/>
      <c r="AV11" s="10"/>
      <c r="AW11" s="10"/>
      <c r="AX11" s="10"/>
      <c r="AY11" s="10"/>
      <c r="AZ11" s="10"/>
      <c r="BA11" s="10"/>
      <c r="BB11" s="10"/>
      <c r="BC11" s="10"/>
      <c r="BD11" s="10"/>
      <c r="BE11" s="10"/>
      <c r="BF11" s="11"/>
      <c r="BG11" s="21" t="str">
        <f>IF(COUNTIF([13]回答表!F19,"*")&gt;0,[13]回答表!F19,"")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IF([13]回答表!R43="●","●","")</f>
        <v/>
      </c>
      <c r="E24" s="80"/>
      <c r="F24" s="80"/>
      <c r="G24" s="80"/>
      <c r="H24" s="80"/>
      <c r="I24" s="80"/>
      <c r="J24" s="81"/>
      <c r="K24" s="79" t="str">
        <f>IF([13]回答表!R44="●","●","")</f>
        <v/>
      </c>
      <c r="L24" s="80"/>
      <c r="M24" s="80"/>
      <c r="N24" s="80"/>
      <c r="O24" s="80"/>
      <c r="P24" s="80"/>
      <c r="Q24" s="81"/>
      <c r="R24" s="79" t="str">
        <f>IF([13]回答表!R45="●","●","")</f>
        <v/>
      </c>
      <c r="S24" s="80"/>
      <c r="T24" s="80"/>
      <c r="U24" s="80"/>
      <c r="V24" s="80"/>
      <c r="W24" s="80"/>
      <c r="X24" s="81"/>
      <c r="Y24" s="79" t="str">
        <f>IF([13]回答表!R46="●","●","")</f>
        <v/>
      </c>
      <c r="Z24" s="80"/>
      <c r="AA24" s="80"/>
      <c r="AB24" s="80"/>
      <c r="AC24" s="80"/>
      <c r="AD24" s="80"/>
      <c r="AE24" s="81"/>
      <c r="AF24" s="79" t="str">
        <f>IF([13]回答表!R47="●","●","")</f>
        <v/>
      </c>
      <c r="AG24" s="80"/>
      <c r="AH24" s="80"/>
      <c r="AI24" s="80"/>
      <c r="AJ24" s="80"/>
      <c r="AK24" s="80"/>
      <c r="AL24" s="81"/>
      <c r="AM24" s="79" t="str">
        <f>IF([13]回答表!R48="●","●","")</f>
        <v/>
      </c>
      <c r="AN24" s="80"/>
      <c r="AO24" s="80"/>
      <c r="AP24" s="80"/>
      <c r="AQ24" s="80"/>
      <c r="AR24" s="80"/>
      <c r="AS24" s="81"/>
      <c r="AT24" s="79" t="str">
        <f>IF([13]回答表!R49="●","●","")</f>
        <v/>
      </c>
      <c r="AU24" s="80"/>
      <c r="AV24" s="80"/>
      <c r="AW24" s="80"/>
      <c r="AX24" s="80"/>
      <c r="AY24" s="80"/>
      <c r="AZ24" s="81"/>
      <c r="BA24" s="68"/>
      <c r="BB24" s="82" t="str">
        <f>IF([13]回答表!R50="●","●","")</f>
        <v>●</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IF([13]回答表!X43="●","●","")</f>
        <v/>
      </c>
      <c r="O36" s="131"/>
      <c r="P36" s="131"/>
      <c r="Q36" s="132"/>
      <c r="R36" s="119"/>
      <c r="S36" s="119"/>
      <c r="T36" s="119"/>
      <c r="U36" s="133" t="str">
        <f>IF([13]回答表!X43="●",[13]回答表!B59,IF([13]回答表!AA43="●",[13]回答表!B79,""))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IF([13]回答表!X43="●",[13]回答表!S65,IF([13]回答表!AA43="●",[13]回答表!S85,""))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IF([13]回答表!X43="●",[13]回答表!G65,IF([13]回答表!AA43="●",[13]回答表!G85,""))</f>
        <v/>
      </c>
      <c r="AN38" s="83"/>
      <c r="AO38" s="83"/>
      <c r="AP38" s="83"/>
      <c r="AQ38" s="83"/>
      <c r="AR38" s="83"/>
      <c r="AS38" s="83"/>
      <c r="AT38" s="153"/>
      <c r="AU38" s="82" t="str">
        <f>IF([13]回答表!X43="●",[13]回答表!G66,IF([13]回答表!AA43="●",[13]回答表!G86,""))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IF([13]回答表!X43="●",[13]回答表!V65,IF([13]回答表!AA43="●",[13]回答表!V85,""))</f>
        <v/>
      </c>
      <c r="BG39" s="16"/>
      <c r="BH39" s="16"/>
      <c r="BI39" s="17"/>
      <c r="BJ39" s="150" t="str">
        <f>IF([13]回答表!X43="●",[13]回答表!V66,IF([13]回答表!AA43="●",[13]回答表!V86,""))</f>
        <v/>
      </c>
      <c r="BK39" s="16"/>
      <c r="BL39" s="16"/>
      <c r="BM39" s="17"/>
      <c r="BN39" s="150" t="str">
        <f>IF([13]回答表!X43="●",[13]回答表!V67,IF([13]回答表!AA43="●",[13]回答表!V87,""))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IF([13]回答表!X43="●",[13]回答表!O71,IF([13]回答表!AA43="●",[13]回答表!O91,""))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IF([13]回答表!X43="●",[13]回答表!O72,IF([13]回答表!AA43="●",[13]回答表!O92,""))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IF([13]回答表!AA43="●","●","")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IF([13]回答表!X43="●",[13]回答表!O73,IF([13]回答表!AA43="●",[13]回答表!O93,""))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IF([13]回答表!X43="●",[13]回答表!O74,IF([13]回答表!AA43="●",[13]回答表!O94,""))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IF([13]回答表!X43="●",[13]回答表!AG71,IF([13]回答表!AA43="●",[13]回答表!AG91,""))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IF([13]回答表!X43="●",[13]回答表!AG72,IF([13]回答表!AA43="●",[13]回答表!AG92,""))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IF([13]回答表!AD43="●","●","")</f>
        <v/>
      </c>
      <c r="O51" s="131"/>
      <c r="P51" s="131"/>
      <c r="Q51" s="132"/>
      <c r="R51" s="119"/>
      <c r="S51" s="119"/>
      <c r="T51" s="119"/>
      <c r="U51" s="133" t="str">
        <f>IF([13]回答表!AD43="●",[13]回答表!B99,"")</f>
        <v/>
      </c>
      <c r="V51" s="134"/>
      <c r="W51" s="134"/>
      <c r="X51" s="134"/>
      <c r="Y51" s="134"/>
      <c r="Z51" s="134"/>
      <c r="AA51" s="134"/>
      <c r="AB51" s="134"/>
      <c r="AC51" s="134"/>
      <c r="AD51" s="134"/>
      <c r="AE51" s="134"/>
      <c r="AF51" s="134"/>
      <c r="AG51" s="134"/>
      <c r="AH51" s="134"/>
      <c r="AI51" s="134"/>
      <c r="AJ51" s="135"/>
      <c r="AK51" s="183"/>
      <c r="AL51" s="183"/>
      <c r="AM51" s="133" t="str">
        <f>IF([13]回答表!AD43="●",[13]回答表!B104,"")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IF([13]回答表!X44="●","●","")</f>
        <v/>
      </c>
      <c r="O62" s="131"/>
      <c r="P62" s="131"/>
      <c r="Q62" s="132"/>
      <c r="R62" s="119"/>
      <c r="S62" s="119"/>
      <c r="T62" s="119"/>
      <c r="U62" s="133" t="str">
        <f>IF([13]回答表!X44="●",[13]回答表!B115,IF([13]回答表!AA44="●",[13]回答表!B127,""))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IF([13]回答表!X44="●",[13]回答表!S121,IF([13]回答表!AA44="●",[13]回答表!S133,""))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IF([13]回答表!X44="●",[13]回答表!J121,IF([13]回答表!AA44="●",[13]回答表!J133,""))</f>
        <v/>
      </c>
      <c r="AN65" s="83"/>
      <c r="AO65" s="83"/>
      <c r="AP65" s="83"/>
      <c r="AQ65" s="83"/>
      <c r="AR65" s="83"/>
      <c r="AS65" s="83"/>
      <c r="AT65" s="153"/>
      <c r="AU65" s="82" t="str">
        <f>IF([13]回答表!X44="●",[13]回答表!J122,IF([13]回答表!AA44="●",[13]回答表!J134,""))</f>
        <v/>
      </c>
      <c r="AV65" s="83"/>
      <c r="AW65" s="83"/>
      <c r="AX65" s="83"/>
      <c r="AY65" s="83"/>
      <c r="AZ65" s="83"/>
      <c r="BA65" s="83"/>
      <c r="BB65" s="153"/>
      <c r="BC65" s="120"/>
      <c r="BD65" s="109"/>
      <c r="BE65" s="109"/>
      <c r="BF65" s="150" t="str">
        <f>IF([13]回答表!X44="●",[13]回答表!V121,IF([13]回答表!AA44="●",[13]回答表!V133,""))</f>
        <v/>
      </c>
      <c r="BG65" s="151"/>
      <c r="BH65" s="151"/>
      <c r="BI65" s="151"/>
      <c r="BJ65" s="150" t="str">
        <f>IF([13]回答表!X44="●",[13]回答表!V122,IF([13]回答表!AA44="●",[13]回答表!V134,""))</f>
        <v/>
      </c>
      <c r="BK65" s="151"/>
      <c r="BL65" s="151"/>
      <c r="BM65" s="151"/>
      <c r="BN65" s="150" t="str">
        <f>IF([13]回答表!X44="●",[13]回答表!V123,IF([13]回答表!AA44="●",[13]回答表!V135,""))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IF([13]回答表!AA44="●","●","")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IF([13]回答表!AD44="●","●","")</f>
        <v/>
      </c>
      <c r="O74" s="131"/>
      <c r="P74" s="131"/>
      <c r="Q74" s="132"/>
      <c r="R74" s="119"/>
      <c r="S74" s="119"/>
      <c r="T74" s="119"/>
      <c r="U74" s="133" t="str">
        <f>IF([13]回答表!AD44="●",[13]回答表!B140,"")</f>
        <v/>
      </c>
      <c r="V74" s="134"/>
      <c r="W74" s="134"/>
      <c r="X74" s="134"/>
      <c r="Y74" s="134"/>
      <c r="Z74" s="134"/>
      <c r="AA74" s="134"/>
      <c r="AB74" s="134"/>
      <c r="AC74" s="134"/>
      <c r="AD74" s="134"/>
      <c r="AE74" s="134"/>
      <c r="AF74" s="134"/>
      <c r="AG74" s="134"/>
      <c r="AH74" s="134"/>
      <c r="AI74" s="134"/>
      <c r="AJ74" s="135"/>
      <c r="AK74" s="183"/>
      <c r="AL74" s="183"/>
      <c r="AM74" s="133" t="str">
        <f>IF([13]回答表!AD44="●",[13]回答表!B146,"")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IF([13]回答表!F17="水道事業",IF([13]回答表!X45="●","●",""),"")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IF([13]回答表!F17="水道事業",IF([13]回答表!X45="●",[13]回答表!B158,IF([13]回答表!AA45="●",[13]回答表!B223,"")),"")</f>
        <v/>
      </c>
      <c r="AN86" s="201"/>
      <c r="AO86" s="201"/>
      <c r="AP86" s="201"/>
      <c r="AQ86" s="201"/>
      <c r="AR86" s="201"/>
      <c r="AS86" s="201"/>
      <c r="AT86" s="201"/>
      <c r="AU86" s="201"/>
      <c r="AV86" s="201"/>
      <c r="AW86" s="201"/>
      <c r="AX86" s="201"/>
      <c r="AY86" s="201"/>
      <c r="AZ86" s="201"/>
      <c r="BA86" s="201"/>
      <c r="BB86" s="201"/>
      <c r="BC86" s="202"/>
      <c r="BD86" s="109"/>
      <c r="BE86" s="109"/>
      <c r="BF86" s="138" t="str">
        <f>IF([13]回答表!F17="水道事業",IF([13]回答表!X45="●",[13]回答表!B212,IF([13]回答表!AA45="●",[13]回答表!B278,"")),"")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IF([13]回答表!F17="水道事業",IF([13]回答表!X45="●",[13]回答表!J166,IF([13]回答表!AA45="●",[13]回答表!J231,"")),"")</f>
        <v/>
      </c>
      <c r="V88" s="83"/>
      <c r="W88" s="83"/>
      <c r="X88" s="83"/>
      <c r="Y88" s="83"/>
      <c r="Z88" s="83"/>
      <c r="AA88" s="83"/>
      <c r="AB88" s="153"/>
      <c r="AC88" s="82" t="str">
        <f>IF([13]回答表!F17="水道事業",IF([13]回答表!X45="●",[13]回答表!J173,IF([13]回答表!AA45="●",[13]回答表!J238,"")),"")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IF([13]回答表!F17="水道事業",IF([13]回答表!X45="●",[13]回答表!E212,IF([13]回答表!AA45="●",[13]回答表!E278,"")),"")</f>
        <v/>
      </c>
      <c r="BG89" s="151"/>
      <c r="BH89" s="151"/>
      <c r="BI89" s="151"/>
      <c r="BJ89" s="150" t="str">
        <f>IF([13]回答表!F17="水道事業",IF([13]回答表!X45="●",[13]回答表!E213,IF([13]回答表!AA45="●",[13]回答表!E279,"")),"")</f>
        <v/>
      </c>
      <c r="BK89" s="151"/>
      <c r="BL89" s="151"/>
      <c r="BM89" s="151"/>
      <c r="BN89" s="150" t="str">
        <f>IF([13]回答表!F17="水道事業",IF([13]回答表!X45="●",[13]回答表!E214,IF([13]回答表!AA45="●",[13]回答表!E280,"")),"")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IF([13]回答表!F17="水道事業",IF([13]回答表!AA45="●","●",""),"")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IF([13]回答表!F17="水道事業",IF([13]回答表!X45="●",[13]回答表!J176,IF([13]回答表!AA45="●",[13]回答表!J241,"")),"")</f>
        <v/>
      </c>
      <c r="V93" s="83"/>
      <c r="W93" s="83"/>
      <c r="X93" s="83"/>
      <c r="Y93" s="83"/>
      <c r="Z93" s="83"/>
      <c r="AA93" s="83"/>
      <c r="AB93" s="153"/>
      <c r="AC93" s="82" t="str">
        <f>IF([13]回答表!F17="水道事業",IF([13]回答表!X45="●",[13]回答表!J180,IF([13]回答表!AA45="●",[13]回答表!J245,"")),"")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IF([13]回答表!F17="水道事業",IF([13]回答表!AD45="●","●",""),"")</f>
        <v/>
      </c>
      <c r="O98" s="131"/>
      <c r="P98" s="131"/>
      <c r="Q98" s="132"/>
      <c r="R98" s="119"/>
      <c r="S98" s="119"/>
      <c r="T98" s="119"/>
      <c r="U98" s="133" t="str">
        <f>IF([13]回答表!F17="水道事業",IF([13]回答表!AD45="●",[13]回答表!B289,""),"")</f>
        <v/>
      </c>
      <c r="V98" s="134"/>
      <c r="W98" s="134"/>
      <c r="X98" s="134"/>
      <c r="Y98" s="134"/>
      <c r="Z98" s="134"/>
      <c r="AA98" s="134"/>
      <c r="AB98" s="134"/>
      <c r="AC98" s="134"/>
      <c r="AD98" s="134"/>
      <c r="AE98" s="134"/>
      <c r="AF98" s="134"/>
      <c r="AG98" s="134"/>
      <c r="AH98" s="134"/>
      <c r="AI98" s="134"/>
      <c r="AJ98" s="135"/>
      <c r="AK98" s="183"/>
      <c r="AL98" s="183"/>
      <c r="AM98" s="133" t="str">
        <f>IF([13]回答表!F17="水道事業",IF([13]回答表!AD45="●",[13]回答表!B295,""),"")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IF([13]回答表!F17="簡易水道事業",IF([13]回答表!X45="●",[13]回答表!B158,IF([13]回答表!AA45="●",[13]回答表!B223,"")),"")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IF([13]回答表!F17="簡易水道事業",IF([13]回答表!X45="●",[13]回答表!B212,IF([13]回答表!AA45="●",[13]回答表!B278,"")),"")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IF([13]回答表!F17="簡易水道事業",IF([13]回答表!X45="●","●",""),"")</f>
        <v/>
      </c>
      <c r="O112" s="131"/>
      <c r="P112" s="131"/>
      <c r="Q112" s="132"/>
      <c r="R112" s="119"/>
      <c r="S112" s="119"/>
      <c r="T112" s="119"/>
      <c r="U112" s="82" t="str">
        <f>IF([13]回答表!F17="簡易水道事業",IF([13]回答表!X45="●",[13]回答表!Y185,IF([13]回答表!AA45="●",[13]回答表!Y251,"")),"")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IF([13]回答表!F17="簡易水道事業",IF([13]回答表!X45="●",[13]回答表!E212,IF([13]回答表!AA45="●",[13]回答表!E278,"")),"")</f>
        <v/>
      </c>
      <c r="BG113" s="151"/>
      <c r="BH113" s="151"/>
      <c r="BI113" s="151"/>
      <c r="BJ113" s="150" t="str">
        <f>IF([13]回答表!F17="簡易水道事業",IF([13]回答表!X45="●",[13]回答表!E213,IF([13]回答表!AA45="●",[13]回答表!E279,"")),"")</f>
        <v/>
      </c>
      <c r="BK113" s="151"/>
      <c r="BL113" s="151"/>
      <c r="BM113" s="151"/>
      <c r="BN113" s="150" t="str">
        <f>IF([13]回答表!F17="簡易水道事業",IF([13]回答表!X45="●",[13]回答表!E214,IF([13]回答表!AA45="●",[13]回答表!E280,"")),"")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IF([13]回答表!F17="簡易水道事業",IF([13]回答表!X45="●",[13]回答表!Y186,IF([13]回答表!AA45="●",[13]回答表!Y252,"")),"")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IF([13]回答表!F17="簡易水道事業",IF([13]回答表!AA45="●","●",""),"")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IF([13]回答表!F17="簡易水道事業",IF([13]回答表!X45="●",[13]回答表!Y187,IF([13]回答表!AA45="●",[13]回答表!Y253,"")),"")</f>
        <v/>
      </c>
      <c r="V122" s="83"/>
      <c r="W122" s="83"/>
      <c r="X122" s="83"/>
      <c r="Y122" s="83"/>
      <c r="Z122" s="83"/>
      <c r="AA122" s="83"/>
      <c r="AB122" s="83"/>
      <c r="AC122" s="83"/>
      <c r="AD122" s="83"/>
      <c r="AE122" s="83"/>
      <c r="AF122" s="83"/>
      <c r="AG122" s="83"/>
      <c r="AH122" s="83"/>
      <c r="AI122" s="83"/>
      <c r="AJ122" s="153"/>
      <c r="AK122" s="68"/>
      <c r="AL122" s="68"/>
      <c r="AM122" s="233" t="str">
        <f>IF([13]回答表!F17="簡易水道事業",IF([13]回答表!X45="●",[13]回答表!Y189,IF([13]回答表!AA45="●",[13]回答表!Y255,"")),"")</f>
        <v/>
      </c>
      <c r="AN122" s="233"/>
      <c r="AO122" s="233"/>
      <c r="AP122" s="233"/>
      <c r="AQ122" s="233"/>
      <c r="AR122" s="233"/>
      <c r="AS122" s="233" t="str">
        <f>IF([13]回答表!F17="簡易水道事業",IF([13]回答表!X45="●",[13]回答表!Y190,IF([13]回答表!AA45="●",[13]回答表!Y256,"")),"")</f>
        <v/>
      </c>
      <c r="AT122" s="233"/>
      <c r="AU122" s="233"/>
      <c r="AV122" s="233"/>
      <c r="AW122" s="233"/>
      <c r="AX122" s="233"/>
      <c r="AY122" s="233" t="str">
        <f>IF([13]回答表!F17="簡易水道事業",IF([13]回答表!X45="●",[13]回答表!Y191,IF([13]回答表!AA45="●",[13]回答表!Y257,"")),"")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IF([13]回答表!F17="簡易水道事業",IF([13]回答表!AD45="●","●",""),"")</f>
        <v/>
      </c>
      <c r="O127" s="131"/>
      <c r="P127" s="131"/>
      <c r="Q127" s="132"/>
      <c r="R127" s="119"/>
      <c r="S127" s="119"/>
      <c r="T127" s="119"/>
      <c r="U127" s="133" t="str">
        <f>IF([13]回答表!F17="簡易水道事業",IF([13]回答表!AD45="●",[13]回答表!B289,""),"")</f>
        <v/>
      </c>
      <c r="V127" s="134"/>
      <c r="W127" s="134"/>
      <c r="X127" s="134"/>
      <c r="Y127" s="134"/>
      <c r="Z127" s="134"/>
      <c r="AA127" s="134"/>
      <c r="AB127" s="134"/>
      <c r="AC127" s="134"/>
      <c r="AD127" s="134"/>
      <c r="AE127" s="134"/>
      <c r="AF127" s="134"/>
      <c r="AG127" s="134"/>
      <c r="AH127" s="134"/>
      <c r="AI127" s="134"/>
      <c r="AJ127" s="135"/>
      <c r="AK127" s="183"/>
      <c r="AL127" s="183"/>
      <c r="AM127" s="133" t="str">
        <f>IF([13]回答表!F17="簡易水道事業",IF([13]回答表!AD45="●",[13]回答表!B295,""),"")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IF([13]回答表!F17="下水道事業",IF([13]回答表!X45="●","●",""),"")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IF([13]回答表!F17="下水道事業",IF([13]回答表!X45="●",[13]回答表!B158,IF([13]回答表!AA45="●",[13]回答表!B223,"")),"")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IF([13]回答表!F17="下水道事業",IF([13]回答表!X45="●",[13]回答表!B212,IF([13]回答表!AA45="●",[13]回答表!B278,"")),"")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IF([13]回答表!F17="下水道事業",IF([13]回答表!X45="●",[13]回答表!Y193,IF([13]回答表!AA45="●",[13]回答表!Y259,"")),"")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IF([13]回答表!F17="下水道事業",IF([13]回答表!X45="●",[13]回答表!E212,IF([13]回答表!AA45="●",[13]回答表!E278,"")),"")</f>
        <v/>
      </c>
      <c r="BG142" s="151"/>
      <c r="BH142" s="151"/>
      <c r="BI142" s="151"/>
      <c r="BJ142" s="150" t="str">
        <f>IF([13]回答表!F17="下水道事業",IF([13]回答表!X45="●",[13]回答表!E213,IF([13]回答表!AA45="●",[13]回答表!E279,"")),"")</f>
        <v/>
      </c>
      <c r="BK142" s="151"/>
      <c r="BL142" s="151"/>
      <c r="BM142" s="151"/>
      <c r="BN142" s="150" t="str">
        <f>IF([13]回答表!F17="下水道事業",IF([13]回答表!X45="●",[13]回答表!E214,IF([13]回答表!AA45="●",[13]回答表!E280,"")),"")</f>
        <v/>
      </c>
      <c r="BO142" s="151"/>
      <c r="BP142" s="151"/>
      <c r="BQ142" s="152"/>
      <c r="BR142" s="112"/>
      <c r="BX142" s="200" t="str">
        <f>IF([13]回答表!AQ20="下水道事業",IF([13]回答表!BI48="○",[13]回答表!AM161,IF([13]回答表!BL48="○",[13]回答表!AM226,"")),"")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IF([13]回答表!F17="下水道事業",IF([13]回答表!X45="●",[13]回答表!Y195,IF([13]回答表!AA45="●",[13]回答表!Y261,"")),"")</f>
        <v/>
      </c>
      <c r="V147" s="83"/>
      <c r="W147" s="83"/>
      <c r="X147" s="83"/>
      <c r="Y147" s="83"/>
      <c r="Z147" s="83"/>
      <c r="AA147" s="83"/>
      <c r="AB147" s="153"/>
      <c r="AC147" s="82" t="str">
        <f>IF([13]回答表!F17="下水道事業",IF([13]回答表!X45="●",[13]回答表!Y196,IF([13]回答表!AA45="●",[13]回答表!Y262,"")),"")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IF([13]回答表!F17="下水道事業",IF([13]回答表!X45="●",[13]回答表!Y198,IF([13]回答表!AA45="●",[13]回答表!Y264,"")),"")</f>
        <v/>
      </c>
      <c r="V153" s="83"/>
      <c r="W153" s="83"/>
      <c r="X153" s="83"/>
      <c r="Y153" s="83"/>
      <c r="Z153" s="83"/>
      <c r="AA153" s="83"/>
      <c r="AB153" s="153"/>
      <c r="AC153" s="82" t="str">
        <f>IF([13]回答表!F17="下水道事業",IF([13]回答表!X45="●",[13]回答表!Y199,IF([13]回答表!AA45="●",[13]回答表!Y265,"")),"")</f>
        <v/>
      </c>
      <c r="AD153" s="83"/>
      <c r="AE153" s="83"/>
      <c r="AF153" s="83"/>
      <c r="AG153" s="83"/>
      <c r="AH153" s="83"/>
      <c r="AI153" s="83"/>
      <c r="AJ153" s="153"/>
      <c r="AK153" s="82" t="str">
        <f>IF([13]回答表!F17="下水道事業",IF([13]回答表!X45="●",[13]回答表!Y200,IF([13]回答表!AA45="●",[13]回答表!Y266,"")),"")</f>
        <v/>
      </c>
      <c r="AL153" s="83"/>
      <c r="AM153" s="83"/>
      <c r="AN153" s="83"/>
      <c r="AO153" s="83"/>
      <c r="AP153" s="83"/>
      <c r="AQ153" s="83"/>
      <c r="AR153" s="153"/>
      <c r="AS153" s="82" t="str">
        <f>IF([13]回答表!F17="下水道事業",IF([13]回答表!X45="●",[13]回答表!Y201,IF([13]回答表!AA45="●",[13]回答表!Y267,"")),"")</f>
        <v/>
      </c>
      <c r="AT153" s="83"/>
      <c r="AU153" s="83"/>
      <c r="AV153" s="83"/>
      <c r="AW153" s="83"/>
      <c r="AX153" s="83"/>
      <c r="AY153" s="83"/>
      <c r="AZ153" s="153"/>
      <c r="BA153" s="82" t="str">
        <f>IF([13]回答表!F17="下水道事業",IF([13]回答表!X45="●",[13]回答表!Y202,IF([13]回答表!AA45="●",[13]回答表!Y268,"")),"")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IF([13]回答表!F17="下水道事業",IF([13]回答表!AA45="●","●",""),"")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IF([13]回答表!F17="下水道事業",IF([13]回答表!X45="●",[13]回答表!Y207,IF([13]回答表!AA45="●",[13]回答表!Y273,"")),"")</f>
        <v/>
      </c>
      <c r="V159" s="83"/>
      <c r="W159" s="83"/>
      <c r="X159" s="83"/>
      <c r="Y159" s="83"/>
      <c r="Z159" s="83"/>
      <c r="AA159" s="83"/>
      <c r="AB159" s="153"/>
      <c r="AC159" s="82" t="str">
        <f>IF([13]回答表!F17="下水道事業",IF([13]回答表!X45="●",[13]回答表!Y208,IF([13]回答表!AA45="●",[13]回答表!Y274,"")),"")</f>
        <v/>
      </c>
      <c r="AD159" s="83"/>
      <c r="AE159" s="83"/>
      <c r="AF159" s="83"/>
      <c r="AG159" s="83"/>
      <c r="AH159" s="83"/>
      <c r="AI159" s="83"/>
      <c r="AJ159" s="153"/>
      <c r="AK159" s="82" t="str">
        <f>IF([13]回答表!F17="下水道事業",IF([13]回答表!X45="●",[13]回答表!Y209,IF([13]回答表!AA45="●",[13]回答表!Y275,"")),"")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IF([13]回答表!F17="下水道事業",IF([13]回答表!AD45="●","●",""),"")</f>
        <v/>
      </c>
      <c r="O164" s="131"/>
      <c r="P164" s="131"/>
      <c r="Q164" s="132"/>
      <c r="R164" s="119"/>
      <c r="S164" s="119"/>
      <c r="T164" s="119"/>
      <c r="U164" s="133" t="str">
        <f>IF([13]回答表!F17="下水道事業",IF([13]回答表!AD45="●",[13]回答表!B289,""),"")</f>
        <v/>
      </c>
      <c r="V164" s="134"/>
      <c r="W164" s="134"/>
      <c r="X164" s="134"/>
      <c r="Y164" s="134"/>
      <c r="Z164" s="134"/>
      <c r="AA164" s="134"/>
      <c r="AB164" s="134"/>
      <c r="AC164" s="134"/>
      <c r="AD164" s="134"/>
      <c r="AE164" s="134"/>
      <c r="AF164" s="134"/>
      <c r="AG164" s="134"/>
      <c r="AH164" s="134"/>
      <c r="AI164" s="134"/>
      <c r="AJ164" s="135"/>
      <c r="AK164" s="183"/>
      <c r="AL164" s="183"/>
      <c r="AM164" s="133" t="str">
        <f>IF([13]回答表!F17="下水道事業",IF([13]回答表!AD45="●",[13]回答表!B295,""),"")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IF([13]回答表!BD17="●",IF([13]回答表!X45="●","●",""),"")</f>
        <v/>
      </c>
      <c r="O176" s="131"/>
      <c r="P176" s="131"/>
      <c r="Q176" s="132"/>
      <c r="R176" s="119"/>
      <c r="S176" s="119"/>
      <c r="T176" s="119"/>
      <c r="U176" s="133" t="str">
        <f>IF([13]回答表!BD17="●",IF([13]回答表!X45="●",[13]回答表!B158,IF([13]回答表!AA45="●",[13]回答表!B223,"")),"")</f>
        <v/>
      </c>
      <c r="V176" s="134"/>
      <c r="W176" s="134"/>
      <c r="X176" s="134"/>
      <c r="Y176" s="134"/>
      <c r="Z176" s="134"/>
      <c r="AA176" s="134"/>
      <c r="AB176" s="134"/>
      <c r="AC176" s="134"/>
      <c r="AD176" s="134"/>
      <c r="AE176" s="134"/>
      <c r="AF176" s="134"/>
      <c r="AG176" s="134"/>
      <c r="AH176" s="134"/>
      <c r="AI176" s="134"/>
      <c r="AJ176" s="135"/>
      <c r="AK176" s="136"/>
      <c r="AL176" s="136"/>
      <c r="AM176" s="138" t="str">
        <f>IF([13]回答表!BD17="●",IF([13]回答表!X45="●",[13]回答表!B212,IF([13]回答表!AA45="●",[13]回答表!B278,"")),"")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IF([13]回答表!BD17="●",IF([13]回答表!X45="●",[13]回答表!E212,IF([13]回答表!AA45="●",[13]回答表!E278,"")),"")</f>
        <v/>
      </c>
      <c r="AN179" s="151"/>
      <c r="AO179" s="151"/>
      <c r="AP179" s="151"/>
      <c r="AQ179" s="150" t="str">
        <f>IF([13]回答表!BD17="●",IF([13]回答表!X45="●",[13]回答表!E213,IF([13]回答表!AA45="●",[13]回答表!E279,"")),"")</f>
        <v/>
      </c>
      <c r="AR179" s="151"/>
      <c r="AS179" s="151"/>
      <c r="AT179" s="151"/>
      <c r="AU179" s="150" t="str">
        <f>IF([13]回答表!BD17="●",IF([13]回答表!X45="●",[13]回答表!E214,IF([13]回答表!AA45="●",[13]回答表!E280,"")),"")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IF([13]回答表!BD17="●",IF([13]回答表!AA45="●","●",""),"")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IF([13]回答表!BD17="●",IF([13]回答表!AD45="●","●",""),"")</f>
        <v/>
      </c>
      <c r="O188" s="131"/>
      <c r="P188" s="131"/>
      <c r="Q188" s="132"/>
      <c r="R188" s="119"/>
      <c r="S188" s="119"/>
      <c r="T188" s="119"/>
      <c r="U188" s="133" t="str">
        <f>IF([13]回答表!BD17="●",IF([13]回答表!AD45="●",[13]回答表!B289,""),"")</f>
        <v/>
      </c>
      <c r="V188" s="134"/>
      <c r="W188" s="134"/>
      <c r="X188" s="134"/>
      <c r="Y188" s="134"/>
      <c r="Z188" s="134"/>
      <c r="AA188" s="134"/>
      <c r="AB188" s="134"/>
      <c r="AC188" s="134"/>
      <c r="AD188" s="134"/>
      <c r="AE188" s="134"/>
      <c r="AF188" s="134"/>
      <c r="AG188" s="134"/>
      <c r="AH188" s="134"/>
      <c r="AI188" s="134"/>
      <c r="AJ188" s="135"/>
      <c r="AK188" s="183"/>
      <c r="AL188" s="183"/>
      <c r="AM188" s="133" t="str">
        <f>IF([13]回答表!BD17="●",IF([13]回答表!AD45="●",[13]回答表!B295,""),"")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IF([13]回答表!X46="●","●","")</f>
        <v/>
      </c>
      <c r="O200" s="131"/>
      <c r="P200" s="131"/>
      <c r="Q200" s="132"/>
      <c r="R200" s="119"/>
      <c r="S200" s="119"/>
      <c r="T200" s="119"/>
      <c r="U200" s="133" t="str">
        <f>IF([13]回答表!X46="●",[13]回答表!B307,IF([13]回答表!AA46="●",[13]回答表!B324,""))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IF([13]回答表!X46="●",[13]回答表!U313,IF([13]回答表!AA46="●",[13]回答表!U330,""))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IF([13]回答表!X46="●",[13]回答表!G313,IF([13]回答表!AA46="●",[13]回答表!G330,""))</f>
        <v/>
      </c>
      <c r="AN203" s="83"/>
      <c r="AO203" s="83"/>
      <c r="AP203" s="83"/>
      <c r="AQ203" s="83"/>
      <c r="AR203" s="83"/>
      <c r="AS203" s="83"/>
      <c r="AT203" s="153"/>
      <c r="AU203" s="82" t="str">
        <f>IF([13]回答表!X46="●",[13]回答表!G314,IF([13]回答表!AA46="●",[13]回答表!G331,""))</f>
        <v/>
      </c>
      <c r="AV203" s="83"/>
      <c r="AW203" s="83"/>
      <c r="AX203" s="83"/>
      <c r="AY203" s="83"/>
      <c r="AZ203" s="83"/>
      <c r="BA203" s="83"/>
      <c r="BB203" s="153"/>
      <c r="BC203" s="120"/>
      <c r="BD203" s="109"/>
      <c r="BE203" s="109"/>
      <c r="BF203" s="150" t="str">
        <f>IF([13]回答表!X46="●",[13]回答表!X313,IF([13]回答表!AA46="●",[13]回答表!X330,""))</f>
        <v/>
      </c>
      <c r="BG203" s="151"/>
      <c r="BH203" s="151"/>
      <c r="BI203" s="151"/>
      <c r="BJ203" s="150" t="str">
        <f>IF([13]回答表!X46="●",[13]回答表!X314,IF([13]回答表!AA46="●",[13]回答表!X331,""))</f>
        <v/>
      </c>
      <c r="BK203" s="151"/>
      <c r="BL203" s="151"/>
      <c r="BM203" s="152"/>
      <c r="BN203" s="150" t="str">
        <f>IF([13]回答表!X46="●",[13]回答表!X315,IF([13]回答表!AA46="●",[13]回答表!X332,""))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IF([13]回答表!AA46="●","●","")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IF([13]回答表!AD46="●","●","")</f>
        <v/>
      </c>
      <c r="O212" s="131"/>
      <c r="P212" s="131"/>
      <c r="Q212" s="132"/>
      <c r="R212" s="119"/>
      <c r="S212" s="119"/>
      <c r="T212" s="119"/>
      <c r="U212" s="133" t="str">
        <f>IF([13]回答表!AD46="●",[13]回答表!B337,"")</f>
        <v/>
      </c>
      <c r="V212" s="134"/>
      <c r="W212" s="134"/>
      <c r="X212" s="134"/>
      <c r="Y212" s="134"/>
      <c r="Z212" s="134"/>
      <c r="AA212" s="134"/>
      <c r="AB212" s="134"/>
      <c r="AC212" s="134"/>
      <c r="AD212" s="134"/>
      <c r="AE212" s="134"/>
      <c r="AF212" s="134"/>
      <c r="AG212" s="134"/>
      <c r="AH212" s="134"/>
      <c r="AI212" s="134"/>
      <c r="AJ212" s="135"/>
      <c r="AK212" s="259"/>
      <c r="AL212" s="259"/>
      <c r="AM212" s="133" t="str">
        <f>IF([13]回答表!AD46="●",[13]回答表!B343,"")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IF([13]回答表!X47="●","●","")</f>
        <v/>
      </c>
      <c r="O224" s="131"/>
      <c r="P224" s="131"/>
      <c r="Q224" s="132"/>
      <c r="R224" s="119"/>
      <c r="S224" s="119"/>
      <c r="T224" s="119"/>
      <c r="U224" s="133" t="str">
        <f>IF([13]回答表!X47="●",[13]回答表!B356,IF([13]回答表!AA47="●",[13]回答表!B379,""))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IF([13]回答表!X47="●",[13]回答表!B362,"")</f>
        <v/>
      </c>
      <c r="AO224" s="263"/>
      <c r="AP224" s="263"/>
      <c r="AQ224" s="263"/>
      <c r="AR224" s="263"/>
      <c r="AS224" s="263"/>
      <c r="AT224" s="263"/>
      <c r="AU224" s="263"/>
      <c r="AV224" s="263"/>
      <c r="AW224" s="263"/>
      <c r="AX224" s="263"/>
      <c r="AY224" s="263"/>
      <c r="AZ224" s="263"/>
      <c r="BA224" s="263"/>
      <c r="BB224" s="264"/>
      <c r="BC224" s="120"/>
      <c r="BD224" s="109"/>
      <c r="BE224" s="109"/>
      <c r="BF224" s="138" t="str">
        <f>IF([13]回答表!X47="●",[13]回答表!B368,IF([13]回答表!AA47="●",[13]回答表!B385,""))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IF([13]回答表!X47="●",[13]回答表!E368,IF([13]回答表!AA47="●",[13]回答表!E385,""))</f>
        <v/>
      </c>
      <c r="BG227" s="151"/>
      <c r="BH227" s="151"/>
      <c r="BI227" s="151"/>
      <c r="BJ227" s="150" t="str">
        <f>IF([13]回答表!X47="●",[13]回答表!E369,IF([13]回答表!AA47="●",[13]回答表!E386,""))</f>
        <v/>
      </c>
      <c r="BK227" s="151"/>
      <c r="BL227" s="151"/>
      <c r="BM227" s="152"/>
      <c r="BN227" s="150" t="str">
        <f>IF([13]回答表!X47="●",[13]回答表!E370,IF([13]回答表!AA47="●",[13]回答表!E387,""))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IF([13]回答表!AA47="●","●","")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IF([13]回答表!AD47="●","●","")</f>
        <v/>
      </c>
      <c r="O236" s="131"/>
      <c r="P236" s="131"/>
      <c r="Q236" s="132"/>
      <c r="R236" s="119"/>
      <c r="S236" s="119"/>
      <c r="T236" s="119"/>
      <c r="U236" s="133" t="str">
        <f>IF([13]回答表!AD47="●",[13]回答表!B392,"")</f>
        <v/>
      </c>
      <c r="V236" s="134"/>
      <c r="W236" s="134"/>
      <c r="X236" s="134"/>
      <c r="Y236" s="134"/>
      <c r="Z236" s="134"/>
      <c r="AA236" s="134"/>
      <c r="AB236" s="134"/>
      <c r="AC236" s="134"/>
      <c r="AD236" s="134"/>
      <c r="AE236" s="134"/>
      <c r="AF236" s="134"/>
      <c r="AG236" s="134"/>
      <c r="AH236" s="134"/>
      <c r="AI236" s="134"/>
      <c r="AJ236" s="135"/>
      <c r="AK236" s="259"/>
      <c r="AL236" s="259"/>
      <c r="AM236" s="133" t="str">
        <f>IF([13]回答表!AD47="●",[13]回答表!B398,"")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IF([13]回答表!X48="●","●","")</f>
        <v/>
      </c>
      <c r="O248" s="131"/>
      <c r="P248" s="131"/>
      <c r="Q248" s="132"/>
      <c r="R248" s="119"/>
      <c r="S248" s="119"/>
      <c r="T248" s="119"/>
      <c r="U248" s="133" t="str">
        <f>IF([13]回答表!X48="●",[13]回答表!B411,IF([13]回答表!AA48="●",[13]回答表!B425,""))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IF([13]回答表!X48="●",[13]回答表!BC418,IF([13]回答表!AA48="●",[13]回答表!BC432,""))</f>
        <v/>
      </c>
      <c r="AR248" s="272"/>
      <c r="AS248" s="272"/>
      <c r="AT248" s="272"/>
      <c r="AU248" s="273" t="s">
        <v>73</v>
      </c>
      <c r="AV248" s="274"/>
      <c r="AW248" s="274"/>
      <c r="AX248" s="275"/>
      <c r="AY248" s="272" t="str">
        <f>IF([13]回答表!X48="●",[13]回答表!BC423,IF([13]回答表!AA48="●",[13]回答表!BC437,""))</f>
        <v/>
      </c>
      <c r="AZ248" s="272"/>
      <c r="BA248" s="272"/>
      <c r="BB248" s="272"/>
      <c r="BC248" s="120"/>
      <c r="BD248" s="109"/>
      <c r="BE248" s="109"/>
      <c r="BF248" s="138" t="str">
        <f>IF([13]回答表!X48="●",[13]回答表!S417,IF([13]回答表!AA48="●",[13]回答表!S431,""))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IF([13]回答表!X48="●",[13]回答表!BC419,IF([13]回答表!AA48="●",[13]回答表!BC433,""))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IF([13]回答表!X48="●",[13]回答表!V417,IF([13]回答表!AA48="●",[13]回答表!V431,""))</f>
        <v/>
      </c>
      <c r="BG251" s="151"/>
      <c r="BH251" s="151"/>
      <c r="BI251" s="151"/>
      <c r="BJ251" s="150" t="str">
        <f>IF([13]回答表!X48="●",[13]回答表!V418,IF([13]回答表!AA48="●",[13]回答表!V432,""))</f>
        <v/>
      </c>
      <c r="BK251" s="151"/>
      <c r="BL251" s="151"/>
      <c r="BM251" s="152"/>
      <c r="BN251" s="150" t="str">
        <f>IF([13]回答表!X48="●",[13]回答表!V419,IF([13]回答表!AA48="●",[13]回答表!V433,""))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IF([13]回答表!X48="●",[13]回答表!BC420,IF([13]回答表!AA48="●",[13]回答表!BC434,""))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IF([13]回答表!X48="●",[13]回答表!BC424,IF([13]回答表!AA48="●",[13]回答表!BC438,""))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IF([13]回答表!AA48="●","●","")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IF([13]回答表!X48="●",[13]回答表!BC421,IF([13]回答表!AA48="●",[13]回答表!BC435,""))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IF([13]回答表!X48="●",[13]回答表!BC422,IF([13]回答表!AA48="●",[13]回答表!BC436,""))</f>
        <v/>
      </c>
      <c r="AR256" s="272"/>
      <c r="AS256" s="272"/>
      <c r="AT256" s="272"/>
      <c r="AU256" s="224" t="s">
        <v>79</v>
      </c>
      <c r="AV256" s="225"/>
      <c r="AW256" s="225"/>
      <c r="AX256" s="226"/>
      <c r="AY256" s="282" t="str">
        <f>IF([13]回答表!X48="●",[13]回答表!BC425,IF([13]回答表!AA48="●",[13]回答表!BC439,""))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IF([13]回答表!AD48="●","●","")</f>
        <v/>
      </c>
      <c r="O260" s="131"/>
      <c r="P260" s="131"/>
      <c r="Q260" s="132"/>
      <c r="R260" s="119"/>
      <c r="S260" s="119"/>
      <c r="T260" s="119"/>
      <c r="U260" s="133" t="str">
        <f>IF([13]回答表!AD48="●",[13]回答表!B439,"")</f>
        <v/>
      </c>
      <c r="V260" s="134"/>
      <c r="W260" s="134"/>
      <c r="X260" s="134"/>
      <c r="Y260" s="134"/>
      <c r="Z260" s="134"/>
      <c r="AA260" s="134"/>
      <c r="AB260" s="134"/>
      <c r="AC260" s="134"/>
      <c r="AD260" s="134"/>
      <c r="AE260" s="134"/>
      <c r="AF260" s="134"/>
      <c r="AG260" s="134"/>
      <c r="AH260" s="134"/>
      <c r="AI260" s="134"/>
      <c r="AJ260" s="135"/>
      <c r="AK260" s="183"/>
      <c r="AL260" s="183"/>
      <c r="AM260" s="133" t="str">
        <f>IF([13]回答表!AD48="●",[13]回答表!B445,"")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IF([13]回答表!X49="●","●","")</f>
        <v/>
      </c>
      <c r="O271" s="131"/>
      <c r="P271" s="131"/>
      <c r="Q271" s="132"/>
      <c r="R271" s="119"/>
      <c r="S271" s="119"/>
      <c r="T271" s="119"/>
      <c r="U271" s="133" t="str">
        <f>IF([13]回答表!X49="●",[13]回答表!B458,IF([13]回答表!AA49="●",[13]回答表!B475,""))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IF([13]回答表!X49="●",[13]回答表!B468,IF([13]回答表!AA49="●",[13]回答表!B485,""))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IF([13]回答表!X49="●",[13]回答表!G464,IF([13]回答表!AA49="●",[13]回答表!G481,""))</f>
        <v/>
      </c>
      <c r="AN273" s="83"/>
      <c r="AO273" s="83"/>
      <c r="AP273" s="83"/>
      <c r="AQ273" s="83"/>
      <c r="AR273" s="83"/>
      <c r="AS273" s="83"/>
      <c r="AT273" s="153"/>
      <c r="AU273" s="82" t="str">
        <f>IF([13]回答表!X49="●",[13]回答表!G465,IF([13]回答表!AA49="●",[13]回答表!G482,""))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IF([13]回答表!X49="●",[13]回答表!E468,IF([13]回答表!AA49="●",[13]回答表!E485,""))</f>
        <v/>
      </c>
      <c r="BG274" s="151"/>
      <c r="BH274" s="151"/>
      <c r="BI274" s="151"/>
      <c r="BJ274" s="150" t="str">
        <f>IF([13]回答表!X49="●",[13]回答表!E469,IF([13]回答表!AA49="●",[13]回答表!E486,""))</f>
        <v/>
      </c>
      <c r="BK274" s="151"/>
      <c r="BL274" s="151"/>
      <c r="BM274" s="152"/>
      <c r="BN274" s="150" t="str">
        <f>IF([13]回答表!X49="●",[13]回答表!E470,IF([13]回答表!AA49="●",[13]回答表!E487,""))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IF([13]回答表!AA49="●","●","")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IF([13]回答表!AD49="●","●","")</f>
        <v/>
      </c>
      <c r="O283" s="131"/>
      <c r="P283" s="131"/>
      <c r="Q283" s="132"/>
      <c r="R283" s="119"/>
      <c r="S283" s="119"/>
      <c r="T283" s="119"/>
      <c r="U283" s="133" t="str">
        <f>IF([13]回答表!AD49="●",[13]回答表!B492,"")</f>
        <v/>
      </c>
      <c r="V283" s="134"/>
      <c r="W283" s="134"/>
      <c r="X283" s="134"/>
      <c r="Y283" s="134"/>
      <c r="Z283" s="134"/>
      <c r="AA283" s="134"/>
      <c r="AB283" s="134"/>
      <c r="AC283" s="134"/>
      <c r="AD283" s="134"/>
      <c r="AE283" s="134"/>
      <c r="AF283" s="134"/>
      <c r="AG283" s="134"/>
      <c r="AH283" s="134"/>
      <c r="AI283" s="134"/>
      <c r="AJ283" s="135"/>
      <c r="AK283" s="136"/>
      <c r="AL283" s="136"/>
      <c r="AM283" s="133" t="str">
        <f>IF([13]回答表!AD49="●",[13]回答表!B498,"")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IF([13]回答表!R50="●",[13]回答表!B511,"")</f>
        <v>　「秋田市大森山動物園条例」に基づき、自然および命の大切さについて学ぶ環境教育としての役割や、種の保存活動（希少種の繁殖）など公的な機能を推進することとしている。
　また、平成22年３月に策定（平成29年12月改訂）した「大森山自然動物公園（仮称）整備構想」に基づき、大森山公園と大森山動物園を長期的な視点から、計画的かつ一体的な整備を推進することとしているため、現行の経営体制・手法を継続する。</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D06B0-A82C-4D85-B725-B17A53D4BACF}">
  <sheetPr>
    <pageSetUpPr fitToPage="1"/>
  </sheetPr>
  <dimension ref="A1:CN315"/>
  <sheetViews>
    <sheetView showZeros="0" view="pageBreakPreview" zoomScale="60" zoomScaleNormal="55" workbookViewId="0">
      <selection activeCell="U55" sqref="U55"/>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IF(COUNTIF([3]回答表!K15,"*")&gt;0,[3]回答表!K15,"")</f>
        <v>秋田市</v>
      </c>
      <c r="D11" s="8"/>
      <c r="E11" s="8"/>
      <c r="F11" s="8"/>
      <c r="G11" s="8"/>
      <c r="H11" s="8"/>
      <c r="I11" s="8"/>
      <c r="J11" s="8"/>
      <c r="K11" s="8"/>
      <c r="L11" s="8"/>
      <c r="M11" s="8"/>
      <c r="N11" s="8"/>
      <c r="O11" s="8"/>
      <c r="P11" s="8"/>
      <c r="Q11" s="8"/>
      <c r="R11" s="8"/>
      <c r="S11" s="8"/>
      <c r="T11" s="8"/>
      <c r="U11" s="22" t="str">
        <f>IF(COUNTIF([3]回答表!F17,"*")&gt;0,[3]回答表!F17,"")</f>
        <v>病院事業</v>
      </c>
      <c r="V11" s="23"/>
      <c r="W11" s="23"/>
      <c r="X11" s="23"/>
      <c r="Y11" s="23"/>
      <c r="Z11" s="23"/>
      <c r="AA11" s="23"/>
      <c r="AB11" s="23"/>
      <c r="AC11" s="23"/>
      <c r="AD11" s="23"/>
      <c r="AE11" s="23"/>
      <c r="AF11" s="10"/>
      <c r="AG11" s="10"/>
      <c r="AH11" s="10"/>
      <c r="AI11" s="10"/>
      <c r="AJ11" s="10"/>
      <c r="AK11" s="10"/>
      <c r="AL11" s="10"/>
      <c r="AM11" s="10"/>
      <c r="AN11" s="11"/>
      <c r="AO11" s="24" t="str">
        <f>IF(COUNTIF([3]回答表!W17,"*")&gt;0,[3]回答表!W17,"")</f>
        <v>―</v>
      </c>
      <c r="AP11" s="10"/>
      <c r="AQ11" s="10"/>
      <c r="AR11" s="10"/>
      <c r="AS11" s="10"/>
      <c r="AT11" s="10"/>
      <c r="AU11" s="10"/>
      <c r="AV11" s="10"/>
      <c r="AW11" s="10"/>
      <c r="AX11" s="10"/>
      <c r="AY11" s="10"/>
      <c r="AZ11" s="10"/>
      <c r="BA11" s="10"/>
      <c r="BB11" s="10"/>
      <c r="BC11" s="10"/>
      <c r="BD11" s="10"/>
      <c r="BE11" s="10"/>
      <c r="BF11" s="11"/>
      <c r="BG11" s="21" t="str">
        <f>IF(COUNTIF([3]回答表!F19,"*")&gt;0,[3]回答表!F19,"")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IF([3]回答表!R43="●","●","")</f>
        <v/>
      </c>
      <c r="E24" s="80"/>
      <c r="F24" s="80"/>
      <c r="G24" s="80"/>
      <c r="H24" s="80"/>
      <c r="I24" s="80"/>
      <c r="J24" s="81"/>
      <c r="K24" s="79" t="str">
        <f>IF([3]回答表!R44="●","●","")</f>
        <v/>
      </c>
      <c r="L24" s="80"/>
      <c r="M24" s="80"/>
      <c r="N24" s="80"/>
      <c r="O24" s="80"/>
      <c r="P24" s="80"/>
      <c r="Q24" s="81"/>
      <c r="R24" s="79" t="str">
        <f>IF([3]回答表!R45="●","●","")</f>
        <v/>
      </c>
      <c r="S24" s="80"/>
      <c r="T24" s="80"/>
      <c r="U24" s="80"/>
      <c r="V24" s="80"/>
      <c r="W24" s="80"/>
      <c r="X24" s="81"/>
      <c r="Y24" s="79" t="str">
        <f>IF([3]回答表!R46="●","●","")</f>
        <v/>
      </c>
      <c r="Z24" s="80"/>
      <c r="AA24" s="80"/>
      <c r="AB24" s="80"/>
      <c r="AC24" s="80"/>
      <c r="AD24" s="80"/>
      <c r="AE24" s="81"/>
      <c r="AF24" s="79" t="str">
        <f>IF([3]回答表!R47="●","●","")</f>
        <v/>
      </c>
      <c r="AG24" s="80"/>
      <c r="AH24" s="80"/>
      <c r="AI24" s="80"/>
      <c r="AJ24" s="80"/>
      <c r="AK24" s="80"/>
      <c r="AL24" s="81"/>
      <c r="AM24" s="79" t="str">
        <f>IF([3]回答表!R48="●","●","")</f>
        <v/>
      </c>
      <c r="AN24" s="80"/>
      <c r="AO24" s="80"/>
      <c r="AP24" s="80"/>
      <c r="AQ24" s="80"/>
      <c r="AR24" s="80"/>
      <c r="AS24" s="81"/>
      <c r="AT24" s="79" t="str">
        <f>IF([3]回答表!R49="●","●","")</f>
        <v>●</v>
      </c>
      <c r="AU24" s="80"/>
      <c r="AV24" s="80"/>
      <c r="AW24" s="80"/>
      <c r="AX24" s="80"/>
      <c r="AY24" s="80"/>
      <c r="AZ24" s="81"/>
      <c r="BA24" s="68"/>
      <c r="BB24" s="82" t="str">
        <f>IF([3]回答表!R50="●","●","")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IF([3]回答表!X43="●","●","")</f>
        <v/>
      </c>
      <c r="O36" s="131"/>
      <c r="P36" s="131"/>
      <c r="Q36" s="132"/>
      <c r="R36" s="119"/>
      <c r="S36" s="119"/>
      <c r="T36" s="119"/>
      <c r="U36" s="133" t="str">
        <f>IF([3]回答表!X43="●",[3]回答表!B59,IF([3]回答表!AA43="●",[3]回答表!B79,""))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IF([3]回答表!X43="●",[3]回答表!S65,IF([3]回答表!AA43="●",[3]回答表!S85,""))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IF([3]回答表!X43="●",[3]回答表!G65,IF([3]回答表!AA43="●",[3]回答表!G85,""))</f>
        <v/>
      </c>
      <c r="AN38" s="83"/>
      <c r="AO38" s="83"/>
      <c r="AP38" s="83"/>
      <c r="AQ38" s="83"/>
      <c r="AR38" s="83"/>
      <c r="AS38" s="83"/>
      <c r="AT38" s="153"/>
      <c r="AU38" s="82" t="str">
        <f>IF([3]回答表!X43="●",[3]回答表!G66,IF([3]回答表!AA43="●",[3]回答表!G86,""))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IF([3]回答表!X43="●",[3]回答表!V65,IF([3]回答表!AA43="●",[3]回答表!V85,""))</f>
        <v/>
      </c>
      <c r="BG39" s="16"/>
      <c r="BH39" s="16"/>
      <c r="BI39" s="17"/>
      <c r="BJ39" s="150" t="str">
        <f>IF([3]回答表!X43="●",[3]回答表!V66,IF([3]回答表!AA43="●",[3]回答表!V86,""))</f>
        <v/>
      </c>
      <c r="BK39" s="16"/>
      <c r="BL39" s="16"/>
      <c r="BM39" s="17"/>
      <c r="BN39" s="150" t="str">
        <f>IF([3]回答表!X43="●",[3]回答表!V67,IF([3]回答表!AA43="●",[3]回答表!V87,""))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IF([3]回答表!X43="●",[3]回答表!O71,IF([3]回答表!AA43="●",[3]回答表!O91,""))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IF([3]回答表!X43="●",[3]回答表!O72,IF([3]回答表!AA43="●",[3]回答表!O92,""))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IF([3]回答表!AA43="●","●","")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IF([3]回答表!X43="●",[3]回答表!O73,IF([3]回答表!AA43="●",[3]回答表!O93,""))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IF([3]回答表!X43="●",[3]回答表!O74,IF([3]回答表!AA43="●",[3]回答表!O94,""))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IF([3]回答表!X43="●",[3]回答表!AG71,IF([3]回答表!AA43="●",[3]回答表!AG91,""))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IF([3]回答表!X43="●",[3]回答表!AG72,IF([3]回答表!AA43="●",[3]回答表!AG92,""))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IF([3]回答表!AD43="●","●","")</f>
        <v/>
      </c>
      <c r="O51" s="131"/>
      <c r="P51" s="131"/>
      <c r="Q51" s="132"/>
      <c r="R51" s="119"/>
      <c r="S51" s="119"/>
      <c r="T51" s="119"/>
      <c r="U51" s="133" t="str">
        <f>IF([3]回答表!AD43="●",[3]回答表!B99,"")</f>
        <v/>
      </c>
      <c r="V51" s="134"/>
      <c r="W51" s="134"/>
      <c r="X51" s="134"/>
      <c r="Y51" s="134"/>
      <c r="Z51" s="134"/>
      <c r="AA51" s="134"/>
      <c r="AB51" s="134"/>
      <c r="AC51" s="134"/>
      <c r="AD51" s="134"/>
      <c r="AE51" s="134"/>
      <c r="AF51" s="134"/>
      <c r="AG51" s="134"/>
      <c r="AH51" s="134"/>
      <c r="AI51" s="134"/>
      <c r="AJ51" s="135"/>
      <c r="AK51" s="183"/>
      <c r="AL51" s="183"/>
      <c r="AM51" s="133" t="str">
        <f>IF([3]回答表!AD43="●",[3]回答表!B104,"")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IF([3]回答表!X44="●","●","")</f>
        <v/>
      </c>
      <c r="O62" s="131"/>
      <c r="P62" s="131"/>
      <c r="Q62" s="132"/>
      <c r="R62" s="119"/>
      <c r="S62" s="119"/>
      <c r="T62" s="119"/>
      <c r="U62" s="133" t="str">
        <f>IF([3]回答表!X44="●",[3]回答表!B115,IF([3]回答表!AA44="●",[3]回答表!B127,""))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IF([3]回答表!X44="●",[3]回答表!S121,IF([3]回答表!AA44="●",[3]回答表!S133,""))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IF([3]回答表!X44="●",[3]回答表!J121,IF([3]回答表!AA44="●",[3]回答表!J133,""))</f>
        <v/>
      </c>
      <c r="AN65" s="83"/>
      <c r="AO65" s="83"/>
      <c r="AP65" s="83"/>
      <c r="AQ65" s="83"/>
      <c r="AR65" s="83"/>
      <c r="AS65" s="83"/>
      <c r="AT65" s="153"/>
      <c r="AU65" s="82" t="str">
        <f>IF([3]回答表!X44="●",[3]回答表!J122,IF([3]回答表!AA44="●",[3]回答表!J134,""))</f>
        <v/>
      </c>
      <c r="AV65" s="83"/>
      <c r="AW65" s="83"/>
      <c r="AX65" s="83"/>
      <c r="AY65" s="83"/>
      <c r="AZ65" s="83"/>
      <c r="BA65" s="83"/>
      <c r="BB65" s="153"/>
      <c r="BC65" s="120"/>
      <c r="BD65" s="109"/>
      <c r="BE65" s="109"/>
      <c r="BF65" s="150" t="str">
        <f>IF([3]回答表!X44="●",[3]回答表!V121,IF([3]回答表!AA44="●",[3]回答表!V133,""))</f>
        <v/>
      </c>
      <c r="BG65" s="151"/>
      <c r="BH65" s="151"/>
      <c r="BI65" s="151"/>
      <c r="BJ65" s="150" t="str">
        <f>IF([3]回答表!X44="●",[3]回答表!V122,IF([3]回答表!AA44="●",[3]回答表!V134,""))</f>
        <v/>
      </c>
      <c r="BK65" s="151"/>
      <c r="BL65" s="151"/>
      <c r="BM65" s="151"/>
      <c r="BN65" s="150" t="str">
        <f>IF([3]回答表!X44="●",[3]回答表!V123,IF([3]回答表!AA44="●",[3]回答表!V135,""))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IF([3]回答表!AA44="●","●","")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IF([3]回答表!AD44="●","●","")</f>
        <v/>
      </c>
      <c r="O74" s="131"/>
      <c r="P74" s="131"/>
      <c r="Q74" s="132"/>
      <c r="R74" s="119"/>
      <c r="S74" s="119"/>
      <c r="T74" s="119"/>
      <c r="U74" s="133" t="str">
        <f>IF([3]回答表!AD44="●",[3]回答表!B140,"")</f>
        <v/>
      </c>
      <c r="V74" s="134"/>
      <c r="W74" s="134"/>
      <c r="X74" s="134"/>
      <c r="Y74" s="134"/>
      <c r="Z74" s="134"/>
      <c r="AA74" s="134"/>
      <c r="AB74" s="134"/>
      <c r="AC74" s="134"/>
      <c r="AD74" s="134"/>
      <c r="AE74" s="134"/>
      <c r="AF74" s="134"/>
      <c r="AG74" s="134"/>
      <c r="AH74" s="134"/>
      <c r="AI74" s="134"/>
      <c r="AJ74" s="135"/>
      <c r="AK74" s="183"/>
      <c r="AL74" s="183"/>
      <c r="AM74" s="133" t="str">
        <f>IF([3]回答表!AD44="●",[3]回答表!B146,"")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IF([3]回答表!F17="水道事業",IF([3]回答表!X45="●","●",""),"")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IF([3]回答表!F17="水道事業",IF([3]回答表!X45="●",[3]回答表!B158,IF([3]回答表!AA45="●",[3]回答表!B223,"")),"")</f>
        <v/>
      </c>
      <c r="AN86" s="201"/>
      <c r="AO86" s="201"/>
      <c r="AP86" s="201"/>
      <c r="AQ86" s="201"/>
      <c r="AR86" s="201"/>
      <c r="AS86" s="201"/>
      <c r="AT86" s="201"/>
      <c r="AU86" s="201"/>
      <c r="AV86" s="201"/>
      <c r="AW86" s="201"/>
      <c r="AX86" s="201"/>
      <c r="AY86" s="201"/>
      <c r="AZ86" s="201"/>
      <c r="BA86" s="201"/>
      <c r="BB86" s="201"/>
      <c r="BC86" s="202"/>
      <c r="BD86" s="109"/>
      <c r="BE86" s="109"/>
      <c r="BF86" s="138" t="str">
        <f>IF([3]回答表!F17="水道事業",IF([3]回答表!X45="●",[3]回答表!B212,IF([3]回答表!AA45="●",[3]回答表!B278,"")),"")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IF([3]回答表!F17="水道事業",IF([3]回答表!X45="●",[3]回答表!J166,IF([3]回答表!AA45="●",[3]回答表!J231,"")),"")</f>
        <v/>
      </c>
      <c r="V88" s="83"/>
      <c r="W88" s="83"/>
      <c r="X88" s="83"/>
      <c r="Y88" s="83"/>
      <c r="Z88" s="83"/>
      <c r="AA88" s="83"/>
      <c r="AB88" s="153"/>
      <c r="AC88" s="82" t="str">
        <f>IF([3]回答表!F17="水道事業",IF([3]回答表!X45="●",[3]回答表!J173,IF([3]回答表!AA45="●",[3]回答表!J238,"")),"")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IF([3]回答表!F17="水道事業",IF([3]回答表!X45="●",[3]回答表!E212,IF([3]回答表!AA45="●",[3]回答表!E278,"")),"")</f>
        <v/>
      </c>
      <c r="BG89" s="151"/>
      <c r="BH89" s="151"/>
      <c r="BI89" s="151"/>
      <c r="BJ89" s="150" t="str">
        <f>IF([3]回答表!F17="水道事業",IF([3]回答表!X45="●",[3]回答表!E213,IF([3]回答表!AA45="●",[3]回答表!E279,"")),"")</f>
        <v/>
      </c>
      <c r="BK89" s="151"/>
      <c r="BL89" s="151"/>
      <c r="BM89" s="151"/>
      <c r="BN89" s="150" t="str">
        <f>IF([3]回答表!F17="水道事業",IF([3]回答表!X45="●",[3]回答表!E214,IF([3]回答表!AA45="●",[3]回答表!E280,"")),"")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IF([3]回答表!F17="水道事業",IF([3]回答表!AA45="●","●",""),"")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IF([3]回答表!F17="水道事業",IF([3]回答表!X45="●",[3]回答表!J176,IF([3]回答表!AA45="●",[3]回答表!J241,"")),"")</f>
        <v/>
      </c>
      <c r="V93" s="83"/>
      <c r="W93" s="83"/>
      <c r="X93" s="83"/>
      <c r="Y93" s="83"/>
      <c r="Z93" s="83"/>
      <c r="AA93" s="83"/>
      <c r="AB93" s="153"/>
      <c r="AC93" s="82" t="str">
        <f>IF([3]回答表!F17="水道事業",IF([3]回答表!X45="●",[3]回答表!J180,IF([3]回答表!AA45="●",[3]回答表!J245,"")),"")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IF([3]回答表!F17="水道事業",IF([3]回答表!AD45="○","○",""),"")</f>
        <v/>
      </c>
      <c r="O98" s="131"/>
      <c r="P98" s="131"/>
      <c r="Q98" s="132"/>
      <c r="R98" s="119"/>
      <c r="S98" s="119"/>
      <c r="T98" s="119"/>
      <c r="U98" s="133" t="str">
        <f>IF([3]回答表!F17="水道事業",IF([3]回答表!AD45="●",[3]回答表!B289,""),"")</f>
        <v/>
      </c>
      <c r="V98" s="134"/>
      <c r="W98" s="134"/>
      <c r="X98" s="134"/>
      <c r="Y98" s="134"/>
      <c r="Z98" s="134"/>
      <c r="AA98" s="134"/>
      <c r="AB98" s="134"/>
      <c r="AC98" s="134"/>
      <c r="AD98" s="134"/>
      <c r="AE98" s="134"/>
      <c r="AF98" s="134"/>
      <c r="AG98" s="134"/>
      <c r="AH98" s="134"/>
      <c r="AI98" s="134"/>
      <c r="AJ98" s="135"/>
      <c r="AK98" s="183"/>
      <c r="AL98" s="183"/>
      <c r="AM98" s="133" t="str">
        <f>IF([3]回答表!F17="水道事業",IF([3]回答表!AD45="●",[3]回答表!B295,""),"")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IF([3]回答表!F17="簡易水道事業",IF([3]回答表!X45="●",[3]回答表!B158,IF([3]回答表!AA45="●",[3]回答表!B223,"")),"")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IF([3]回答表!F17="簡易水道事業",IF([3]回答表!X45="●",[3]回答表!B212,IF([3]回答表!AA45="●",[3]回答表!B278,"")),"")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IF([3]回答表!F17="簡易水道事業",IF([3]回答表!X45="●","●",""),"")</f>
        <v/>
      </c>
      <c r="O112" s="131"/>
      <c r="P112" s="131"/>
      <c r="Q112" s="132"/>
      <c r="R112" s="119"/>
      <c r="S112" s="119"/>
      <c r="T112" s="119"/>
      <c r="U112" s="82" t="str">
        <f>IF([3]回答表!F17="簡易水道事業",IF([3]回答表!X45="●",[3]回答表!Y185,IF([3]回答表!AA45="●",[3]回答表!Y251,"")),"")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IF([3]回答表!F17="簡易水道事業",IF([3]回答表!X45="●",[3]回答表!E212,IF([3]回答表!AA45="●",[3]回答表!E278,"")),"")</f>
        <v/>
      </c>
      <c r="BG113" s="151"/>
      <c r="BH113" s="151"/>
      <c r="BI113" s="151"/>
      <c r="BJ113" s="150" t="str">
        <f>IF([3]回答表!F17="簡易水道事業",IF([3]回答表!X45="●",[3]回答表!E213,IF([3]回答表!AA45="●",[3]回答表!E279,"")),"")</f>
        <v/>
      </c>
      <c r="BK113" s="151"/>
      <c r="BL113" s="151"/>
      <c r="BM113" s="151"/>
      <c r="BN113" s="150" t="str">
        <f>IF([3]回答表!F17="簡易水道事業",IF([3]回答表!X45="●",[3]回答表!E214,IF([3]回答表!AA45="●",[3]回答表!E280,"")),"")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IF([3]回答表!F17="簡易水道事業",IF([3]回答表!X45="●",[3]回答表!Y186,IF([3]回答表!AA45="●",[3]回答表!Y252,"")),"")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IF([3]回答表!F17="簡易水道事業",IF([3]回答表!AA45="●","●",""),"")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IF([3]回答表!F17="簡易水道事業",IF([3]回答表!X45="●",[3]回答表!Y187,IF([3]回答表!AA45="●",[3]回答表!Y253,"")),"")</f>
        <v/>
      </c>
      <c r="V122" s="83"/>
      <c r="W122" s="83"/>
      <c r="X122" s="83"/>
      <c r="Y122" s="83"/>
      <c r="Z122" s="83"/>
      <c r="AA122" s="83"/>
      <c r="AB122" s="83"/>
      <c r="AC122" s="83"/>
      <c r="AD122" s="83"/>
      <c r="AE122" s="83"/>
      <c r="AF122" s="83"/>
      <c r="AG122" s="83"/>
      <c r="AH122" s="83"/>
      <c r="AI122" s="83"/>
      <c r="AJ122" s="153"/>
      <c r="AK122" s="68"/>
      <c r="AL122" s="68"/>
      <c r="AM122" s="233" t="str">
        <f>IF([3]回答表!F17="簡易水道事業",IF([3]回答表!X45="●",[3]回答表!Y189,IF([3]回答表!AA45="●",[3]回答表!Y255,"")),"")</f>
        <v/>
      </c>
      <c r="AN122" s="233"/>
      <c r="AO122" s="233"/>
      <c r="AP122" s="233"/>
      <c r="AQ122" s="233"/>
      <c r="AR122" s="233"/>
      <c r="AS122" s="233" t="str">
        <f>IF([3]回答表!F17="簡易水道事業",IF([3]回答表!X45="●",[3]回答表!Y190,IF([3]回答表!AA45="●",[3]回答表!Y256,"")),"")</f>
        <v/>
      </c>
      <c r="AT122" s="233"/>
      <c r="AU122" s="233"/>
      <c r="AV122" s="233"/>
      <c r="AW122" s="233"/>
      <c r="AX122" s="233"/>
      <c r="AY122" s="233" t="str">
        <f>IF([3]回答表!F17="簡易水道事業",IF([3]回答表!X45="●",[3]回答表!Y191,IF([3]回答表!AA45="●",[3]回答表!Y257,"")),"")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IF([3]回答表!F17="簡易水道事業",IF([3]回答表!AD45="●","●",""),"")</f>
        <v/>
      </c>
      <c r="O127" s="131"/>
      <c r="P127" s="131"/>
      <c r="Q127" s="132"/>
      <c r="R127" s="119"/>
      <c r="S127" s="119"/>
      <c r="T127" s="119"/>
      <c r="U127" s="133" t="str">
        <f>IF([3]回答表!F17="簡易水道事業",IF([3]回答表!AD45="●",[3]回答表!B289,""),"")</f>
        <v/>
      </c>
      <c r="V127" s="134"/>
      <c r="W127" s="134"/>
      <c r="X127" s="134"/>
      <c r="Y127" s="134"/>
      <c r="Z127" s="134"/>
      <c r="AA127" s="134"/>
      <c r="AB127" s="134"/>
      <c r="AC127" s="134"/>
      <c r="AD127" s="134"/>
      <c r="AE127" s="134"/>
      <c r="AF127" s="134"/>
      <c r="AG127" s="134"/>
      <c r="AH127" s="134"/>
      <c r="AI127" s="134"/>
      <c r="AJ127" s="135"/>
      <c r="AK127" s="183"/>
      <c r="AL127" s="183"/>
      <c r="AM127" s="133" t="str">
        <f>IF([3]回答表!F17="簡易水道事業",IF([3]回答表!AD45="●",[3]回答表!B295,""),"")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IF([3]回答表!F17="下水道事業",IF([3]回答表!X45="●","●",""),"")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IF([3]回答表!F17="下水道事業",IF([3]回答表!X45="●",[3]回答表!B158,IF([3]回答表!AA45="●",[3]回答表!B223,"")),"")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IF([3]回答表!F17="下水道事業",IF([3]回答表!X45="●",[3]回答表!B212,IF([3]回答表!AA45="●",[3]回答表!B278,"")),"")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IF([3]回答表!F17="下水道事業",IF([3]回答表!X45="●",[3]回答表!Y193,IF([3]回答表!AA45="●",[3]回答表!Y259,"")),"")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IF([3]回答表!F17="下水道事業",IF([3]回答表!X45="●",[3]回答表!E212,IF([3]回答表!AA45="●",[3]回答表!E278,"")),"")</f>
        <v/>
      </c>
      <c r="BG142" s="151"/>
      <c r="BH142" s="151"/>
      <c r="BI142" s="151"/>
      <c r="BJ142" s="150" t="str">
        <f>IF([3]回答表!F17="下水道事業",IF([3]回答表!X45="●",[3]回答表!E213,IF([3]回答表!AA45="●",[3]回答表!E279,"")),"")</f>
        <v/>
      </c>
      <c r="BK142" s="151"/>
      <c r="BL142" s="151"/>
      <c r="BM142" s="151"/>
      <c r="BN142" s="150" t="str">
        <f>IF([3]回答表!F17="下水道事業",IF([3]回答表!X45="●",[3]回答表!E214,IF([3]回答表!AA45="●",[3]回答表!E280,"")),"")</f>
        <v/>
      </c>
      <c r="BO142" s="151"/>
      <c r="BP142" s="151"/>
      <c r="BQ142" s="152"/>
      <c r="BR142" s="112"/>
      <c r="BX142" s="200" t="str">
        <f>IF([3]回答表!AQ20="下水道事業",IF([3]回答表!BI48="○",[3]回答表!AM161,IF([3]回答表!BL48="○",[3]回答表!AM226,"")),"")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IF([3]回答表!F17="下水道事業",IF([3]回答表!X45="●",[3]回答表!Y195,IF([3]回答表!AA45="●",[3]回答表!Y261,"")),"")</f>
        <v/>
      </c>
      <c r="V147" s="83"/>
      <c r="W147" s="83"/>
      <c r="X147" s="83"/>
      <c r="Y147" s="83"/>
      <c r="Z147" s="83"/>
      <c r="AA147" s="83"/>
      <c r="AB147" s="153"/>
      <c r="AC147" s="82" t="str">
        <f>IF([3]回答表!F17="下水道事業",IF([3]回答表!X45="●",[3]回答表!Y196,IF([3]回答表!AA45="●",[3]回答表!Y262,"")),"")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IF([3]回答表!F17="下水道事業",IF([3]回答表!X45="●",[3]回答表!Y198,IF([3]回答表!AA45="●",[3]回答表!Y264,"")),"")</f>
        <v/>
      </c>
      <c r="V153" s="83"/>
      <c r="W153" s="83"/>
      <c r="X153" s="83"/>
      <c r="Y153" s="83"/>
      <c r="Z153" s="83"/>
      <c r="AA153" s="83"/>
      <c r="AB153" s="153"/>
      <c r="AC153" s="82" t="str">
        <f>IF([3]回答表!F17="下水道事業",IF([3]回答表!X45="●",[3]回答表!Y199,IF([3]回答表!AA45="●",[3]回答表!Y265,"")),"")</f>
        <v/>
      </c>
      <c r="AD153" s="83"/>
      <c r="AE153" s="83"/>
      <c r="AF153" s="83"/>
      <c r="AG153" s="83"/>
      <c r="AH153" s="83"/>
      <c r="AI153" s="83"/>
      <c r="AJ153" s="153"/>
      <c r="AK153" s="82" t="str">
        <f>IF([3]回答表!F17="下水道事業",IF([3]回答表!X45="●",[3]回答表!Y200,IF([3]回答表!AA45="●",[3]回答表!Y266,"")),"")</f>
        <v/>
      </c>
      <c r="AL153" s="83"/>
      <c r="AM153" s="83"/>
      <c r="AN153" s="83"/>
      <c r="AO153" s="83"/>
      <c r="AP153" s="83"/>
      <c r="AQ153" s="83"/>
      <c r="AR153" s="153"/>
      <c r="AS153" s="82" t="str">
        <f>IF([3]回答表!F17="下水道事業",IF([3]回答表!X45="●",[3]回答表!Y201,IF([3]回答表!AA45="●",[3]回答表!Y267,"")),"")</f>
        <v/>
      </c>
      <c r="AT153" s="83"/>
      <c r="AU153" s="83"/>
      <c r="AV153" s="83"/>
      <c r="AW153" s="83"/>
      <c r="AX153" s="83"/>
      <c r="AY153" s="83"/>
      <c r="AZ153" s="153"/>
      <c r="BA153" s="82" t="str">
        <f>IF([3]回答表!F17="下水道事業",IF([3]回答表!X45="●",[3]回答表!Y202,IF([3]回答表!AA45="●",[3]回答表!Y268,"")),"")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IF([3]回答表!F17="下水道事業",IF([3]回答表!AA45="●","●",""),"")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IF([3]回答表!F17="下水道事業",IF([3]回答表!X45="●",[3]回答表!Y207,IF([3]回答表!AA45="●",[3]回答表!Y273,"")),"")</f>
        <v/>
      </c>
      <c r="V159" s="83"/>
      <c r="W159" s="83"/>
      <c r="X159" s="83"/>
      <c r="Y159" s="83"/>
      <c r="Z159" s="83"/>
      <c r="AA159" s="83"/>
      <c r="AB159" s="153"/>
      <c r="AC159" s="82" t="str">
        <f>IF([3]回答表!F17="下水道事業",IF([3]回答表!X45="●",[3]回答表!Y208,IF([3]回答表!AA45="●",[3]回答表!Y274,"")),"")</f>
        <v/>
      </c>
      <c r="AD159" s="83"/>
      <c r="AE159" s="83"/>
      <c r="AF159" s="83"/>
      <c r="AG159" s="83"/>
      <c r="AH159" s="83"/>
      <c r="AI159" s="83"/>
      <c r="AJ159" s="153"/>
      <c r="AK159" s="82" t="str">
        <f>IF([3]回答表!F17="下水道事業",IF([3]回答表!X45="●",[3]回答表!Y209,IF([3]回答表!AA45="●",[3]回答表!Y275,"")),"")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IF([3]回答表!F17="下水道事業",IF([3]回答表!AD45="●","●",""),"")</f>
        <v/>
      </c>
      <c r="O164" s="131"/>
      <c r="P164" s="131"/>
      <c r="Q164" s="132"/>
      <c r="R164" s="119"/>
      <c r="S164" s="119"/>
      <c r="T164" s="119"/>
      <c r="U164" s="133" t="str">
        <f>IF([3]回答表!F17="下水道事業",IF([3]回答表!AD45="●",[3]回答表!B289,""),"")</f>
        <v/>
      </c>
      <c r="V164" s="134"/>
      <c r="W164" s="134"/>
      <c r="X164" s="134"/>
      <c r="Y164" s="134"/>
      <c r="Z164" s="134"/>
      <c r="AA164" s="134"/>
      <c r="AB164" s="134"/>
      <c r="AC164" s="134"/>
      <c r="AD164" s="134"/>
      <c r="AE164" s="134"/>
      <c r="AF164" s="134"/>
      <c r="AG164" s="134"/>
      <c r="AH164" s="134"/>
      <c r="AI164" s="134"/>
      <c r="AJ164" s="135"/>
      <c r="AK164" s="183"/>
      <c r="AL164" s="183"/>
      <c r="AM164" s="133" t="str">
        <f>IF([3]回答表!F17="下水道事業",IF([3]回答表!AD45="●",[3]回答表!B295,""),"")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IF([3]回答表!BD17="●",IF([3]回答表!X45="●","●",""),"")</f>
        <v/>
      </c>
      <c r="O176" s="131"/>
      <c r="P176" s="131"/>
      <c r="Q176" s="132"/>
      <c r="R176" s="119"/>
      <c r="S176" s="119"/>
      <c r="T176" s="119"/>
      <c r="U176" s="133" t="str">
        <f>IF([3]回答表!BD17="●",IF([3]回答表!X45="●",[3]回答表!B158,IF([3]回答表!AA45="●",[3]回答表!B223,"")),"")</f>
        <v/>
      </c>
      <c r="V176" s="134"/>
      <c r="W176" s="134"/>
      <c r="X176" s="134"/>
      <c r="Y176" s="134"/>
      <c r="Z176" s="134"/>
      <c r="AA176" s="134"/>
      <c r="AB176" s="134"/>
      <c r="AC176" s="134"/>
      <c r="AD176" s="134"/>
      <c r="AE176" s="134"/>
      <c r="AF176" s="134"/>
      <c r="AG176" s="134"/>
      <c r="AH176" s="134"/>
      <c r="AI176" s="134"/>
      <c r="AJ176" s="135"/>
      <c r="AK176" s="136"/>
      <c r="AL176" s="136"/>
      <c r="AM176" s="138" t="str">
        <f>IF([3]回答表!BD17="●",IF([3]回答表!X45="●",[3]回答表!B212,IF([3]回答表!AA45="●",[3]回答表!B278,"")),"")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IF([3]回答表!BD17="●",IF([3]回答表!X45="●",[3]回答表!E212,IF([3]回答表!AA45="●",[3]回答表!E278,"")),"")</f>
        <v/>
      </c>
      <c r="AN179" s="151"/>
      <c r="AO179" s="151"/>
      <c r="AP179" s="151"/>
      <c r="AQ179" s="150" t="str">
        <f>IF([3]回答表!BD17="●",IF([3]回答表!X45="●",[3]回答表!E213,IF([3]回答表!AA45="●",[3]回答表!E279,"")),"")</f>
        <v/>
      </c>
      <c r="AR179" s="151"/>
      <c r="AS179" s="151"/>
      <c r="AT179" s="151"/>
      <c r="AU179" s="150" t="str">
        <f>IF([3]回答表!BD17="●",IF([3]回答表!X45="●",[3]回答表!E214,IF([3]回答表!AA45="●",[3]回答表!E280,"")),"")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IF([3]回答表!BD17="●",IF([3]回答表!AA45="●","●",""),"")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IF([3]回答表!BD17="●",IF([3]回答表!AD45="●","●",""),"")</f>
        <v/>
      </c>
      <c r="O188" s="131"/>
      <c r="P188" s="131"/>
      <c r="Q188" s="132"/>
      <c r="R188" s="119"/>
      <c r="S188" s="119"/>
      <c r="T188" s="119"/>
      <c r="U188" s="133" t="str">
        <f>IF([3]回答表!BD17="●",IF([3]回答表!AD45="●",[3]回答表!B289,""),"")</f>
        <v/>
      </c>
      <c r="V188" s="134"/>
      <c r="W188" s="134"/>
      <c r="X188" s="134"/>
      <c r="Y188" s="134"/>
      <c r="Z188" s="134"/>
      <c r="AA188" s="134"/>
      <c r="AB188" s="134"/>
      <c r="AC188" s="134"/>
      <c r="AD188" s="134"/>
      <c r="AE188" s="134"/>
      <c r="AF188" s="134"/>
      <c r="AG188" s="134"/>
      <c r="AH188" s="134"/>
      <c r="AI188" s="134"/>
      <c r="AJ188" s="135"/>
      <c r="AK188" s="183"/>
      <c r="AL188" s="183"/>
      <c r="AM188" s="133" t="str">
        <f>IF([3]回答表!BD17="●",IF([3]回答表!AD45="●",[3]回答表!B295,""),"")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IF([3]回答表!X46="●","●","")</f>
        <v/>
      </c>
      <c r="O200" s="131"/>
      <c r="P200" s="131"/>
      <c r="Q200" s="132"/>
      <c r="R200" s="119"/>
      <c r="S200" s="119"/>
      <c r="T200" s="119"/>
      <c r="U200" s="133" t="str">
        <f>IF([3]回答表!X46="●",[3]回答表!B307,IF([3]回答表!AA46="●",[3]回答表!B324,""))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IF([3]回答表!X46="●",[3]回答表!U313,IF([3]回答表!AA46="●",[3]回答表!U330,""))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IF([3]回答表!X46="●",[3]回答表!G313,IF([3]回答表!AA46="●",[3]回答表!G330,""))</f>
        <v/>
      </c>
      <c r="AN203" s="83"/>
      <c r="AO203" s="83"/>
      <c r="AP203" s="83"/>
      <c r="AQ203" s="83"/>
      <c r="AR203" s="83"/>
      <c r="AS203" s="83"/>
      <c r="AT203" s="153"/>
      <c r="AU203" s="82" t="str">
        <f>IF([3]回答表!X46="●",[3]回答表!G314,IF([3]回答表!AA46="●",[3]回答表!G331,""))</f>
        <v/>
      </c>
      <c r="AV203" s="83"/>
      <c r="AW203" s="83"/>
      <c r="AX203" s="83"/>
      <c r="AY203" s="83"/>
      <c r="AZ203" s="83"/>
      <c r="BA203" s="83"/>
      <c r="BB203" s="153"/>
      <c r="BC203" s="120"/>
      <c r="BD203" s="109"/>
      <c r="BE203" s="109"/>
      <c r="BF203" s="150" t="str">
        <f>IF([3]回答表!X46="●",[3]回答表!X313,IF([3]回答表!AA46="●",[3]回答表!X330,""))</f>
        <v/>
      </c>
      <c r="BG203" s="151"/>
      <c r="BH203" s="151"/>
      <c r="BI203" s="151"/>
      <c r="BJ203" s="150" t="str">
        <f>IF([3]回答表!X46="●",[3]回答表!X314,IF([3]回答表!AA46="●",[3]回答表!X331,""))</f>
        <v/>
      </c>
      <c r="BK203" s="151"/>
      <c r="BL203" s="151"/>
      <c r="BM203" s="152"/>
      <c r="BN203" s="150" t="str">
        <f>IF([3]回答表!X46="●",[3]回答表!X315,IF([3]回答表!AA46="●",[3]回答表!X332,""))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IF([3]回答表!AA46="●","●","")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IF([3]回答表!AD46="●","●","")</f>
        <v/>
      </c>
      <c r="O212" s="131"/>
      <c r="P212" s="131"/>
      <c r="Q212" s="132"/>
      <c r="R212" s="119"/>
      <c r="S212" s="119"/>
      <c r="T212" s="119"/>
      <c r="U212" s="133" t="str">
        <f>IF([3]回答表!AD46="●",[3]回答表!B337,"")</f>
        <v/>
      </c>
      <c r="V212" s="134"/>
      <c r="W212" s="134"/>
      <c r="X212" s="134"/>
      <c r="Y212" s="134"/>
      <c r="Z212" s="134"/>
      <c r="AA212" s="134"/>
      <c r="AB212" s="134"/>
      <c r="AC212" s="134"/>
      <c r="AD212" s="134"/>
      <c r="AE212" s="134"/>
      <c r="AF212" s="134"/>
      <c r="AG212" s="134"/>
      <c r="AH212" s="134"/>
      <c r="AI212" s="134"/>
      <c r="AJ212" s="135"/>
      <c r="AK212" s="259"/>
      <c r="AL212" s="259"/>
      <c r="AM212" s="133" t="str">
        <f>IF([3]回答表!AD46="●",[3]回答表!B343,"")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IF([3]回答表!X47="●","●","")</f>
        <v/>
      </c>
      <c r="O224" s="131"/>
      <c r="P224" s="131"/>
      <c r="Q224" s="132"/>
      <c r="R224" s="119"/>
      <c r="S224" s="119"/>
      <c r="T224" s="119"/>
      <c r="U224" s="133" t="str">
        <f>IF([3]回答表!X47="●",[3]回答表!B356,IF([3]回答表!AA47="●",[3]回答表!B379,""))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IF([3]回答表!X47="●",[3]回答表!B362,"")</f>
        <v/>
      </c>
      <c r="AO224" s="263"/>
      <c r="AP224" s="263"/>
      <c r="AQ224" s="263"/>
      <c r="AR224" s="263"/>
      <c r="AS224" s="263"/>
      <c r="AT224" s="263"/>
      <c r="AU224" s="263"/>
      <c r="AV224" s="263"/>
      <c r="AW224" s="263"/>
      <c r="AX224" s="263"/>
      <c r="AY224" s="263"/>
      <c r="AZ224" s="263"/>
      <c r="BA224" s="263"/>
      <c r="BB224" s="264"/>
      <c r="BC224" s="120"/>
      <c r="BD224" s="109"/>
      <c r="BE224" s="109"/>
      <c r="BF224" s="138" t="str">
        <f>IF([3]回答表!X47="●",[3]回答表!B368,IF([3]回答表!AA47="●",[3]回答表!B385,""))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IF([3]回答表!X47="●",[3]回答表!E368,IF([3]回答表!AA47="●",[3]回答表!E385,""))</f>
        <v/>
      </c>
      <c r="BG227" s="151"/>
      <c r="BH227" s="151"/>
      <c r="BI227" s="151"/>
      <c r="BJ227" s="150" t="str">
        <f>IF([3]回答表!X47="●",[3]回答表!E369,IF([3]回答表!AA47="●",[3]回答表!E386,""))</f>
        <v/>
      </c>
      <c r="BK227" s="151"/>
      <c r="BL227" s="151"/>
      <c r="BM227" s="152"/>
      <c r="BN227" s="150" t="str">
        <f>IF([3]回答表!X47="●",[3]回答表!E370,IF([3]回答表!AA47="●",[3]回答表!E387,""))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IF([3]回答表!AA47="●","●","")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IF([3]回答表!AD47="●","●","")</f>
        <v/>
      </c>
      <c r="O236" s="131"/>
      <c r="P236" s="131"/>
      <c r="Q236" s="132"/>
      <c r="R236" s="119"/>
      <c r="S236" s="119"/>
      <c r="T236" s="119"/>
      <c r="U236" s="133" t="str">
        <f>IF([3]回答表!AD47="●",[3]回答表!B392,"")</f>
        <v/>
      </c>
      <c r="V236" s="134"/>
      <c r="W236" s="134"/>
      <c r="X236" s="134"/>
      <c r="Y236" s="134"/>
      <c r="Z236" s="134"/>
      <c r="AA236" s="134"/>
      <c r="AB236" s="134"/>
      <c r="AC236" s="134"/>
      <c r="AD236" s="134"/>
      <c r="AE236" s="134"/>
      <c r="AF236" s="134"/>
      <c r="AG236" s="134"/>
      <c r="AH236" s="134"/>
      <c r="AI236" s="134"/>
      <c r="AJ236" s="135"/>
      <c r="AK236" s="259"/>
      <c r="AL236" s="259"/>
      <c r="AM236" s="133" t="str">
        <f>IF([3]回答表!AD47="●",[3]回答表!B398,"")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IF([3]回答表!X48="●","●","")</f>
        <v/>
      </c>
      <c r="O248" s="131"/>
      <c r="P248" s="131"/>
      <c r="Q248" s="132"/>
      <c r="R248" s="119"/>
      <c r="S248" s="119"/>
      <c r="T248" s="119"/>
      <c r="U248" s="133" t="str">
        <f>IF([3]回答表!X48="●",[3]回答表!B411,IF([3]回答表!AA48="●",[3]回答表!B425,""))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IF([3]回答表!X48="●",[3]回答表!BC418,IF([3]回答表!AA48="●",[3]回答表!BC432,""))</f>
        <v/>
      </c>
      <c r="AR248" s="272"/>
      <c r="AS248" s="272"/>
      <c r="AT248" s="272"/>
      <c r="AU248" s="273" t="s">
        <v>73</v>
      </c>
      <c r="AV248" s="274"/>
      <c r="AW248" s="274"/>
      <c r="AX248" s="275"/>
      <c r="AY248" s="272" t="str">
        <f>IF([3]回答表!X48="●",[3]回答表!BC423,IF([3]回答表!AA48="●",[3]回答表!BC437,""))</f>
        <v/>
      </c>
      <c r="AZ248" s="272"/>
      <c r="BA248" s="272"/>
      <c r="BB248" s="272"/>
      <c r="BC248" s="120"/>
      <c r="BD248" s="109"/>
      <c r="BE248" s="109"/>
      <c r="BF248" s="138" t="str">
        <f>IF([3]回答表!X48="●",[3]回答表!S417,IF([3]回答表!AA48="●",[3]回答表!S431,""))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IF([3]回答表!X48="●",[3]回答表!BC419,IF([3]回答表!AA48="●",[3]回答表!BC433,""))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IF([3]回答表!X48="●",[3]回答表!V417,IF([3]回答表!AA48="●",[3]回答表!V431,""))</f>
        <v/>
      </c>
      <c r="BG251" s="151"/>
      <c r="BH251" s="151"/>
      <c r="BI251" s="151"/>
      <c r="BJ251" s="150" t="str">
        <f>IF([3]回答表!X48="●",[3]回答表!V418,IF([3]回答表!AA48="●",[3]回答表!V432,""))</f>
        <v/>
      </c>
      <c r="BK251" s="151"/>
      <c r="BL251" s="151"/>
      <c r="BM251" s="152"/>
      <c r="BN251" s="150" t="str">
        <f>IF([3]回答表!X48="●",[3]回答表!V419,IF([3]回答表!AA48="●",[3]回答表!V433,""))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IF([3]回答表!X48="●",[3]回答表!BC420,IF([3]回答表!AA48="●",[3]回答表!BC434,""))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IF([3]回答表!X48="●",[3]回答表!BC424,IF([3]回答表!AA48="●",[3]回答表!BC438,""))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IF([3]回答表!AA48="●","●","")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IF([3]回答表!X48="●",[3]回答表!BC421,IF([3]回答表!AA48="●",[3]回答表!BC435,""))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IF([3]回答表!X48="●",[3]回答表!BC422,IF([3]回答表!AA48="●",[3]回答表!BC436,""))</f>
        <v/>
      </c>
      <c r="AR256" s="272"/>
      <c r="AS256" s="272"/>
      <c r="AT256" s="272"/>
      <c r="AU256" s="224" t="s">
        <v>79</v>
      </c>
      <c r="AV256" s="225"/>
      <c r="AW256" s="225"/>
      <c r="AX256" s="226"/>
      <c r="AY256" s="282" t="str">
        <f>IF([3]回答表!X48="●",[3]回答表!BC425,IF([3]回答表!AA48="●",[3]回答表!BC439,""))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IF([3]回答表!AD48="●","●","")</f>
        <v/>
      </c>
      <c r="O260" s="131"/>
      <c r="P260" s="131"/>
      <c r="Q260" s="132"/>
      <c r="R260" s="119"/>
      <c r="S260" s="119"/>
      <c r="T260" s="119"/>
      <c r="U260" s="133" t="str">
        <f>IF([3]回答表!AD48="●",[3]回答表!B439,"")</f>
        <v/>
      </c>
      <c r="V260" s="134"/>
      <c r="W260" s="134"/>
      <c r="X260" s="134"/>
      <c r="Y260" s="134"/>
      <c r="Z260" s="134"/>
      <c r="AA260" s="134"/>
      <c r="AB260" s="134"/>
      <c r="AC260" s="134"/>
      <c r="AD260" s="134"/>
      <c r="AE260" s="134"/>
      <c r="AF260" s="134"/>
      <c r="AG260" s="134"/>
      <c r="AH260" s="134"/>
      <c r="AI260" s="134"/>
      <c r="AJ260" s="135"/>
      <c r="AK260" s="183"/>
      <c r="AL260" s="183"/>
      <c r="AM260" s="133" t="str">
        <f>IF([3]回答表!AD48="●",[3]回答表!B445,"")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IF([3]回答表!X49="●","●","")</f>
        <v>●</v>
      </c>
      <c r="O271" s="131"/>
      <c r="P271" s="131"/>
      <c r="Q271" s="132"/>
      <c r="R271" s="119"/>
      <c r="S271" s="119"/>
      <c r="T271" s="119"/>
      <c r="U271" s="133" t="str">
        <f>IF([3]回答表!X49="●",[3]回答表!B458,IF([3]回答表!AA49="●",[3]回答表!B475,""))</f>
        <v>　将来にわたり良質で安全な医療を提供できるか、効率的な病院経営が可能かという観点から検討を行い、地方独立行政法人への移行が適切と判断した。移行後は、必要な職員数を確保し、高度専門医療・不採算医療等の提供に努めるとともに、電子カルテの導入等による業務の効率化にも取り組んでいる。</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IF([3]回答表!X49="●",[3]回答表!B468,IF([3]回答表!AA49="●",[3]回答表!B485,""))</f>
        <v>平成</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IF([3]回答表!X49="●",[3]回答表!G464,IF([3]回答表!AA49="●",[3]回答表!G481,""))</f>
        <v xml:space="preserve"> </v>
      </c>
      <c r="AN273" s="83"/>
      <c r="AO273" s="83"/>
      <c r="AP273" s="83"/>
      <c r="AQ273" s="83"/>
      <c r="AR273" s="83"/>
      <c r="AS273" s="83"/>
      <c r="AT273" s="153"/>
      <c r="AU273" s="82" t="str">
        <f>IF([3]回答表!X49="●",[3]回答表!G465,IF([3]回答表!AA49="●",[3]回答表!G482,""))</f>
        <v>●</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f>IF([3]回答表!X49="●",[3]回答表!E468,IF([3]回答表!AA49="●",[3]回答表!E485,""))</f>
        <v>26</v>
      </c>
      <c r="BG274" s="151"/>
      <c r="BH274" s="151"/>
      <c r="BI274" s="151"/>
      <c r="BJ274" s="150">
        <f>IF([3]回答表!X49="●",[3]回答表!E469,IF([3]回答表!AA49="●",[3]回答表!E486,""))</f>
        <v>4</v>
      </c>
      <c r="BK274" s="151"/>
      <c r="BL274" s="151"/>
      <c r="BM274" s="152"/>
      <c r="BN274" s="150">
        <f>IF([3]回答表!X49="●",[3]回答表!E470,IF([3]回答表!AA49="●",[3]回答表!E487,""))</f>
        <v>1</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IF([3]回答表!AA49="●","●","")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25.25"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IF([3]回答表!AD49="●","●","")</f>
        <v/>
      </c>
      <c r="O283" s="131"/>
      <c r="P283" s="131"/>
      <c r="Q283" s="132"/>
      <c r="R283" s="119"/>
      <c r="S283" s="119"/>
      <c r="T283" s="119"/>
      <c r="U283" s="133" t="str">
        <f>IF([3]回答表!AD49="●",[3]回答表!B492,"")</f>
        <v/>
      </c>
      <c r="V283" s="134"/>
      <c r="W283" s="134"/>
      <c r="X283" s="134"/>
      <c r="Y283" s="134"/>
      <c r="Z283" s="134"/>
      <c r="AA283" s="134"/>
      <c r="AB283" s="134"/>
      <c r="AC283" s="134"/>
      <c r="AD283" s="134"/>
      <c r="AE283" s="134"/>
      <c r="AF283" s="134"/>
      <c r="AG283" s="134"/>
      <c r="AH283" s="134"/>
      <c r="AI283" s="134"/>
      <c r="AJ283" s="135"/>
      <c r="AK283" s="136"/>
      <c r="AL283" s="136"/>
      <c r="AM283" s="133" t="str">
        <f>IF([3]回答表!AD49="●",[3]回答表!B498,"")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IF([3]回答表!R50="●",[3]回答表!B511,"")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813C-BF33-4434-AD97-48C2600F0659}">
  <sheetPr>
    <pageSetUpPr fitToPage="1"/>
  </sheetPr>
  <dimension ref="A1:CN315"/>
  <sheetViews>
    <sheetView showZeros="0" view="pageBreakPreview" zoomScale="60" zoomScaleNormal="55" workbookViewId="0">
      <selection activeCell="M35" sqref="M35"/>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IF(COUNTIF([2]回答表!K15,"*")&gt;0,[2]回答表!K15,"")</f>
        <v>秋田市</v>
      </c>
      <c r="D11" s="8"/>
      <c r="E11" s="8"/>
      <c r="F11" s="8"/>
      <c r="G11" s="8"/>
      <c r="H11" s="8"/>
      <c r="I11" s="8"/>
      <c r="J11" s="8"/>
      <c r="K11" s="8"/>
      <c r="L11" s="8"/>
      <c r="M11" s="8"/>
      <c r="N11" s="8"/>
      <c r="O11" s="8"/>
      <c r="P11" s="8"/>
      <c r="Q11" s="8"/>
      <c r="R11" s="8"/>
      <c r="S11" s="8"/>
      <c r="T11" s="8"/>
      <c r="U11" s="22" t="str">
        <f>IF(COUNTIF([2]回答表!F17,"*")&gt;0,[2]回答表!F17,"")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IF(COUNTIF([2]回答表!W17,"*")&gt;0,[2]回答表!W17,"")</f>
        <v>公共下水道</v>
      </c>
      <c r="AP11" s="10"/>
      <c r="AQ11" s="10"/>
      <c r="AR11" s="10"/>
      <c r="AS11" s="10"/>
      <c r="AT11" s="10"/>
      <c r="AU11" s="10"/>
      <c r="AV11" s="10"/>
      <c r="AW11" s="10"/>
      <c r="AX11" s="10"/>
      <c r="AY11" s="10"/>
      <c r="AZ11" s="10"/>
      <c r="BA11" s="10"/>
      <c r="BB11" s="10"/>
      <c r="BC11" s="10"/>
      <c r="BD11" s="10"/>
      <c r="BE11" s="10"/>
      <c r="BF11" s="11"/>
      <c r="BG11" s="21" t="str">
        <f>IF(COUNTIF([2]回答表!F19,"*")&gt;0,[2]回答表!F19,"")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IF([2]回答表!R43="●","●","")</f>
        <v/>
      </c>
      <c r="E24" s="80"/>
      <c r="F24" s="80"/>
      <c r="G24" s="80"/>
      <c r="H24" s="80"/>
      <c r="I24" s="80"/>
      <c r="J24" s="81"/>
      <c r="K24" s="79" t="str">
        <f>IF([2]回答表!R44="●","●","")</f>
        <v/>
      </c>
      <c r="L24" s="80"/>
      <c r="M24" s="80"/>
      <c r="N24" s="80"/>
      <c r="O24" s="80"/>
      <c r="P24" s="80"/>
      <c r="Q24" s="81"/>
      <c r="R24" s="79" t="str">
        <f>IF([2]回答表!R45="●","●","")</f>
        <v/>
      </c>
      <c r="S24" s="80"/>
      <c r="T24" s="80"/>
      <c r="U24" s="80"/>
      <c r="V24" s="80"/>
      <c r="W24" s="80"/>
      <c r="X24" s="81"/>
      <c r="Y24" s="79" t="str">
        <f>IF([2]回答表!R46="●","●","")</f>
        <v/>
      </c>
      <c r="Z24" s="80"/>
      <c r="AA24" s="80"/>
      <c r="AB24" s="80"/>
      <c r="AC24" s="80"/>
      <c r="AD24" s="80"/>
      <c r="AE24" s="81"/>
      <c r="AF24" s="79" t="str">
        <f>IF([2]回答表!R47="●","●","")</f>
        <v>●</v>
      </c>
      <c r="AG24" s="80"/>
      <c r="AH24" s="80"/>
      <c r="AI24" s="80"/>
      <c r="AJ24" s="80"/>
      <c r="AK24" s="80"/>
      <c r="AL24" s="81"/>
      <c r="AM24" s="79" t="str">
        <f>IF([2]回答表!R48="●","●","")</f>
        <v/>
      </c>
      <c r="AN24" s="80"/>
      <c r="AO24" s="80"/>
      <c r="AP24" s="80"/>
      <c r="AQ24" s="80"/>
      <c r="AR24" s="80"/>
      <c r="AS24" s="81"/>
      <c r="AT24" s="79" t="str">
        <f>IF([2]回答表!R49="●","●","")</f>
        <v/>
      </c>
      <c r="AU24" s="80"/>
      <c r="AV24" s="80"/>
      <c r="AW24" s="80"/>
      <c r="AX24" s="80"/>
      <c r="AY24" s="80"/>
      <c r="AZ24" s="81"/>
      <c r="BA24" s="68"/>
      <c r="BB24" s="82" t="str">
        <f>IF([2]回答表!R50="●","●","")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IF([2]回答表!X43="●","●","")</f>
        <v/>
      </c>
      <c r="O36" s="131"/>
      <c r="P36" s="131"/>
      <c r="Q36" s="132"/>
      <c r="R36" s="119"/>
      <c r="S36" s="119"/>
      <c r="T36" s="119"/>
      <c r="U36" s="133" t="str">
        <f>IF([2]回答表!X43="●",[2]回答表!B59,IF([2]回答表!AA43="●",[2]回答表!B79,""))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IF([2]回答表!X43="●",[2]回答表!S65,IF([2]回答表!AA43="●",[2]回答表!S85,""))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IF([2]回答表!X43="●",[2]回答表!G65,IF([2]回答表!AA43="●",[2]回答表!G85,""))</f>
        <v/>
      </c>
      <c r="AN38" s="83"/>
      <c r="AO38" s="83"/>
      <c r="AP38" s="83"/>
      <c r="AQ38" s="83"/>
      <c r="AR38" s="83"/>
      <c r="AS38" s="83"/>
      <c r="AT38" s="153"/>
      <c r="AU38" s="82" t="str">
        <f>IF([2]回答表!X43="●",[2]回答表!G66,IF([2]回答表!AA43="●",[2]回答表!G86,""))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IF([2]回答表!X43="●",[2]回答表!V65,IF([2]回答表!AA43="●",[2]回答表!V85,""))</f>
        <v/>
      </c>
      <c r="BG39" s="16"/>
      <c r="BH39" s="16"/>
      <c r="BI39" s="17"/>
      <c r="BJ39" s="150" t="str">
        <f>IF([2]回答表!X43="●",[2]回答表!V66,IF([2]回答表!AA43="●",[2]回答表!V86,""))</f>
        <v/>
      </c>
      <c r="BK39" s="16"/>
      <c r="BL39" s="16"/>
      <c r="BM39" s="17"/>
      <c r="BN39" s="150" t="str">
        <f>IF([2]回答表!X43="●",[2]回答表!V67,IF([2]回答表!AA43="●",[2]回答表!V87,""))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IF([2]回答表!X43="●",[2]回答表!O71,IF([2]回答表!AA43="●",[2]回答表!O91,""))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IF([2]回答表!X43="●",[2]回答表!O72,IF([2]回答表!AA43="●",[2]回答表!O92,""))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IF([2]回答表!AA43="●","●","")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IF([2]回答表!X43="●",[2]回答表!O73,IF([2]回答表!AA43="●",[2]回答表!O93,""))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IF([2]回答表!X43="●",[2]回答表!O74,IF([2]回答表!AA43="●",[2]回答表!O94,""))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IF([2]回答表!X43="●",[2]回答表!AG71,IF([2]回答表!AA43="●",[2]回答表!AG91,""))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IF([2]回答表!X43="●",[2]回答表!AG72,IF([2]回答表!AA43="●",[2]回答表!AG92,""))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IF([2]回答表!AD43="●","●","")</f>
        <v/>
      </c>
      <c r="O51" s="131"/>
      <c r="P51" s="131"/>
      <c r="Q51" s="132"/>
      <c r="R51" s="119"/>
      <c r="S51" s="119"/>
      <c r="T51" s="119"/>
      <c r="U51" s="133" t="str">
        <f>IF([2]回答表!AD43="●",[2]回答表!B99,"")</f>
        <v/>
      </c>
      <c r="V51" s="134"/>
      <c r="W51" s="134"/>
      <c r="X51" s="134"/>
      <c r="Y51" s="134"/>
      <c r="Z51" s="134"/>
      <c r="AA51" s="134"/>
      <c r="AB51" s="134"/>
      <c r="AC51" s="134"/>
      <c r="AD51" s="134"/>
      <c r="AE51" s="134"/>
      <c r="AF51" s="134"/>
      <c r="AG51" s="134"/>
      <c r="AH51" s="134"/>
      <c r="AI51" s="134"/>
      <c r="AJ51" s="135"/>
      <c r="AK51" s="183"/>
      <c r="AL51" s="183"/>
      <c r="AM51" s="133" t="str">
        <f>IF([2]回答表!AD43="●",[2]回答表!B104,"")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IF([2]回答表!X44="●","●","")</f>
        <v/>
      </c>
      <c r="O62" s="131"/>
      <c r="P62" s="131"/>
      <c r="Q62" s="132"/>
      <c r="R62" s="119"/>
      <c r="S62" s="119"/>
      <c r="T62" s="119"/>
      <c r="U62" s="133" t="str">
        <f>IF([2]回答表!X44="●",[2]回答表!B115,IF([2]回答表!AA44="●",[2]回答表!B127,""))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IF([2]回答表!X44="●",[2]回答表!S121,IF([2]回答表!AA44="●",[2]回答表!S133,""))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IF([2]回答表!X44="●",[2]回答表!J121,IF([2]回答表!AA44="●",[2]回答表!J133,""))</f>
        <v/>
      </c>
      <c r="AN65" s="83"/>
      <c r="AO65" s="83"/>
      <c r="AP65" s="83"/>
      <c r="AQ65" s="83"/>
      <c r="AR65" s="83"/>
      <c r="AS65" s="83"/>
      <c r="AT65" s="153"/>
      <c r="AU65" s="82" t="str">
        <f>IF([2]回答表!X44="●",[2]回答表!J122,IF([2]回答表!AA44="●",[2]回答表!J134,""))</f>
        <v/>
      </c>
      <c r="AV65" s="83"/>
      <c r="AW65" s="83"/>
      <c r="AX65" s="83"/>
      <c r="AY65" s="83"/>
      <c r="AZ65" s="83"/>
      <c r="BA65" s="83"/>
      <c r="BB65" s="153"/>
      <c r="BC65" s="120"/>
      <c r="BD65" s="109"/>
      <c r="BE65" s="109"/>
      <c r="BF65" s="150" t="str">
        <f>IF([2]回答表!X44="●",[2]回答表!V121,IF([2]回答表!AA44="●",[2]回答表!V133,""))</f>
        <v/>
      </c>
      <c r="BG65" s="151"/>
      <c r="BH65" s="151"/>
      <c r="BI65" s="151"/>
      <c r="BJ65" s="150" t="str">
        <f>IF([2]回答表!X44="●",[2]回答表!V122,IF([2]回答表!AA44="●",[2]回答表!V134,""))</f>
        <v/>
      </c>
      <c r="BK65" s="151"/>
      <c r="BL65" s="151"/>
      <c r="BM65" s="151"/>
      <c r="BN65" s="150" t="str">
        <f>IF([2]回答表!X44="●",[2]回答表!V123,IF([2]回答表!AA44="●",[2]回答表!V135,""))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IF([2]回答表!AA44="●","●","")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IF([2]回答表!AD44="●","●","")</f>
        <v/>
      </c>
      <c r="O74" s="131"/>
      <c r="P74" s="131"/>
      <c r="Q74" s="132"/>
      <c r="R74" s="119"/>
      <c r="S74" s="119"/>
      <c r="T74" s="119"/>
      <c r="U74" s="133" t="str">
        <f>IF([2]回答表!AD44="●",[2]回答表!B140,"")</f>
        <v/>
      </c>
      <c r="V74" s="134"/>
      <c r="W74" s="134"/>
      <c r="X74" s="134"/>
      <c r="Y74" s="134"/>
      <c r="Z74" s="134"/>
      <c r="AA74" s="134"/>
      <c r="AB74" s="134"/>
      <c r="AC74" s="134"/>
      <c r="AD74" s="134"/>
      <c r="AE74" s="134"/>
      <c r="AF74" s="134"/>
      <c r="AG74" s="134"/>
      <c r="AH74" s="134"/>
      <c r="AI74" s="134"/>
      <c r="AJ74" s="135"/>
      <c r="AK74" s="183"/>
      <c r="AL74" s="183"/>
      <c r="AM74" s="133" t="str">
        <f>IF([2]回答表!AD44="●",[2]回答表!B146,"")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IF([2]回答表!F17="水道事業",IF([2]回答表!X45="●","●",""),"")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IF([2]回答表!F17="水道事業",IF([2]回答表!X45="●",[2]回答表!B158,IF([2]回答表!AA45="●",[2]回答表!B223,"")),"")</f>
        <v/>
      </c>
      <c r="AN86" s="201"/>
      <c r="AO86" s="201"/>
      <c r="AP86" s="201"/>
      <c r="AQ86" s="201"/>
      <c r="AR86" s="201"/>
      <c r="AS86" s="201"/>
      <c r="AT86" s="201"/>
      <c r="AU86" s="201"/>
      <c r="AV86" s="201"/>
      <c r="AW86" s="201"/>
      <c r="AX86" s="201"/>
      <c r="AY86" s="201"/>
      <c r="AZ86" s="201"/>
      <c r="BA86" s="201"/>
      <c r="BB86" s="201"/>
      <c r="BC86" s="202"/>
      <c r="BD86" s="109"/>
      <c r="BE86" s="109"/>
      <c r="BF86" s="138" t="str">
        <f>IF([2]回答表!F17="水道事業",IF([2]回答表!X45="●",[2]回答表!B212,IF([2]回答表!AA45="●",[2]回答表!B278,"")),"")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IF([2]回答表!F17="水道事業",IF([2]回答表!X45="●",[2]回答表!J166,IF([2]回答表!AA45="●",[2]回答表!J231,"")),"")</f>
        <v/>
      </c>
      <c r="V88" s="83"/>
      <c r="W88" s="83"/>
      <c r="X88" s="83"/>
      <c r="Y88" s="83"/>
      <c r="Z88" s="83"/>
      <c r="AA88" s="83"/>
      <c r="AB88" s="153"/>
      <c r="AC88" s="82" t="str">
        <f>IF([2]回答表!F17="水道事業",IF([2]回答表!X45="●",[2]回答表!J173,IF([2]回答表!AA45="●",[2]回答表!J238,"")),"")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IF([2]回答表!F17="水道事業",IF([2]回答表!X45="●",[2]回答表!E212,IF([2]回答表!AA45="●",[2]回答表!E278,"")),"")</f>
        <v/>
      </c>
      <c r="BG89" s="151"/>
      <c r="BH89" s="151"/>
      <c r="BI89" s="151"/>
      <c r="BJ89" s="150" t="str">
        <f>IF([2]回答表!F17="水道事業",IF([2]回答表!X45="●",[2]回答表!E213,IF([2]回答表!AA45="●",[2]回答表!E279,"")),"")</f>
        <v/>
      </c>
      <c r="BK89" s="151"/>
      <c r="BL89" s="151"/>
      <c r="BM89" s="151"/>
      <c r="BN89" s="150" t="str">
        <f>IF([2]回答表!F17="水道事業",IF([2]回答表!X45="●",[2]回答表!E214,IF([2]回答表!AA45="●",[2]回答表!E280,"")),"")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IF([2]回答表!F17="水道事業",IF([2]回答表!AA45="●","●",""),"")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IF([2]回答表!F17="水道事業",IF([2]回答表!X45="●",[2]回答表!J176,IF([2]回答表!AA45="●",[2]回答表!J241,"")),"")</f>
        <v/>
      </c>
      <c r="V93" s="83"/>
      <c r="W93" s="83"/>
      <c r="X93" s="83"/>
      <c r="Y93" s="83"/>
      <c r="Z93" s="83"/>
      <c r="AA93" s="83"/>
      <c r="AB93" s="153"/>
      <c r="AC93" s="82" t="str">
        <f>IF([2]回答表!F17="水道事業",IF([2]回答表!X45="●",[2]回答表!J180,IF([2]回答表!AA45="●",[2]回答表!J245,"")),"")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IF([2]回答表!F17="水道事業",IF([2]回答表!AD45="○","○",""),"")</f>
        <v/>
      </c>
      <c r="O98" s="131"/>
      <c r="P98" s="131"/>
      <c r="Q98" s="132"/>
      <c r="R98" s="119"/>
      <c r="S98" s="119"/>
      <c r="T98" s="119"/>
      <c r="U98" s="133" t="str">
        <f>IF([2]回答表!F17="水道事業",IF([2]回答表!AD45="●",[2]回答表!B289,""),"")</f>
        <v/>
      </c>
      <c r="V98" s="134"/>
      <c r="W98" s="134"/>
      <c r="X98" s="134"/>
      <c r="Y98" s="134"/>
      <c r="Z98" s="134"/>
      <c r="AA98" s="134"/>
      <c r="AB98" s="134"/>
      <c r="AC98" s="134"/>
      <c r="AD98" s="134"/>
      <c r="AE98" s="134"/>
      <c r="AF98" s="134"/>
      <c r="AG98" s="134"/>
      <c r="AH98" s="134"/>
      <c r="AI98" s="134"/>
      <c r="AJ98" s="135"/>
      <c r="AK98" s="183"/>
      <c r="AL98" s="183"/>
      <c r="AM98" s="133" t="str">
        <f>IF([2]回答表!F17="水道事業",IF([2]回答表!AD45="●",[2]回答表!B295,""),"")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IF([2]回答表!F17="簡易水道事業",IF([2]回答表!X45="●",[2]回答表!B158,IF([2]回答表!AA45="●",[2]回答表!B223,"")),"")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IF([2]回答表!F17="簡易水道事業",IF([2]回答表!X45="●",[2]回答表!B212,IF([2]回答表!AA45="●",[2]回答表!B278,"")),"")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IF([2]回答表!F17="簡易水道事業",IF([2]回答表!X45="●","●",""),"")</f>
        <v/>
      </c>
      <c r="O112" s="131"/>
      <c r="P112" s="131"/>
      <c r="Q112" s="132"/>
      <c r="R112" s="119"/>
      <c r="S112" s="119"/>
      <c r="T112" s="119"/>
      <c r="U112" s="82" t="str">
        <f>IF([2]回答表!F17="簡易水道事業",IF([2]回答表!X45="●",[2]回答表!Y185,IF([2]回答表!AA45="●",[2]回答表!Y251,"")),"")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IF([2]回答表!F17="簡易水道事業",IF([2]回答表!X45="●",[2]回答表!E212,IF([2]回答表!AA45="●",[2]回答表!E278,"")),"")</f>
        <v/>
      </c>
      <c r="BG113" s="151"/>
      <c r="BH113" s="151"/>
      <c r="BI113" s="151"/>
      <c r="BJ113" s="150" t="str">
        <f>IF([2]回答表!F17="簡易水道事業",IF([2]回答表!X45="●",[2]回答表!E213,IF([2]回答表!AA45="●",[2]回答表!E279,"")),"")</f>
        <v/>
      </c>
      <c r="BK113" s="151"/>
      <c r="BL113" s="151"/>
      <c r="BM113" s="151"/>
      <c r="BN113" s="150" t="str">
        <f>IF([2]回答表!F17="簡易水道事業",IF([2]回答表!X45="●",[2]回答表!E214,IF([2]回答表!AA45="●",[2]回答表!E280,"")),"")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IF([2]回答表!F17="簡易水道事業",IF([2]回答表!X45="●",[2]回答表!Y186,IF([2]回答表!AA45="●",[2]回答表!Y252,"")),"")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IF([2]回答表!F17="簡易水道事業",IF([2]回答表!AA45="●","●",""),"")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IF([2]回答表!F17="簡易水道事業",IF([2]回答表!X45="●",[2]回答表!Y187,IF([2]回答表!AA45="●",[2]回答表!Y253,"")),"")</f>
        <v/>
      </c>
      <c r="V122" s="83"/>
      <c r="W122" s="83"/>
      <c r="X122" s="83"/>
      <c r="Y122" s="83"/>
      <c r="Z122" s="83"/>
      <c r="AA122" s="83"/>
      <c r="AB122" s="83"/>
      <c r="AC122" s="83"/>
      <c r="AD122" s="83"/>
      <c r="AE122" s="83"/>
      <c r="AF122" s="83"/>
      <c r="AG122" s="83"/>
      <c r="AH122" s="83"/>
      <c r="AI122" s="83"/>
      <c r="AJ122" s="153"/>
      <c r="AK122" s="68"/>
      <c r="AL122" s="68"/>
      <c r="AM122" s="233" t="str">
        <f>IF([2]回答表!F17="簡易水道事業",IF([2]回答表!X45="●",[2]回答表!Y189,IF([2]回答表!AA45="●",[2]回答表!Y255,"")),"")</f>
        <v/>
      </c>
      <c r="AN122" s="233"/>
      <c r="AO122" s="233"/>
      <c r="AP122" s="233"/>
      <c r="AQ122" s="233"/>
      <c r="AR122" s="233"/>
      <c r="AS122" s="233" t="str">
        <f>IF([2]回答表!F17="簡易水道事業",IF([2]回答表!X45="●",[2]回答表!Y190,IF([2]回答表!AA45="●",[2]回答表!Y256,"")),"")</f>
        <v/>
      </c>
      <c r="AT122" s="233"/>
      <c r="AU122" s="233"/>
      <c r="AV122" s="233"/>
      <c r="AW122" s="233"/>
      <c r="AX122" s="233"/>
      <c r="AY122" s="233" t="str">
        <f>IF([2]回答表!F17="簡易水道事業",IF([2]回答表!X45="●",[2]回答表!Y191,IF([2]回答表!AA45="●",[2]回答表!Y257,"")),"")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IF([2]回答表!F17="簡易水道事業",IF([2]回答表!AD45="●","●",""),"")</f>
        <v/>
      </c>
      <c r="O127" s="131"/>
      <c r="P127" s="131"/>
      <c r="Q127" s="132"/>
      <c r="R127" s="119"/>
      <c r="S127" s="119"/>
      <c r="T127" s="119"/>
      <c r="U127" s="133" t="str">
        <f>IF([2]回答表!F17="簡易水道事業",IF([2]回答表!AD45="●",[2]回答表!B289,""),"")</f>
        <v/>
      </c>
      <c r="V127" s="134"/>
      <c r="W127" s="134"/>
      <c r="X127" s="134"/>
      <c r="Y127" s="134"/>
      <c r="Z127" s="134"/>
      <c r="AA127" s="134"/>
      <c r="AB127" s="134"/>
      <c r="AC127" s="134"/>
      <c r="AD127" s="134"/>
      <c r="AE127" s="134"/>
      <c r="AF127" s="134"/>
      <c r="AG127" s="134"/>
      <c r="AH127" s="134"/>
      <c r="AI127" s="134"/>
      <c r="AJ127" s="135"/>
      <c r="AK127" s="183"/>
      <c r="AL127" s="183"/>
      <c r="AM127" s="133" t="str">
        <f>IF([2]回答表!F17="簡易水道事業",IF([2]回答表!AD45="●",[2]回答表!B295,""),"")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IF([2]回答表!F17="下水道事業",IF([2]回答表!X45="●","●",""),"")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IF([2]回答表!F17="下水道事業",IF([2]回答表!X45="●",[2]回答表!B158,IF([2]回答表!AA45="●",[2]回答表!B223,"")),"")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IF([2]回答表!F17="下水道事業",IF([2]回答表!X45="●",[2]回答表!B212,IF([2]回答表!AA45="●",[2]回答表!B278,"")),"")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IF([2]回答表!F17="下水道事業",IF([2]回答表!X45="●",[2]回答表!Y193,IF([2]回答表!AA45="●",[2]回答表!Y259,"")),"")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IF([2]回答表!F17="下水道事業",IF([2]回答表!X45="●",[2]回答表!E212,IF([2]回答表!AA45="●",[2]回答表!E278,"")),"")</f>
        <v/>
      </c>
      <c r="BG142" s="151"/>
      <c r="BH142" s="151"/>
      <c r="BI142" s="151"/>
      <c r="BJ142" s="150" t="str">
        <f>IF([2]回答表!F17="下水道事業",IF([2]回答表!X45="●",[2]回答表!E213,IF([2]回答表!AA45="●",[2]回答表!E279,"")),"")</f>
        <v/>
      </c>
      <c r="BK142" s="151"/>
      <c r="BL142" s="151"/>
      <c r="BM142" s="151"/>
      <c r="BN142" s="150" t="str">
        <f>IF([2]回答表!F17="下水道事業",IF([2]回答表!X45="●",[2]回答表!E214,IF([2]回答表!AA45="●",[2]回答表!E280,"")),"")</f>
        <v/>
      </c>
      <c r="BO142" s="151"/>
      <c r="BP142" s="151"/>
      <c r="BQ142" s="152"/>
      <c r="BR142" s="112"/>
      <c r="BX142" s="200" t="str">
        <f>IF([2]回答表!AQ20="下水道事業",IF([2]回答表!BI48="○",[2]回答表!AM161,IF([2]回答表!BL48="○",[2]回答表!AM226,"")),"")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IF([2]回答表!F17="下水道事業",IF([2]回答表!X45="●",[2]回答表!Y195,IF([2]回答表!AA45="●",[2]回答表!Y261,"")),"")</f>
        <v/>
      </c>
      <c r="V147" s="83"/>
      <c r="W147" s="83"/>
      <c r="X147" s="83"/>
      <c r="Y147" s="83"/>
      <c r="Z147" s="83"/>
      <c r="AA147" s="83"/>
      <c r="AB147" s="153"/>
      <c r="AC147" s="82" t="str">
        <f>IF([2]回答表!F17="下水道事業",IF([2]回答表!X45="●",[2]回答表!Y196,IF([2]回答表!AA45="●",[2]回答表!Y262,"")),"")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IF([2]回答表!F17="下水道事業",IF([2]回答表!X45="●",[2]回答表!Y198,IF([2]回答表!AA45="●",[2]回答表!Y264,"")),"")</f>
        <v/>
      </c>
      <c r="V153" s="83"/>
      <c r="W153" s="83"/>
      <c r="X153" s="83"/>
      <c r="Y153" s="83"/>
      <c r="Z153" s="83"/>
      <c r="AA153" s="83"/>
      <c r="AB153" s="153"/>
      <c r="AC153" s="82" t="str">
        <f>IF([2]回答表!F17="下水道事業",IF([2]回答表!X45="●",[2]回答表!Y199,IF([2]回答表!AA45="●",[2]回答表!Y265,"")),"")</f>
        <v/>
      </c>
      <c r="AD153" s="83"/>
      <c r="AE153" s="83"/>
      <c r="AF153" s="83"/>
      <c r="AG153" s="83"/>
      <c r="AH153" s="83"/>
      <c r="AI153" s="83"/>
      <c r="AJ153" s="153"/>
      <c r="AK153" s="82" t="str">
        <f>IF([2]回答表!F17="下水道事業",IF([2]回答表!X45="●",[2]回答表!Y200,IF([2]回答表!AA45="●",[2]回答表!Y266,"")),"")</f>
        <v/>
      </c>
      <c r="AL153" s="83"/>
      <c r="AM153" s="83"/>
      <c r="AN153" s="83"/>
      <c r="AO153" s="83"/>
      <c r="AP153" s="83"/>
      <c r="AQ153" s="83"/>
      <c r="AR153" s="153"/>
      <c r="AS153" s="82" t="str">
        <f>IF([2]回答表!F17="下水道事業",IF([2]回答表!X45="●",[2]回答表!Y201,IF([2]回答表!AA45="●",[2]回答表!Y267,"")),"")</f>
        <v/>
      </c>
      <c r="AT153" s="83"/>
      <c r="AU153" s="83"/>
      <c r="AV153" s="83"/>
      <c r="AW153" s="83"/>
      <c r="AX153" s="83"/>
      <c r="AY153" s="83"/>
      <c r="AZ153" s="153"/>
      <c r="BA153" s="82" t="str">
        <f>IF([2]回答表!F17="下水道事業",IF([2]回答表!X45="●",[2]回答表!Y202,IF([2]回答表!AA45="●",[2]回答表!Y268,"")),"")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IF([2]回答表!F17="下水道事業",IF([2]回答表!AA45="●","●",""),"")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IF([2]回答表!F17="下水道事業",IF([2]回答表!X45="●",[2]回答表!Y207,IF([2]回答表!AA45="●",[2]回答表!Y273,"")),"")</f>
        <v/>
      </c>
      <c r="V159" s="83"/>
      <c r="W159" s="83"/>
      <c r="X159" s="83"/>
      <c r="Y159" s="83"/>
      <c r="Z159" s="83"/>
      <c r="AA159" s="83"/>
      <c r="AB159" s="153"/>
      <c r="AC159" s="82" t="str">
        <f>IF([2]回答表!F17="下水道事業",IF([2]回答表!X45="●",[2]回答表!Y208,IF([2]回答表!AA45="●",[2]回答表!Y274,"")),"")</f>
        <v/>
      </c>
      <c r="AD159" s="83"/>
      <c r="AE159" s="83"/>
      <c r="AF159" s="83"/>
      <c r="AG159" s="83"/>
      <c r="AH159" s="83"/>
      <c r="AI159" s="83"/>
      <c r="AJ159" s="153"/>
      <c r="AK159" s="82" t="str">
        <f>IF([2]回答表!F17="下水道事業",IF([2]回答表!X45="●",[2]回答表!Y209,IF([2]回答表!AA45="●",[2]回答表!Y275,"")),"")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IF([2]回答表!F17="下水道事業",IF([2]回答表!AD45="●","●",""),"")</f>
        <v/>
      </c>
      <c r="O164" s="131"/>
      <c r="P164" s="131"/>
      <c r="Q164" s="132"/>
      <c r="R164" s="119"/>
      <c r="S164" s="119"/>
      <c r="T164" s="119"/>
      <c r="U164" s="133" t="str">
        <f>IF([2]回答表!F17="下水道事業",IF([2]回答表!AD45="●",[2]回答表!B289,""),"")</f>
        <v/>
      </c>
      <c r="V164" s="134"/>
      <c r="W164" s="134"/>
      <c r="X164" s="134"/>
      <c r="Y164" s="134"/>
      <c r="Z164" s="134"/>
      <c r="AA164" s="134"/>
      <c r="AB164" s="134"/>
      <c r="AC164" s="134"/>
      <c r="AD164" s="134"/>
      <c r="AE164" s="134"/>
      <c r="AF164" s="134"/>
      <c r="AG164" s="134"/>
      <c r="AH164" s="134"/>
      <c r="AI164" s="134"/>
      <c r="AJ164" s="135"/>
      <c r="AK164" s="183"/>
      <c r="AL164" s="183"/>
      <c r="AM164" s="133" t="str">
        <f>IF([2]回答表!F17="下水道事業",IF([2]回答表!AD45="●",[2]回答表!B295,""),"")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IF([2]回答表!BD17="●",IF([2]回答表!X45="●","●",""),"")</f>
        <v/>
      </c>
      <c r="O176" s="131"/>
      <c r="P176" s="131"/>
      <c r="Q176" s="132"/>
      <c r="R176" s="119"/>
      <c r="S176" s="119"/>
      <c r="T176" s="119"/>
      <c r="U176" s="133" t="str">
        <f>IF([2]回答表!BD17="●",IF([2]回答表!X45="●",[2]回答表!B158,IF([2]回答表!AA45="●",[2]回答表!B223,"")),"")</f>
        <v/>
      </c>
      <c r="V176" s="134"/>
      <c r="W176" s="134"/>
      <c r="X176" s="134"/>
      <c r="Y176" s="134"/>
      <c r="Z176" s="134"/>
      <c r="AA176" s="134"/>
      <c r="AB176" s="134"/>
      <c r="AC176" s="134"/>
      <c r="AD176" s="134"/>
      <c r="AE176" s="134"/>
      <c r="AF176" s="134"/>
      <c r="AG176" s="134"/>
      <c r="AH176" s="134"/>
      <c r="AI176" s="134"/>
      <c r="AJ176" s="135"/>
      <c r="AK176" s="136"/>
      <c r="AL176" s="136"/>
      <c r="AM176" s="138" t="str">
        <f>IF([2]回答表!BD17="●",IF([2]回答表!X45="●",[2]回答表!B212,IF([2]回答表!AA45="●",[2]回答表!B278,"")),"")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IF([2]回答表!BD17="●",IF([2]回答表!X45="●",[2]回答表!E212,IF([2]回答表!AA45="●",[2]回答表!E278,"")),"")</f>
        <v/>
      </c>
      <c r="AN179" s="151"/>
      <c r="AO179" s="151"/>
      <c r="AP179" s="151"/>
      <c r="AQ179" s="150" t="str">
        <f>IF([2]回答表!BD17="●",IF([2]回答表!X45="●",[2]回答表!E213,IF([2]回答表!AA45="●",[2]回答表!E279,"")),"")</f>
        <v/>
      </c>
      <c r="AR179" s="151"/>
      <c r="AS179" s="151"/>
      <c r="AT179" s="151"/>
      <c r="AU179" s="150" t="str">
        <f>IF([2]回答表!BD17="●",IF([2]回答表!X45="●",[2]回答表!E214,IF([2]回答表!AA45="●",[2]回答表!E280,"")),"")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IF([2]回答表!BD17="●",IF([2]回答表!AA45="●","●",""),"")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IF([2]回答表!BD17="●",IF([2]回答表!AD45="●","●",""),"")</f>
        <v/>
      </c>
      <c r="O188" s="131"/>
      <c r="P188" s="131"/>
      <c r="Q188" s="132"/>
      <c r="R188" s="119"/>
      <c r="S188" s="119"/>
      <c r="T188" s="119"/>
      <c r="U188" s="133" t="str">
        <f>IF([2]回答表!BD17="●",IF([2]回答表!AD45="●",[2]回答表!B289,""),"")</f>
        <v/>
      </c>
      <c r="V188" s="134"/>
      <c r="W188" s="134"/>
      <c r="X188" s="134"/>
      <c r="Y188" s="134"/>
      <c r="Z188" s="134"/>
      <c r="AA188" s="134"/>
      <c r="AB188" s="134"/>
      <c r="AC188" s="134"/>
      <c r="AD188" s="134"/>
      <c r="AE188" s="134"/>
      <c r="AF188" s="134"/>
      <c r="AG188" s="134"/>
      <c r="AH188" s="134"/>
      <c r="AI188" s="134"/>
      <c r="AJ188" s="135"/>
      <c r="AK188" s="183"/>
      <c r="AL188" s="183"/>
      <c r="AM188" s="133" t="str">
        <f>IF([2]回答表!BD17="●",IF([2]回答表!AD45="●",[2]回答表!B295,""),"")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IF([2]回答表!X46="●","●","")</f>
        <v/>
      </c>
      <c r="O200" s="131"/>
      <c r="P200" s="131"/>
      <c r="Q200" s="132"/>
      <c r="R200" s="119"/>
      <c r="S200" s="119"/>
      <c r="T200" s="119"/>
      <c r="U200" s="133" t="str">
        <f>IF([2]回答表!X46="●",[2]回答表!B307,IF([2]回答表!AA46="●",[2]回答表!B324,""))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IF([2]回答表!X46="●",[2]回答表!U313,IF([2]回答表!AA46="●",[2]回答表!U330,""))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IF([2]回答表!X46="●",[2]回答表!G313,IF([2]回答表!AA46="●",[2]回答表!G330,""))</f>
        <v/>
      </c>
      <c r="AN203" s="83"/>
      <c r="AO203" s="83"/>
      <c r="AP203" s="83"/>
      <c r="AQ203" s="83"/>
      <c r="AR203" s="83"/>
      <c r="AS203" s="83"/>
      <c r="AT203" s="153"/>
      <c r="AU203" s="82" t="str">
        <f>IF([2]回答表!X46="●",[2]回答表!G314,IF([2]回答表!AA46="●",[2]回答表!G331,""))</f>
        <v/>
      </c>
      <c r="AV203" s="83"/>
      <c r="AW203" s="83"/>
      <c r="AX203" s="83"/>
      <c r="AY203" s="83"/>
      <c r="AZ203" s="83"/>
      <c r="BA203" s="83"/>
      <c r="BB203" s="153"/>
      <c r="BC203" s="120"/>
      <c r="BD203" s="109"/>
      <c r="BE203" s="109"/>
      <c r="BF203" s="150" t="str">
        <f>IF([2]回答表!X46="●",[2]回答表!X313,IF([2]回答表!AA46="●",[2]回答表!X330,""))</f>
        <v/>
      </c>
      <c r="BG203" s="151"/>
      <c r="BH203" s="151"/>
      <c r="BI203" s="151"/>
      <c r="BJ203" s="150" t="str">
        <f>IF([2]回答表!X46="●",[2]回答表!X314,IF([2]回答表!AA46="●",[2]回答表!X331,""))</f>
        <v/>
      </c>
      <c r="BK203" s="151"/>
      <c r="BL203" s="151"/>
      <c r="BM203" s="152"/>
      <c r="BN203" s="150" t="str">
        <f>IF([2]回答表!X46="●",[2]回答表!X315,IF([2]回答表!AA46="●",[2]回答表!X332,""))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IF([2]回答表!AA46="●","●","")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IF([2]回答表!AD46="●","●","")</f>
        <v/>
      </c>
      <c r="O212" s="131"/>
      <c r="P212" s="131"/>
      <c r="Q212" s="132"/>
      <c r="R212" s="119"/>
      <c r="S212" s="119"/>
      <c r="T212" s="119"/>
      <c r="U212" s="133" t="str">
        <f>IF([2]回答表!AD46="●",[2]回答表!B337,"")</f>
        <v/>
      </c>
      <c r="V212" s="134"/>
      <c r="W212" s="134"/>
      <c r="X212" s="134"/>
      <c r="Y212" s="134"/>
      <c r="Z212" s="134"/>
      <c r="AA212" s="134"/>
      <c r="AB212" s="134"/>
      <c r="AC212" s="134"/>
      <c r="AD212" s="134"/>
      <c r="AE212" s="134"/>
      <c r="AF212" s="134"/>
      <c r="AG212" s="134"/>
      <c r="AH212" s="134"/>
      <c r="AI212" s="134"/>
      <c r="AJ212" s="135"/>
      <c r="AK212" s="259"/>
      <c r="AL212" s="259"/>
      <c r="AM212" s="133" t="str">
        <f>IF([2]回答表!AD46="●",[2]回答表!B343,"")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IF([2]回答表!X47="●","●","")</f>
        <v>●</v>
      </c>
      <c r="O224" s="131"/>
      <c r="P224" s="131"/>
      <c r="Q224" s="132"/>
      <c r="R224" s="119"/>
      <c r="S224" s="119"/>
      <c r="T224" s="119"/>
      <c r="U224" s="133" t="str">
        <f>IF([2]回答表!X47="●",[2]回答表!B356,IF([2]回答表!AA47="●",[2]回答表!B379,""))</f>
        <v>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導入により委託開始前年度（H25年度）の職員数41人を９人まで削減できた。</v>
      </c>
      <c r="V224" s="134"/>
      <c r="W224" s="134"/>
      <c r="X224" s="134"/>
      <c r="Y224" s="134"/>
      <c r="Z224" s="134"/>
      <c r="AA224" s="134"/>
      <c r="AB224" s="134"/>
      <c r="AC224" s="134"/>
      <c r="AD224" s="134"/>
      <c r="AE224" s="134"/>
      <c r="AF224" s="134"/>
      <c r="AG224" s="134"/>
      <c r="AH224" s="134"/>
      <c r="AI224" s="134"/>
      <c r="AJ224" s="135"/>
      <c r="AK224" s="136"/>
      <c r="AL224" s="136"/>
      <c r="AM224" s="136"/>
      <c r="AN224" s="133" t="str">
        <f>IF([2]回答表!X47="●",[2]回答表!B362,"")</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
      <c r="AO224" s="263"/>
      <c r="AP224" s="263"/>
      <c r="AQ224" s="263"/>
      <c r="AR224" s="263"/>
      <c r="AS224" s="263"/>
      <c r="AT224" s="263"/>
      <c r="AU224" s="263"/>
      <c r="AV224" s="263"/>
      <c r="AW224" s="263"/>
      <c r="AX224" s="263"/>
      <c r="AY224" s="263"/>
      <c r="AZ224" s="263"/>
      <c r="BA224" s="263"/>
      <c r="BB224" s="264"/>
      <c r="BC224" s="120"/>
      <c r="BD224" s="109"/>
      <c r="BE224" s="109"/>
      <c r="BF224" s="138" t="str">
        <f>IF([2]回答表!X47="●",[2]回答表!B368,IF([2]回答表!AA47="●",[2]回答表!B385,""))</f>
        <v>平成</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f>IF([2]回答表!X47="●",[2]回答表!E368,IF([2]回答表!AA47="●",[2]回答表!E385,""))</f>
        <v>26</v>
      </c>
      <c r="BG227" s="151"/>
      <c r="BH227" s="151"/>
      <c r="BI227" s="151"/>
      <c r="BJ227" s="150">
        <f>IF([2]回答表!X47="●",[2]回答表!E369,IF([2]回答表!AA47="●",[2]回答表!E386,""))</f>
        <v>4</v>
      </c>
      <c r="BK227" s="151"/>
      <c r="BL227" s="151"/>
      <c r="BM227" s="152"/>
      <c r="BN227" s="150">
        <f>IF([2]回答表!X47="●",[2]回答表!E370,IF([2]回答表!AA47="●",[2]回答表!E387,""))</f>
        <v>1</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IF([2]回答表!AA47="●","●","")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92"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IF([2]回答表!AD47="●","●","")</f>
        <v/>
      </c>
      <c r="O236" s="131"/>
      <c r="P236" s="131"/>
      <c r="Q236" s="132"/>
      <c r="R236" s="119"/>
      <c r="S236" s="119"/>
      <c r="T236" s="119"/>
      <c r="U236" s="133" t="str">
        <f>IF([2]回答表!AD47="●",[2]回答表!B392,"")</f>
        <v/>
      </c>
      <c r="V236" s="134"/>
      <c r="W236" s="134"/>
      <c r="X236" s="134"/>
      <c r="Y236" s="134"/>
      <c r="Z236" s="134"/>
      <c r="AA236" s="134"/>
      <c r="AB236" s="134"/>
      <c r="AC236" s="134"/>
      <c r="AD236" s="134"/>
      <c r="AE236" s="134"/>
      <c r="AF236" s="134"/>
      <c r="AG236" s="134"/>
      <c r="AH236" s="134"/>
      <c r="AI236" s="134"/>
      <c r="AJ236" s="135"/>
      <c r="AK236" s="259"/>
      <c r="AL236" s="259"/>
      <c r="AM236" s="133" t="str">
        <f>IF([2]回答表!AD47="●",[2]回答表!B398,"")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IF([2]回答表!X48="●","●","")</f>
        <v/>
      </c>
      <c r="O248" s="131"/>
      <c r="P248" s="131"/>
      <c r="Q248" s="132"/>
      <c r="R248" s="119"/>
      <c r="S248" s="119"/>
      <c r="T248" s="119"/>
      <c r="U248" s="133" t="str">
        <f>IF([2]回答表!X48="●",[2]回答表!B411,IF([2]回答表!AA48="●",[2]回答表!B425,""))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IF([2]回答表!X48="●",[2]回答表!BC418,IF([2]回答表!AA48="●",[2]回答表!BC432,""))</f>
        <v/>
      </c>
      <c r="AR248" s="272"/>
      <c r="AS248" s="272"/>
      <c r="AT248" s="272"/>
      <c r="AU248" s="273" t="s">
        <v>73</v>
      </c>
      <c r="AV248" s="274"/>
      <c r="AW248" s="274"/>
      <c r="AX248" s="275"/>
      <c r="AY248" s="272" t="str">
        <f>IF([2]回答表!X48="●",[2]回答表!BC423,IF([2]回答表!AA48="●",[2]回答表!BC437,""))</f>
        <v/>
      </c>
      <c r="AZ248" s="272"/>
      <c r="BA248" s="272"/>
      <c r="BB248" s="272"/>
      <c r="BC248" s="120"/>
      <c r="BD248" s="109"/>
      <c r="BE248" s="109"/>
      <c r="BF248" s="138" t="str">
        <f>IF([2]回答表!X48="●",[2]回答表!S417,IF([2]回答表!AA48="●",[2]回答表!S431,""))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IF([2]回答表!X48="●",[2]回答表!BC419,IF([2]回答表!AA48="●",[2]回答表!BC433,""))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IF([2]回答表!X48="●",[2]回答表!V417,IF([2]回答表!AA48="●",[2]回答表!V431,""))</f>
        <v/>
      </c>
      <c r="BG251" s="151"/>
      <c r="BH251" s="151"/>
      <c r="BI251" s="151"/>
      <c r="BJ251" s="150" t="str">
        <f>IF([2]回答表!X48="●",[2]回答表!V418,IF([2]回答表!AA48="●",[2]回答表!V432,""))</f>
        <v/>
      </c>
      <c r="BK251" s="151"/>
      <c r="BL251" s="151"/>
      <c r="BM251" s="152"/>
      <c r="BN251" s="150" t="str">
        <f>IF([2]回答表!X48="●",[2]回答表!V419,IF([2]回答表!AA48="●",[2]回答表!V433,""))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IF([2]回答表!X48="●",[2]回答表!BC420,IF([2]回答表!AA48="●",[2]回答表!BC434,""))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IF([2]回答表!X48="●",[2]回答表!BC424,IF([2]回答表!AA48="●",[2]回答表!BC438,""))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IF([2]回答表!AA48="●","●","")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IF([2]回答表!X48="●",[2]回答表!BC421,IF([2]回答表!AA48="●",[2]回答表!BC435,""))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IF([2]回答表!X48="●",[2]回答表!BC422,IF([2]回答表!AA48="●",[2]回答表!BC436,""))</f>
        <v/>
      </c>
      <c r="AR256" s="272"/>
      <c r="AS256" s="272"/>
      <c r="AT256" s="272"/>
      <c r="AU256" s="224" t="s">
        <v>79</v>
      </c>
      <c r="AV256" s="225"/>
      <c r="AW256" s="225"/>
      <c r="AX256" s="226"/>
      <c r="AY256" s="282" t="str">
        <f>IF([2]回答表!X48="●",[2]回答表!BC425,IF([2]回答表!AA48="●",[2]回答表!BC439,""))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IF([2]回答表!AD48="●","●","")</f>
        <v/>
      </c>
      <c r="O260" s="131"/>
      <c r="P260" s="131"/>
      <c r="Q260" s="132"/>
      <c r="R260" s="119"/>
      <c r="S260" s="119"/>
      <c r="T260" s="119"/>
      <c r="U260" s="133" t="str">
        <f>IF([2]回答表!AD48="●",[2]回答表!B439,"")</f>
        <v/>
      </c>
      <c r="V260" s="134"/>
      <c r="W260" s="134"/>
      <c r="X260" s="134"/>
      <c r="Y260" s="134"/>
      <c r="Z260" s="134"/>
      <c r="AA260" s="134"/>
      <c r="AB260" s="134"/>
      <c r="AC260" s="134"/>
      <c r="AD260" s="134"/>
      <c r="AE260" s="134"/>
      <c r="AF260" s="134"/>
      <c r="AG260" s="134"/>
      <c r="AH260" s="134"/>
      <c r="AI260" s="134"/>
      <c r="AJ260" s="135"/>
      <c r="AK260" s="183"/>
      <c r="AL260" s="183"/>
      <c r="AM260" s="133" t="str">
        <f>IF([2]回答表!AD48="●",[2]回答表!B445,"")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IF([2]回答表!X49="●","●","")</f>
        <v/>
      </c>
      <c r="O271" s="131"/>
      <c r="P271" s="131"/>
      <c r="Q271" s="132"/>
      <c r="R271" s="119"/>
      <c r="S271" s="119"/>
      <c r="T271" s="119"/>
      <c r="U271" s="133" t="str">
        <f>IF([2]回答表!X49="●",[2]回答表!B458,IF([2]回答表!AA49="●",[2]回答表!B475,""))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IF([2]回答表!X49="●",[2]回答表!B468,IF([2]回答表!AA49="●",[2]回答表!B485,""))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IF([2]回答表!X49="●",[2]回答表!G464,IF([2]回答表!AA49="●",[2]回答表!G481,""))</f>
        <v/>
      </c>
      <c r="AN273" s="83"/>
      <c r="AO273" s="83"/>
      <c r="AP273" s="83"/>
      <c r="AQ273" s="83"/>
      <c r="AR273" s="83"/>
      <c r="AS273" s="83"/>
      <c r="AT273" s="153"/>
      <c r="AU273" s="82" t="str">
        <f>IF([2]回答表!X49="●",[2]回答表!G465,IF([2]回答表!AA49="●",[2]回答表!G482,""))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IF([2]回答表!X49="●",[2]回答表!E468,IF([2]回答表!AA49="●",[2]回答表!E485,""))</f>
        <v/>
      </c>
      <c r="BG274" s="151"/>
      <c r="BH274" s="151"/>
      <c r="BI274" s="151"/>
      <c r="BJ274" s="150" t="str">
        <f>IF([2]回答表!X49="●",[2]回答表!E469,IF([2]回答表!AA49="●",[2]回答表!E486,""))</f>
        <v/>
      </c>
      <c r="BK274" s="151"/>
      <c r="BL274" s="151"/>
      <c r="BM274" s="152"/>
      <c r="BN274" s="150" t="str">
        <f>IF([2]回答表!X49="●",[2]回答表!E470,IF([2]回答表!AA49="●",[2]回答表!E487,""))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IF([2]回答表!AA49="●","●","")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IF([2]回答表!AD49="●","●","")</f>
        <v/>
      </c>
      <c r="O283" s="131"/>
      <c r="P283" s="131"/>
      <c r="Q283" s="132"/>
      <c r="R283" s="119"/>
      <c r="S283" s="119"/>
      <c r="T283" s="119"/>
      <c r="U283" s="133" t="str">
        <f>IF([2]回答表!AD49="●",[2]回答表!B492,"")</f>
        <v/>
      </c>
      <c r="V283" s="134"/>
      <c r="W283" s="134"/>
      <c r="X283" s="134"/>
      <c r="Y283" s="134"/>
      <c r="Z283" s="134"/>
      <c r="AA283" s="134"/>
      <c r="AB283" s="134"/>
      <c r="AC283" s="134"/>
      <c r="AD283" s="134"/>
      <c r="AE283" s="134"/>
      <c r="AF283" s="134"/>
      <c r="AG283" s="134"/>
      <c r="AH283" s="134"/>
      <c r="AI283" s="134"/>
      <c r="AJ283" s="135"/>
      <c r="AK283" s="136"/>
      <c r="AL283" s="136"/>
      <c r="AM283" s="133" t="str">
        <f>IF([2]回答表!AD49="●",[2]回答表!B498,"")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IF([2]回答表!R50="●",[2]回答表!B511,"")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3" priority="2">
      <formula>$BB$25="○"</formula>
    </cfRule>
  </conditionalFormatting>
  <conditionalFormatting sqref="BD28:BD30">
    <cfRule type="expression" dxfId="2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0147F-942F-4B5B-8654-899C9E9FA8C3}">
  <sheetPr>
    <pageSetUpPr fitToPage="1"/>
  </sheetPr>
  <dimension ref="A1:CN315"/>
  <sheetViews>
    <sheetView showZeros="0" view="pageBreakPreview" zoomScale="60" zoomScaleNormal="55" workbookViewId="0">
      <selection activeCell="U36" sqref="U36:AJ47"/>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IF(COUNTIF([4]回答表!K15,"*")&gt;0,[4]回答表!K15,"")</f>
        <v>秋田市</v>
      </c>
      <c r="D11" s="8"/>
      <c r="E11" s="8"/>
      <c r="F11" s="8"/>
      <c r="G11" s="8"/>
      <c r="H11" s="8"/>
      <c r="I11" s="8"/>
      <c r="J11" s="8"/>
      <c r="K11" s="8"/>
      <c r="L11" s="8"/>
      <c r="M11" s="8"/>
      <c r="N11" s="8"/>
      <c r="O11" s="8"/>
      <c r="P11" s="8"/>
      <c r="Q11" s="8"/>
      <c r="R11" s="8"/>
      <c r="S11" s="8"/>
      <c r="T11" s="8"/>
      <c r="U11" s="22" t="str">
        <f>IF(COUNTIF([4]回答表!F17,"*")&gt;0,[4]回答表!F17,"")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IF(COUNTIF([4]回答表!W17,"*")&gt;0,[4]回答表!W17,"")</f>
        <v>公共下水道</v>
      </c>
      <c r="AP11" s="10"/>
      <c r="AQ11" s="10"/>
      <c r="AR11" s="10"/>
      <c r="AS11" s="10"/>
      <c r="AT11" s="10"/>
      <c r="AU11" s="10"/>
      <c r="AV11" s="10"/>
      <c r="AW11" s="10"/>
      <c r="AX11" s="10"/>
      <c r="AY11" s="10"/>
      <c r="AZ11" s="10"/>
      <c r="BA11" s="10"/>
      <c r="BB11" s="10"/>
      <c r="BC11" s="10"/>
      <c r="BD11" s="10"/>
      <c r="BE11" s="10"/>
      <c r="BF11" s="11"/>
      <c r="BG11" s="21" t="str">
        <f>IF(COUNTIF([4]回答表!F19,"*")&gt;0,[4]回答表!F19,"")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IF([4]回答表!R43="●","●","")</f>
        <v>●</v>
      </c>
      <c r="E24" s="80"/>
      <c r="F24" s="80"/>
      <c r="G24" s="80"/>
      <c r="H24" s="80"/>
      <c r="I24" s="80"/>
      <c r="J24" s="81"/>
      <c r="K24" s="79" t="str">
        <f>IF([4]回答表!R44="●","●","")</f>
        <v/>
      </c>
      <c r="L24" s="80"/>
      <c r="M24" s="80"/>
      <c r="N24" s="80"/>
      <c r="O24" s="80"/>
      <c r="P24" s="80"/>
      <c r="Q24" s="81"/>
      <c r="R24" s="79" t="str">
        <f>IF([4]回答表!R45="●","●","")</f>
        <v/>
      </c>
      <c r="S24" s="80"/>
      <c r="T24" s="80"/>
      <c r="U24" s="80"/>
      <c r="V24" s="80"/>
      <c r="W24" s="80"/>
      <c r="X24" s="81"/>
      <c r="Y24" s="79" t="str">
        <f>IF([4]回答表!R46="●","●","")</f>
        <v/>
      </c>
      <c r="Z24" s="80"/>
      <c r="AA24" s="80"/>
      <c r="AB24" s="80"/>
      <c r="AC24" s="80"/>
      <c r="AD24" s="80"/>
      <c r="AE24" s="81"/>
      <c r="AF24" s="79" t="str">
        <f>IF([4]回答表!R47="●","●","")</f>
        <v>●</v>
      </c>
      <c r="AG24" s="80"/>
      <c r="AH24" s="80"/>
      <c r="AI24" s="80"/>
      <c r="AJ24" s="80"/>
      <c r="AK24" s="80"/>
      <c r="AL24" s="81"/>
      <c r="AM24" s="79" t="str">
        <f>IF([4]回答表!R48="●","●","")</f>
        <v/>
      </c>
      <c r="AN24" s="80"/>
      <c r="AO24" s="80"/>
      <c r="AP24" s="80"/>
      <c r="AQ24" s="80"/>
      <c r="AR24" s="80"/>
      <c r="AS24" s="81"/>
      <c r="AT24" s="79" t="str">
        <f>IF([4]回答表!R49="●","●","")</f>
        <v/>
      </c>
      <c r="AU24" s="80"/>
      <c r="AV24" s="80"/>
      <c r="AW24" s="80"/>
      <c r="AX24" s="80"/>
      <c r="AY24" s="80"/>
      <c r="AZ24" s="81"/>
      <c r="BA24" s="68"/>
      <c r="BB24" s="82" t="str">
        <f>IF([4]回答表!R50="●","●","")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IF([4]回答表!X43="●","●","")</f>
        <v>●</v>
      </c>
      <c r="O36" s="131"/>
      <c r="P36" s="131"/>
      <c r="Q36" s="132"/>
      <c r="R36" s="119"/>
      <c r="S36" s="119"/>
      <c r="T36" s="119"/>
      <c r="U36" s="133" t="str">
        <f>IF([4]回答表!X43="●",[4]回答表!B59,IF([4]回答表!AA43="●",[4]回答表!B79,""))</f>
        <v>八橋下水道終末処理場は市の公共下水道の約３割に当たる八橋処理区の汚水を処理してきたが、老朽化が進み、今後も継続して使用するには、改築や設備更新に多額の費用が必要とされていた。また、秋田臨海処理センターは、県流域下水道の臨海処理区を対象にした施設であるが、人口減などにより流入量が減り、施設の稼働率が低下していた。こうした状況を踏まえ、県と秋田市が2016年度に統合事業に着手した。今後50年間の試算で、改築更新費を約50億円縮減、維持管理費を約70億円軽減することができる見込み。</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IF([4]回答表!X43="●",[4]回答表!S65,IF([4]回答表!AA43="●",[4]回答表!S85,""))</f>
        <v>令和</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IF([4]回答表!X43="●",[4]回答表!G65,IF([4]回答表!AA43="●",[4]回答表!G85,""))</f>
        <v xml:space="preserve"> </v>
      </c>
      <c r="AN38" s="83"/>
      <c r="AO38" s="83"/>
      <c r="AP38" s="83"/>
      <c r="AQ38" s="83"/>
      <c r="AR38" s="83"/>
      <c r="AS38" s="83"/>
      <c r="AT38" s="153"/>
      <c r="AU38" s="82" t="str">
        <f>IF([4]回答表!X43="●",[4]回答表!G66,IF([4]回答表!AA43="●",[4]回答表!G86,""))</f>
        <v>●</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f>IF([4]回答表!X43="●",[4]回答表!V65,IF([4]回答表!AA43="●",[4]回答表!V85,""))</f>
        <v>2</v>
      </c>
      <c r="BG39" s="16"/>
      <c r="BH39" s="16"/>
      <c r="BI39" s="17"/>
      <c r="BJ39" s="150">
        <f>IF([4]回答表!X43="●",[4]回答表!V66,IF([4]回答表!AA43="●",[4]回答表!V86,""))</f>
        <v>8</v>
      </c>
      <c r="BK39" s="16"/>
      <c r="BL39" s="16"/>
      <c r="BM39" s="17"/>
      <c r="BN39" s="150">
        <f>IF([4]回答表!X43="●",[4]回答表!V67,IF([4]回答表!AA43="●",[4]回答表!V87,""))</f>
        <v>21</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IF([4]回答表!X43="●",[4]回答表!O71,IF([4]回答表!AA43="●",[4]回答表!O91,""))</f>
        <v xml:space="preserve">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IF([4]回答表!X43="●",[4]回答表!O72,IF([4]回答表!AA43="●",[4]回答表!O92,""))</f>
        <v xml:space="preserve">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IF([4]回答表!AA43="●","●","")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IF([4]回答表!X43="●",[4]回答表!O73,IF([4]回答表!AA43="●",[4]回答表!O93,""))</f>
        <v xml:space="preserve">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IF([4]回答表!X43="●",[4]回答表!O74,IF([4]回答表!AA43="●",[4]回答表!O94,""))</f>
        <v xml:space="preserve">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IF([4]回答表!X43="●",[4]回答表!AG71,IF([4]回答表!AA43="●",[4]回答表!AG91,""))</f>
        <v>●</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27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IF([4]回答表!X43="●",[4]回答表!AG72,IF([4]回答表!AA43="●",[4]回答表!AG92,""))</f>
        <v xml:space="preserve">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IF([4]回答表!AD43="●","●","")</f>
        <v/>
      </c>
      <c r="O51" s="131"/>
      <c r="P51" s="131"/>
      <c r="Q51" s="132"/>
      <c r="R51" s="119"/>
      <c r="S51" s="119"/>
      <c r="T51" s="119"/>
      <c r="U51" s="133" t="str">
        <f>IF([4]回答表!AD43="●",[4]回答表!B99,"")</f>
        <v/>
      </c>
      <c r="V51" s="134"/>
      <c r="W51" s="134"/>
      <c r="X51" s="134"/>
      <c r="Y51" s="134"/>
      <c r="Z51" s="134"/>
      <c r="AA51" s="134"/>
      <c r="AB51" s="134"/>
      <c r="AC51" s="134"/>
      <c r="AD51" s="134"/>
      <c r="AE51" s="134"/>
      <c r="AF51" s="134"/>
      <c r="AG51" s="134"/>
      <c r="AH51" s="134"/>
      <c r="AI51" s="134"/>
      <c r="AJ51" s="135"/>
      <c r="AK51" s="183"/>
      <c r="AL51" s="183"/>
      <c r="AM51" s="133" t="str">
        <f>IF([4]回答表!AD43="●",[4]回答表!B104,"")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IF([4]回答表!X44="●","●","")</f>
        <v/>
      </c>
      <c r="O62" s="131"/>
      <c r="P62" s="131"/>
      <c r="Q62" s="132"/>
      <c r="R62" s="119"/>
      <c r="S62" s="119"/>
      <c r="T62" s="119"/>
      <c r="U62" s="133" t="str">
        <f>IF([4]回答表!X44="●",[4]回答表!B115,IF([4]回答表!AA44="●",[4]回答表!B127,""))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IF([4]回答表!X44="●",[4]回答表!S121,IF([4]回答表!AA44="●",[4]回答表!S133,""))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IF([4]回答表!X44="●",[4]回答表!J121,IF([4]回答表!AA44="●",[4]回答表!J133,""))</f>
        <v/>
      </c>
      <c r="AN65" s="83"/>
      <c r="AO65" s="83"/>
      <c r="AP65" s="83"/>
      <c r="AQ65" s="83"/>
      <c r="AR65" s="83"/>
      <c r="AS65" s="83"/>
      <c r="AT65" s="153"/>
      <c r="AU65" s="82" t="str">
        <f>IF([4]回答表!X44="●",[4]回答表!J122,IF([4]回答表!AA44="●",[4]回答表!J134,""))</f>
        <v/>
      </c>
      <c r="AV65" s="83"/>
      <c r="AW65" s="83"/>
      <c r="AX65" s="83"/>
      <c r="AY65" s="83"/>
      <c r="AZ65" s="83"/>
      <c r="BA65" s="83"/>
      <c r="BB65" s="153"/>
      <c r="BC65" s="120"/>
      <c r="BD65" s="109"/>
      <c r="BE65" s="109"/>
      <c r="BF65" s="150" t="str">
        <f>IF([4]回答表!X44="●",[4]回答表!V121,IF([4]回答表!AA44="●",[4]回答表!V133,""))</f>
        <v/>
      </c>
      <c r="BG65" s="151"/>
      <c r="BH65" s="151"/>
      <c r="BI65" s="151"/>
      <c r="BJ65" s="150" t="str">
        <f>IF([4]回答表!X44="●",[4]回答表!V122,IF([4]回答表!AA44="●",[4]回答表!V134,""))</f>
        <v/>
      </c>
      <c r="BK65" s="151"/>
      <c r="BL65" s="151"/>
      <c r="BM65" s="151"/>
      <c r="BN65" s="150" t="str">
        <f>IF([4]回答表!X44="●",[4]回答表!V123,IF([4]回答表!AA44="●",[4]回答表!V135,""))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IF([4]回答表!AA44="●","●","")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IF([4]回答表!AD44="●","●","")</f>
        <v/>
      </c>
      <c r="O74" s="131"/>
      <c r="P74" s="131"/>
      <c r="Q74" s="132"/>
      <c r="R74" s="119"/>
      <c r="S74" s="119"/>
      <c r="T74" s="119"/>
      <c r="U74" s="133" t="str">
        <f>IF([4]回答表!AD44="●",[4]回答表!B140,"")</f>
        <v/>
      </c>
      <c r="V74" s="134"/>
      <c r="W74" s="134"/>
      <c r="X74" s="134"/>
      <c r="Y74" s="134"/>
      <c r="Z74" s="134"/>
      <c r="AA74" s="134"/>
      <c r="AB74" s="134"/>
      <c r="AC74" s="134"/>
      <c r="AD74" s="134"/>
      <c r="AE74" s="134"/>
      <c r="AF74" s="134"/>
      <c r="AG74" s="134"/>
      <c r="AH74" s="134"/>
      <c r="AI74" s="134"/>
      <c r="AJ74" s="135"/>
      <c r="AK74" s="183"/>
      <c r="AL74" s="183"/>
      <c r="AM74" s="133" t="str">
        <f>IF([4]回答表!AD44="●",[4]回答表!B146,"")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IF([4]回答表!F17="水道事業",IF([4]回答表!X45="●","●",""),"")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IF([4]回答表!F17="水道事業",IF([4]回答表!X45="●",[4]回答表!B158,IF([4]回答表!AA45="●",[4]回答表!B223,"")),"")</f>
        <v/>
      </c>
      <c r="AN86" s="201"/>
      <c r="AO86" s="201"/>
      <c r="AP86" s="201"/>
      <c r="AQ86" s="201"/>
      <c r="AR86" s="201"/>
      <c r="AS86" s="201"/>
      <c r="AT86" s="201"/>
      <c r="AU86" s="201"/>
      <c r="AV86" s="201"/>
      <c r="AW86" s="201"/>
      <c r="AX86" s="201"/>
      <c r="AY86" s="201"/>
      <c r="AZ86" s="201"/>
      <c r="BA86" s="201"/>
      <c r="BB86" s="201"/>
      <c r="BC86" s="202"/>
      <c r="BD86" s="109"/>
      <c r="BE86" s="109"/>
      <c r="BF86" s="138" t="str">
        <f>IF([4]回答表!F17="水道事業",IF([4]回答表!X45="●",[4]回答表!B212,IF([4]回答表!AA45="●",[4]回答表!B278,"")),"")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IF([4]回答表!F17="水道事業",IF([4]回答表!X45="●",[4]回答表!J166,IF([4]回答表!AA45="●",[4]回答表!J231,"")),"")</f>
        <v/>
      </c>
      <c r="V88" s="83"/>
      <c r="W88" s="83"/>
      <c r="X88" s="83"/>
      <c r="Y88" s="83"/>
      <c r="Z88" s="83"/>
      <c r="AA88" s="83"/>
      <c r="AB88" s="153"/>
      <c r="AC88" s="82" t="str">
        <f>IF([4]回答表!F17="水道事業",IF([4]回答表!X45="●",[4]回答表!J173,IF([4]回答表!AA45="●",[4]回答表!J238,"")),"")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IF([4]回答表!F17="水道事業",IF([4]回答表!X45="●",[4]回答表!E212,IF([4]回答表!AA45="●",[4]回答表!E278,"")),"")</f>
        <v/>
      </c>
      <c r="BG89" s="151"/>
      <c r="BH89" s="151"/>
      <c r="BI89" s="151"/>
      <c r="BJ89" s="150" t="str">
        <f>IF([4]回答表!F17="水道事業",IF([4]回答表!X45="●",[4]回答表!E213,IF([4]回答表!AA45="●",[4]回答表!E279,"")),"")</f>
        <v/>
      </c>
      <c r="BK89" s="151"/>
      <c r="BL89" s="151"/>
      <c r="BM89" s="151"/>
      <c r="BN89" s="150" t="str">
        <f>IF([4]回答表!F17="水道事業",IF([4]回答表!X45="●",[4]回答表!E214,IF([4]回答表!AA45="●",[4]回答表!E280,"")),"")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IF([4]回答表!F17="水道事業",IF([4]回答表!AA45="●","●",""),"")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IF([4]回答表!F17="水道事業",IF([4]回答表!X45="●",[4]回答表!J176,IF([4]回答表!AA45="●",[4]回答表!J241,"")),"")</f>
        <v/>
      </c>
      <c r="V93" s="83"/>
      <c r="W93" s="83"/>
      <c r="X93" s="83"/>
      <c r="Y93" s="83"/>
      <c r="Z93" s="83"/>
      <c r="AA93" s="83"/>
      <c r="AB93" s="153"/>
      <c r="AC93" s="82" t="str">
        <f>IF([4]回答表!F17="水道事業",IF([4]回答表!X45="●",[4]回答表!J180,IF([4]回答表!AA45="●",[4]回答表!J245,"")),"")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IF([4]回答表!F17="水道事業",IF([4]回答表!AD45="○","○",""),"")</f>
        <v/>
      </c>
      <c r="O98" s="131"/>
      <c r="P98" s="131"/>
      <c r="Q98" s="132"/>
      <c r="R98" s="119"/>
      <c r="S98" s="119"/>
      <c r="T98" s="119"/>
      <c r="U98" s="133" t="str">
        <f>IF([4]回答表!F17="水道事業",IF([4]回答表!AD45="●",[4]回答表!B289,""),"")</f>
        <v/>
      </c>
      <c r="V98" s="134"/>
      <c r="W98" s="134"/>
      <c r="X98" s="134"/>
      <c r="Y98" s="134"/>
      <c r="Z98" s="134"/>
      <c r="AA98" s="134"/>
      <c r="AB98" s="134"/>
      <c r="AC98" s="134"/>
      <c r="AD98" s="134"/>
      <c r="AE98" s="134"/>
      <c r="AF98" s="134"/>
      <c r="AG98" s="134"/>
      <c r="AH98" s="134"/>
      <c r="AI98" s="134"/>
      <c r="AJ98" s="135"/>
      <c r="AK98" s="183"/>
      <c r="AL98" s="183"/>
      <c r="AM98" s="133" t="str">
        <f>IF([4]回答表!F17="水道事業",IF([4]回答表!AD45="●",[4]回答表!B295,""),"")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IF([4]回答表!F17="簡易水道事業",IF([4]回答表!X45="●",[4]回答表!B158,IF([4]回答表!AA45="●",[4]回答表!B223,"")),"")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IF([4]回答表!F17="簡易水道事業",IF([4]回答表!X45="●",[4]回答表!B212,IF([4]回答表!AA45="●",[4]回答表!B278,"")),"")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IF([4]回答表!F17="簡易水道事業",IF([4]回答表!X45="●","●",""),"")</f>
        <v/>
      </c>
      <c r="O112" s="131"/>
      <c r="P112" s="131"/>
      <c r="Q112" s="132"/>
      <c r="R112" s="119"/>
      <c r="S112" s="119"/>
      <c r="T112" s="119"/>
      <c r="U112" s="82" t="str">
        <f>IF([4]回答表!F17="簡易水道事業",IF([4]回答表!X45="●",[4]回答表!Y185,IF([4]回答表!AA45="●",[4]回答表!Y251,"")),"")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IF([4]回答表!F17="簡易水道事業",IF([4]回答表!X45="●",[4]回答表!E212,IF([4]回答表!AA45="●",[4]回答表!E278,"")),"")</f>
        <v/>
      </c>
      <c r="BG113" s="151"/>
      <c r="BH113" s="151"/>
      <c r="BI113" s="151"/>
      <c r="BJ113" s="150" t="str">
        <f>IF([4]回答表!F17="簡易水道事業",IF([4]回答表!X45="●",[4]回答表!E213,IF([4]回答表!AA45="●",[4]回答表!E279,"")),"")</f>
        <v/>
      </c>
      <c r="BK113" s="151"/>
      <c r="BL113" s="151"/>
      <c r="BM113" s="151"/>
      <c r="BN113" s="150" t="str">
        <f>IF([4]回答表!F17="簡易水道事業",IF([4]回答表!X45="●",[4]回答表!E214,IF([4]回答表!AA45="●",[4]回答表!E280,"")),"")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IF([4]回答表!F17="簡易水道事業",IF([4]回答表!X45="●",[4]回答表!Y186,IF([4]回答表!AA45="●",[4]回答表!Y252,"")),"")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IF([4]回答表!F17="簡易水道事業",IF([4]回答表!AA45="●","●",""),"")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IF([4]回答表!F17="簡易水道事業",IF([4]回答表!X45="●",[4]回答表!Y187,IF([4]回答表!AA45="●",[4]回答表!Y253,"")),"")</f>
        <v/>
      </c>
      <c r="V122" s="83"/>
      <c r="W122" s="83"/>
      <c r="X122" s="83"/>
      <c r="Y122" s="83"/>
      <c r="Z122" s="83"/>
      <c r="AA122" s="83"/>
      <c r="AB122" s="83"/>
      <c r="AC122" s="83"/>
      <c r="AD122" s="83"/>
      <c r="AE122" s="83"/>
      <c r="AF122" s="83"/>
      <c r="AG122" s="83"/>
      <c r="AH122" s="83"/>
      <c r="AI122" s="83"/>
      <c r="AJ122" s="153"/>
      <c r="AK122" s="68"/>
      <c r="AL122" s="68"/>
      <c r="AM122" s="233" t="str">
        <f>IF([4]回答表!F17="簡易水道事業",IF([4]回答表!X45="●",[4]回答表!Y189,IF([4]回答表!AA45="●",[4]回答表!Y255,"")),"")</f>
        <v/>
      </c>
      <c r="AN122" s="233"/>
      <c r="AO122" s="233"/>
      <c r="AP122" s="233"/>
      <c r="AQ122" s="233"/>
      <c r="AR122" s="233"/>
      <c r="AS122" s="233" t="str">
        <f>IF([4]回答表!F17="簡易水道事業",IF([4]回答表!X45="●",[4]回答表!Y190,IF([4]回答表!AA45="●",[4]回答表!Y256,"")),"")</f>
        <v/>
      </c>
      <c r="AT122" s="233"/>
      <c r="AU122" s="233"/>
      <c r="AV122" s="233"/>
      <c r="AW122" s="233"/>
      <c r="AX122" s="233"/>
      <c r="AY122" s="233" t="str">
        <f>IF([4]回答表!F17="簡易水道事業",IF([4]回答表!X45="●",[4]回答表!Y191,IF([4]回答表!AA45="●",[4]回答表!Y257,"")),"")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IF([4]回答表!F17="簡易水道事業",IF([4]回答表!AD45="●","●",""),"")</f>
        <v/>
      </c>
      <c r="O127" s="131"/>
      <c r="P127" s="131"/>
      <c r="Q127" s="132"/>
      <c r="R127" s="119"/>
      <c r="S127" s="119"/>
      <c r="T127" s="119"/>
      <c r="U127" s="133" t="str">
        <f>IF([4]回答表!F17="簡易水道事業",IF([4]回答表!AD45="●",[4]回答表!B289,""),"")</f>
        <v/>
      </c>
      <c r="V127" s="134"/>
      <c r="W127" s="134"/>
      <c r="X127" s="134"/>
      <c r="Y127" s="134"/>
      <c r="Z127" s="134"/>
      <c r="AA127" s="134"/>
      <c r="AB127" s="134"/>
      <c r="AC127" s="134"/>
      <c r="AD127" s="134"/>
      <c r="AE127" s="134"/>
      <c r="AF127" s="134"/>
      <c r="AG127" s="134"/>
      <c r="AH127" s="134"/>
      <c r="AI127" s="134"/>
      <c r="AJ127" s="135"/>
      <c r="AK127" s="183"/>
      <c r="AL127" s="183"/>
      <c r="AM127" s="133" t="str">
        <f>IF([4]回答表!F17="簡易水道事業",IF([4]回答表!AD45="●",[4]回答表!B295,""),"")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IF([4]回答表!F17="下水道事業",IF([4]回答表!X45="●","●",""),"")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IF([4]回答表!F17="下水道事業",IF([4]回答表!X45="●",[4]回答表!B158,IF([4]回答表!AA45="●",[4]回答表!B223,"")),"")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IF([4]回答表!F17="下水道事業",IF([4]回答表!X45="●",[4]回答表!B212,IF([4]回答表!AA45="●",[4]回答表!B278,"")),"")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IF([4]回答表!F17="下水道事業",IF([4]回答表!X45="●",[4]回答表!Y193,IF([4]回答表!AA45="●",[4]回答表!Y259,"")),"")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IF([4]回答表!F17="下水道事業",IF([4]回答表!X45="●",[4]回答表!E212,IF([4]回答表!AA45="●",[4]回答表!E278,"")),"")</f>
        <v/>
      </c>
      <c r="BG142" s="151"/>
      <c r="BH142" s="151"/>
      <c r="BI142" s="151"/>
      <c r="BJ142" s="150" t="str">
        <f>IF([4]回答表!F17="下水道事業",IF([4]回答表!X45="●",[4]回答表!E213,IF([4]回答表!AA45="●",[4]回答表!E279,"")),"")</f>
        <v/>
      </c>
      <c r="BK142" s="151"/>
      <c r="BL142" s="151"/>
      <c r="BM142" s="151"/>
      <c r="BN142" s="150" t="str">
        <f>IF([4]回答表!F17="下水道事業",IF([4]回答表!X45="●",[4]回答表!E214,IF([4]回答表!AA45="●",[4]回答表!E280,"")),"")</f>
        <v/>
      </c>
      <c r="BO142" s="151"/>
      <c r="BP142" s="151"/>
      <c r="BQ142" s="152"/>
      <c r="BR142" s="112"/>
      <c r="BX142" s="200" t="str">
        <f>IF([4]回答表!AQ20="下水道事業",IF([4]回答表!BI48="○",[4]回答表!AM161,IF([4]回答表!BL48="○",[4]回答表!AM226,"")),"")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IF([4]回答表!F17="下水道事業",IF([4]回答表!X45="●",[4]回答表!Y195,IF([4]回答表!AA45="●",[4]回答表!Y261,"")),"")</f>
        <v/>
      </c>
      <c r="V147" s="83"/>
      <c r="W147" s="83"/>
      <c r="X147" s="83"/>
      <c r="Y147" s="83"/>
      <c r="Z147" s="83"/>
      <c r="AA147" s="83"/>
      <c r="AB147" s="153"/>
      <c r="AC147" s="82" t="str">
        <f>IF([4]回答表!F17="下水道事業",IF([4]回答表!X45="●",[4]回答表!Y196,IF([4]回答表!AA45="●",[4]回答表!Y262,"")),"")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IF([4]回答表!F17="下水道事業",IF([4]回答表!X45="●",[4]回答表!Y198,IF([4]回答表!AA45="●",[4]回答表!Y264,"")),"")</f>
        <v/>
      </c>
      <c r="V153" s="83"/>
      <c r="W153" s="83"/>
      <c r="X153" s="83"/>
      <c r="Y153" s="83"/>
      <c r="Z153" s="83"/>
      <c r="AA153" s="83"/>
      <c r="AB153" s="153"/>
      <c r="AC153" s="82" t="str">
        <f>IF([4]回答表!F17="下水道事業",IF([4]回答表!X45="●",[4]回答表!Y199,IF([4]回答表!AA45="●",[4]回答表!Y265,"")),"")</f>
        <v/>
      </c>
      <c r="AD153" s="83"/>
      <c r="AE153" s="83"/>
      <c r="AF153" s="83"/>
      <c r="AG153" s="83"/>
      <c r="AH153" s="83"/>
      <c r="AI153" s="83"/>
      <c r="AJ153" s="153"/>
      <c r="AK153" s="82" t="str">
        <f>IF([4]回答表!F17="下水道事業",IF([4]回答表!X45="●",[4]回答表!Y200,IF([4]回答表!AA45="●",[4]回答表!Y266,"")),"")</f>
        <v/>
      </c>
      <c r="AL153" s="83"/>
      <c r="AM153" s="83"/>
      <c r="AN153" s="83"/>
      <c r="AO153" s="83"/>
      <c r="AP153" s="83"/>
      <c r="AQ153" s="83"/>
      <c r="AR153" s="153"/>
      <c r="AS153" s="82" t="str">
        <f>IF([4]回答表!F17="下水道事業",IF([4]回答表!X45="●",[4]回答表!Y201,IF([4]回答表!AA45="●",[4]回答表!Y267,"")),"")</f>
        <v/>
      </c>
      <c r="AT153" s="83"/>
      <c r="AU153" s="83"/>
      <c r="AV153" s="83"/>
      <c r="AW153" s="83"/>
      <c r="AX153" s="83"/>
      <c r="AY153" s="83"/>
      <c r="AZ153" s="153"/>
      <c r="BA153" s="82" t="str">
        <f>IF([4]回答表!F17="下水道事業",IF([4]回答表!X45="●",[4]回答表!Y202,IF([4]回答表!AA45="●",[4]回答表!Y268,"")),"")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IF([4]回答表!F17="下水道事業",IF([4]回答表!AA45="●","●",""),"")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IF([4]回答表!F17="下水道事業",IF([4]回答表!X45="●",[4]回答表!Y207,IF([4]回答表!AA45="●",[4]回答表!Y273,"")),"")</f>
        <v/>
      </c>
      <c r="V159" s="83"/>
      <c r="W159" s="83"/>
      <c r="X159" s="83"/>
      <c r="Y159" s="83"/>
      <c r="Z159" s="83"/>
      <c r="AA159" s="83"/>
      <c r="AB159" s="153"/>
      <c r="AC159" s="82" t="str">
        <f>IF([4]回答表!F17="下水道事業",IF([4]回答表!X45="●",[4]回答表!Y208,IF([4]回答表!AA45="●",[4]回答表!Y274,"")),"")</f>
        <v/>
      </c>
      <c r="AD159" s="83"/>
      <c r="AE159" s="83"/>
      <c r="AF159" s="83"/>
      <c r="AG159" s="83"/>
      <c r="AH159" s="83"/>
      <c r="AI159" s="83"/>
      <c r="AJ159" s="153"/>
      <c r="AK159" s="82" t="str">
        <f>IF([4]回答表!F17="下水道事業",IF([4]回答表!X45="●",[4]回答表!Y209,IF([4]回答表!AA45="●",[4]回答表!Y275,"")),"")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IF([4]回答表!F17="下水道事業",IF([4]回答表!AD45="●","●",""),"")</f>
        <v/>
      </c>
      <c r="O164" s="131"/>
      <c r="P164" s="131"/>
      <c r="Q164" s="132"/>
      <c r="R164" s="119"/>
      <c r="S164" s="119"/>
      <c r="T164" s="119"/>
      <c r="U164" s="133" t="str">
        <f>IF([4]回答表!F17="下水道事業",IF([4]回答表!AD45="●",[4]回答表!B289,""),"")</f>
        <v/>
      </c>
      <c r="V164" s="134"/>
      <c r="W164" s="134"/>
      <c r="X164" s="134"/>
      <c r="Y164" s="134"/>
      <c r="Z164" s="134"/>
      <c r="AA164" s="134"/>
      <c r="AB164" s="134"/>
      <c r="AC164" s="134"/>
      <c r="AD164" s="134"/>
      <c r="AE164" s="134"/>
      <c r="AF164" s="134"/>
      <c r="AG164" s="134"/>
      <c r="AH164" s="134"/>
      <c r="AI164" s="134"/>
      <c r="AJ164" s="135"/>
      <c r="AK164" s="183"/>
      <c r="AL164" s="183"/>
      <c r="AM164" s="133" t="str">
        <f>IF([4]回答表!F17="下水道事業",IF([4]回答表!AD45="●",[4]回答表!B295,""),"")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IF([4]回答表!BD17="●",IF([4]回答表!X45="●","●",""),"")</f>
        <v/>
      </c>
      <c r="O176" s="131"/>
      <c r="P176" s="131"/>
      <c r="Q176" s="132"/>
      <c r="R176" s="119"/>
      <c r="S176" s="119"/>
      <c r="T176" s="119"/>
      <c r="U176" s="133" t="str">
        <f>IF([4]回答表!BD17="●",IF([4]回答表!X45="●",[4]回答表!B158,IF([4]回答表!AA45="●",[4]回答表!B223,"")),"")</f>
        <v/>
      </c>
      <c r="V176" s="134"/>
      <c r="W176" s="134"/>
      <c r="X176" s="134"/>
      <c r="Y176" s="134"/>
      <c r="Z176" s="134"/>
      <c r="AA176" s="134"/>
      <c r="AB176" s="134"/>
      <c r="AC176" s="134"/>
      <c r="AD176" s="134"/>
      <c r="AE176" s="134"/>
      <c r="AF176" s="134"/>
      <c r="AG176" s="134"/>
      <c r="AH176" s="134"/>
      <c r="AI176" s="134"/>
      <c r="AJ176" s="135"/>
      <c r="AK176" s="136"/>
      <c r="AL176" s="136"/>
      <c r="AM176" s="138" t="str">
        <f>IF([4]回答表!BD17="●",IF([4]回答表!X45="●",[4]回答表!B212,IF([4]回答表!AA45="●",[4]回答表!B278,"")),"")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IF([4]回答表!BD17="●",IF([4]回答表!X45="●",[4]回答表!E212,IF([4]回答表!AA45="●",[4]回答表!E278,"")),"")</f>
        <v/>
      </c>
      <c r="AN179" s="151"/>
      <c r="AO179" s="151"/>
      <c r="AP179" s="151"/>
      <c r="AQ179" s="150" t="str">
        <f>IF([4]回答表!BD17="●",IF([4]回答表!X45="●",[4]回答表!E213,IF([4]回答表!AA45="●",[4]回答表!E279,"")),"")</f>
        <v/>
      </c>
      <c r="AR179" s="151"/>
      <c r="AS179" s="151"/>
      <c r="AT179" s="151"/>
      <c r="AU179" s="150" t="str">
        <f>IF([4]回答表!BD17="●",IF([4]回答表!X45="●",[4]回答表!E214,IF([4]回答表!AA45="●",[4]回答表!E280,"")),"")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IF([4]回答表!BD17="●",IF([4]回答表!AA45="●","●",""),"")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IF([4]回答表!BD17="●",IF([4]回答表!AD45="●","●",""),"")</f>
        <v/>
      </c>
      <c r="O188" s="131"/>
      <c r="P188" s="131"/>
      <c r="Q188" s="132"/>
      <c r="R188" s="119"/>
      <c r="S188" s="119"/>
      <c r="T188" s="119"/>
      <c r="U188" s="133" t="str">
        <f>IF([4]回答表!BD17="●",IF([4]回答表!AD45="●",[4]回答表!B289,""),"")</f>
        <v/>
      </c>
      <c r="V188" s="134"/>
      <c r="W188" s="134"/>
      <c r="X188" s="134"/>
      <c r="Y188" s="134"/>
      <c r="Z188" s="134"/>
      <c r="AA188" s="134"/>
      <c r="AB188" s="134"/>
      <c r="AC188" s="134"/>
      <c r="AD188" s="134"/>
      <c r="AE188" s="134"/>
      <c r="AF188" s="134"/>
      <c r="AG188" s="134"/>
      <c r="AH188" s="134"/>
      <c r="AI188" s="134"/>
      <c r="AJ188" s="135"/>
      <c r="AK188" s="183"/>
      <c r="AL188" s="183"/>
      <c r="AM188" s="133" t="str">
        <f>IF([4]回答表!BD17="●",IF([4]回答表!AD45="●",[4]回答表!B295,""),"")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IF([4]回答表!X46="●","●","")</f>
        <v/>
      </c>
      <c r="O200" s="131"/>
      <c r="P200" s="131"/>
      <c r="Q200" s="132"/>
      <c r="R200" s="119"/>
      <c r="S200" s="119"/>
      <c r="T200" s="119"/>
      <c r="U200" s="133" t="str">
        <f>IF([4]回答表!X46="●",[4]回答表!B307,IF([4]回答表!AA46="●",[4]回答表!B324,""))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IF([4]回答表!X46="●",[4]回答表!U313,IF([4]回答表!AA46="●",[4]回答表!U330,""))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IF([4]回答表!X46="●",[4]回答表!G313,IF([4]回答表!AA46="●",[4]回答表!G330,""))</f>
        <v/>
      </c>
      <c r="AN203" s="83"/>
      <c r="AO203" s="83"/>
      <c r="AP203" s="83"/>
      <c r="AQ203" s="83"/>
      <c r="AR203" s="83"/>
      <c r="AS203" s="83"/>
      <c r="AT203" s="153"/>
      <c r="AU203" s="82" t="str">
        <f>IF([4]回答表!X46="●",[4]回答表!G314,IF([4]回答表!AA46="●",[4]回答表!G331,""))</f>
        <v/>
      </c>
      <c r="AV203" s="83"/>
      <c r="AW203" s="83"/>
      <c r="AX203" s="83"/>
      <c r="AY203" s="83"/>
      <c r="AZ203" s="83"/>
      <c r="BA203" s="83"/>
      <c r="BB203" s="153"/>
      <c r="BC203" s="120"/>
      <c r="BD203" s="109"/>
      <c r="BE203" s="109"/>
      <c r="BF203" s="150" t="str">
        <f>IF([4]回答表!X46="●",[4]回答表!X313,IF([4]回答表!AA46="●",[4]回答表!X330,""))</f>
        <v/>
      </c>
      <c r="BG203" s="151"/>
      <c r="BH203" s="151"/>
      <c r="BI203" s="151"/>
      <c r="BJ203" s="150" t="str">
        <f>IF([4]回答表!X46="●",[4]回答表!X314,IF([4]回答表!AA46="●",[4]回答表!X331,""))</f>
        <v/>
      </c>
      <c r="BK203" s="151"/>
      <c r="BL203" s="151"/>
      <c r="BM203" s="152"/>
      <c r="BN203" s="150" t="str">
        <f>IF([4]回答表!X46="●",[4]回答表!X315,IF([4]回答表!AA46="●",[4]回答表!X332,""))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IF([4]回答表!AA46="●","●","")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IF([4]回答表!AD46="●","●","")</f>
        <v/>
      </c>
      <c r="O212" s="131"/>
      <c r="P212" s="131"/>
      <c r="Q212" s="132"/>
      <c r="R212" s="119"/>
      <c r="S212" s="119"/>
      <c r="T212" s="119"/>
      <c r="U212" s="133" t="str">
        <f>IF([4]回答表!AD46="●",[4]回答表!B337,"")</f>
        <v/>
      </c>
      <c r="V212" s="134"/>
      <c r="W212" s="134"/>
      <c r="X212" s="134"/>
      <c r="Y212" s="134"/>
      <c r="Z212" s="134"/>
      <c r="AA212" s="134"/>
      <c r="AB212" s="134"/>
      <c r="AC212" s="134"/>
      <c r="AD212" s="134"/>
      <c r="AE212" s="134"/>
      <c r="AF212" s="134"/>
      <c r="AG212" s="134"/>
      <c r="AH212" s="134"/>
      <c r="AI212" s="134"/>
      <c r="AJ212" s="135"/>
      <c r="AK212" s="259"/>
      <c r="AL212" s="259"/>
      <c r="AM212" s="133" t="str">
        <f>IF([4]回答表!AD46="●",[4]回答表!B343,"")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IF([4]回答表!X47="●","●","")</f>
        <v/>
      </c>
      <c r="O224" s="131"/>
      <c r="P224" s="131"/>
      <c r="Q224" s="132"/>
      <c r="R224" s="119"/>
      <c r="S224" s="119"/>
      <c r="T224" s="119"/>
      <c r="U224" s="133" t="str">
        <f>IF([4]回答表!X47="●",[4]回答表!B356,IF([4]回答表!AA47="●",[4]回答表!B379,""))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IF([4]回答表!X47="●",[4]回答表!B362,"")</f>
        <v/>
      </c>
      <c r="AO224" s="263"/>
      <c r="AP224" s="263"/>
      <c r="AQ224" s="263"/>
      <c r="AR224" s="263"/>
      <c r="AS224" s="263"/>
      <c r="AT224" s="263"/>
      <c r="AU224" s="263"/>
      <c r="AV224" s="263"/>
      <c r="AW224" s="263"/>
      <c r="AX224" s="263"/>
      <c r="AY224" s="263"/>
      <c r="AZ224" s="263"/>
      <c r="BA224" s="263"/>
      <c r="BB224" s="264"/>
      <c r="BC224" s="120"/>
      <c r="BD224" s="109"/>
      <c r="BE224" s="109"/>
      <c r="BF224" s="138" t="str">
        <f>IF([4]回答表!X47="●",[4]回答表!B368,IF([4]回答表!AA47="●",[4]回答表!B385,""))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IF([4]回答表!X47="●",[4]回答表!E368,IF([4]回答表!AA47="●",[4]回答表!E385,""))</f>
        <v/>
      </c>
      <c r="BG227" s="151"/>
      <c r="BH227" s="151"/>
      <c r="BI227" s="151"/>
      <c r="BJ227" s="150" t="str">
        <f>IF([4]回答表!X47="●",[4]回答表!E369,IF([4]回答表!AA47="●",[4]回答表!E386,""))</f>
        <v/>
      </c>
      <c r="BK227" s="151"/>
      <c r="BL227" s="151"/>
      <c r="BM227" s="152"/>
      <c r="BN227" s="150" t="str">
        <f>IF([4]回答表!X47="●",[4]回答表!E370,IF([4]回答表!AA47="●",[4]回答表!E387,""))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IF([4]回答表!AA47="●","●","")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IF([4]回答表!AD47="●","●","")</f>
        <v>●</v>
      </c>
      <c r="O236" s="131"/>
      <c r="P236" s="131"/>
      <c r="Q236" s="132"/>
      <c r="R236" s="119"/>
      <c r="S236" s="119"/>
      <c r="T236" s="119"/>
      <c r="U236" s="133" t="str">
        <f>IF([4]回答表!AD47="●",[4]回答表!B392,"")</f>
        <v>下水道施設の維持管理について包括的民間委託を導入することで、民間企業のノウハウの活用およびコスト縮減を図るものである。</v>
      </c>
      <c r="V236" s="134"/>
      <c r="W236" s="134"/>
      <c r="X236" s="134"/>
      <c r="Y236" s="134"/>
      <c r="Z236" s="134"/>
      <c r="AA236" s="134"/>
      <c r="AB236" s="134"/>
      <c r="AC236" s="134"/>
      <c r="AD236" s="134"/>
      <c r="AE236" s="134"/>
      <c r="AF236" s="134"/>
      <c r="AG236" s="134"/>
      <c r="AH236" s="134"/>
      <c r="AI236" s="134"/>
      <c r="AJ236" s="135"/>
      <c r="AK236" s="259"/>
      <c r="AL236" s="259"/>
      <c r="AM236" s="133" t="str">
        <f>IF([4]回答表!AD47="●",[4]回答表!B398,"")</f>
        <v>管路維持については、委託業務の詳細決定、事業費の算出および入札関係資料の作成済み。
R3年度は、包括的民間委託の開始に向け、検討委員会を設置し、入札方式の決定と業者選定を行う予定。
ポンプ場等維持管理については、包括的民間委託の可能性調査を実施済み。
R3年度は、委託業務の詳細決定、事業費の算出および入札関係資料の作成を実施予定。</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IF([4]回答表!X48="●","●","")</f>
        <v/>
      </c>
      <c r="O248" s="131"/>
      <c r="P248" s="131"/>
      <c r="Q248" s="132"/>
      <c r="R248" s="119"/>
      <c r="S248" s="119"/>
      <c r="T248" s="119"/>
      <c r="U248" s="133" t="str">
        <f>IF([4]回答表!X48="●",[4]回答表!B411,IF([4]回答表!AA48="●",[4]回答表!B425,""))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IF([4]回答表!X48="●",[4]回答表!BC418,IF([4]回答表!AA48="●",[4]回答表!BC432,""))</f>
        <v/>
      </c>
      <c r="AR248" s="272"/>
      <c r="AS248" s="272"/>
      <c r="AT248" s="272"/>
      <c r="AU248" s="273" t="s">
        <v>73</v>
      </c>
      <c r="AV248" s="274"/>
      <c r="AW248" s="274"/>
      <c r="AX248" s="275"/>
      <c r="AY248" s="272" t="str">
        <f>IF([4]回答表!X48="●",[4]回答表!BC423,IF([4]回答表!AA48="●",[4]回答表!BC437,""))</f>
        <v/>
      </c>
      <c r="AZ248" s="272"/>
      <c r="BA248" s="272"/>
      <c r="BB248" s="272"/>
      <c r="BC248" s="120"/>
      <c r="BD248" s="109"/>
      <c r="BE248" s="109"/>
      <c r="BF248" s="138" t="str">
        <f>IF([4]回答表!X48="●",[4]回答表!S417,IF([4]回答表!AA48="●",[4]回答表!S431,""))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IF([4]回答表!X48="●",[4]回答表!BC419,IF([4]回答表!AA48="●",[4]回答表!BC433,""))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IF([4]回答表!X48="●",[4]回答表!V417,IF([4]回答表!AA48="●",[4]回答表!V431,""))</f>
        <v/>
      </c>
      <c r="BG251" s="151"/>
      <c r="BH251" s="151"/>
      <c r="BI251" s="151"/>
      <c r="BJ251" s="150" t="str">
        <f>IF([4]回答表!X48="●",[4]回答表!V418,IF([4]回答表!AA48="●",[4]回答表!V432,""))</f>
        <v/>
      </c>
      <c r="BK251" s="151"/>
      <c r="BL251" s="151"/>
      <c r="BM251" s="152"/>
      <c r="BN251" s="150" t="str">
        <f>IF([4]回答表!X48="●",[4]回答表!V419,IF([4]回答表!AA48="●",[4]回答表!V433,""))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IF([4]回答表!X48="●",[4]回答表!BC420,IF([4]回答表!AA48="●",[4]回答表!BC434,""))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IF([4]回答表!X48="●",[4]回答表!BC424,IF([4]回答表!AA48="●",[4]回答表!BC438,""))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IF([4]回答表!AA48="●","●","")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IF([4]回答表!X48="●",[4]回答表!BC421,IF([4]回答表!AA48="●",[4]回答表!BC435,""))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IF([4]回答表!X48="●",[4]回答表!BC422,IF([4]回答表!AA48="●",[4]回答表!BC436,""))</f>
        <v/>
      </c>
      <c r="AR256" s="272"/>
      <c r="AS256" s="272"/>
      <c r="AT256" s="272"/>
      <c r="AU256" s="224" t="s">
        <v>79</v>
      </c>
      <c r="AV256" s="225"/>
      <c r="AW256" s="225"/>
      <c r="AX256" s="226"/>
      <c r="AY256" s="282" t="str">
        <f>IF([4]回答表!X48="●",[4]回答表!BC425,IF([4]回答表!AA48="●",[4]回答表!BC439,""))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IF([4]回答表!AD48="●","●","")</f>
        <v/>
      </c>
      <c r="O260" s="131"/>
      <c r="P260" s="131"/>
      <c r="Q260" s="132"/>
      <c r="R260" s="119"/>
      <c r="S260" s="119"/>
      <c r="T260" s="119"/>
      <c r="U260" s="133" t="str">
        <f>IF([4]回答表!AD48="●",[4]回答表!B439,"")</f>
        <v/>
      </c>
      <c r="V260" s="134"/>
      <c r="W260" s="134"/>
      <c r="X260" s="134"/>
      <c r="Y260" s="134"/>
      <c r="Z260" s="134"/>
      <c r="AA260" s="134"/>
      <c r="AB260" s="134"/>
      <c r="AC260" s="134"/>
      <c r="AD260" s="134"/>
      <c r="AE260" s="134"/>
      <c r="AF260" s="134"/>
      <c r="AG260" s="134"/>
      <c r="AH260" s="134"/>
      <c r="AI260" s="134"/>
      <c r="AJ260" s="135"/>
      <c r="AK260" s="183"/>
      <c r="AL260" s="183"/>
      <c r="AM260" s="133" t="str">
        <f>IF([4]回答表!AD48="●",[4]回答表!B445,"")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IF([4]回答表!X49="●","●","")</f>
        <v/>
      </c>
      <c r="O271" s="131"/>
      <c r="P271" s="131"/>
      <c r="Q271" s="132"/>
      <c r="R271" s="119"/>
      <c r="S271" s="119"/>
      <c r="T271" s="119"/>
      <c r="U271" s="133" t="str">
        <f>IF([4]回答表!X49="●",[4]回答表!B458,IF([4]回答表!AA49="●",[4]回答表!B475,""))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IF([4]回答表!X49="●",[4]回答表!B468,IF([4]回答表!AA49="●",[4]回答表!B485,""))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IF([4]回答表!X49="●",[4]回答表!G464,IF([4]回答表!AA49="●",[4]回答表!G481,""))</f>
        <v/>
      </c>
      <c r="AN273" s="83"/>
      <c r="AO273" s="83"/>
      <c r="AP273" s="83"/>
      <c r="AQ273" s="83"/>
      <c r="AR273" s="83"/>
      <c r="AS273" s="83"/>
      <c r="AT273" s="153"/>
      <c r="AU273" s="82" t="str">
        <f>IF([4]回答表!X49="●",[4]回答表!G465,IF([4]回答表!AA49="●",[4]回答表!G482,""))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IF([4]回答表!X49="●",[4]回答表!E468,IF([4]回答表!AA49="●",[4]回答表!E485,""))</f>
        <v/>
      </c>
      <c r="BG274" s="151"/>
      <c r="BH274" s="151"/>
      <c r="BI274" s="151"/>
      <c r="BJ274" s="150" t="str">
        <f>IF([4]回答表!X49="●",[4]回答表!E469,IF([4]回答表!AA49="●",[4]回答表!E486,""))</f>
        <v/>
      </c>
      <c r="BK274" s="151"/>
      <c r="BL274" s="151"/>
      <c r="BM274" s="152"/>
      <c r="BN274" s="150" t="str">
        <f>IF([4]回答表!X49="●",[4]回答表!E470,IF([4]回答表!AA49="●",[4]回答表!E487,""))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IF([4]回答表!AA49="●","●","")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IF([4]回答表!AD49="●","●","")</f>
        <v/>
      </c>
      <c r="O283" s="131"/>
      <c r="P283" s="131"/>
      <c r="Q283" s="132"/>
      <c r="R283" s="119"/>
      <c r="S283" s="119"/>
      <c r="T283" s="119"/>
      <c r="U283" s="133" t="str">
        <f>IF([4]回答表!AD49="●",[4]回答表!B492,"")</f>
        <v/>
      </c>
      <c r="V283" s="134"/>
      <c r="W283" s="134"/>
      <c r="X283" s="134"/>
      <c r="Y283" s="134"/>
      <c r="Z283" s="134"/>
      <c r="AA283" s="134"/>
      <c r="AB283" s="134"/>
      <c r="AC283" s="134"/>
      <c r="AD283" s="134"/>
      <c r="AE283" s="134"/>
      <c r="AF283" s="134"/>
      <c r="AG283" s="134"/>
      <c r="AH283" s="134"/>
      <c r="AI283" s="134"/>
      <c r="AJ283" s="135"/>
      <c r="AK283" s="136"/>
      <c r="AL283" s="136"/>
      <c r="AM283" s="133" t="str">
        <f>IF([4]回答表!AD49="●",[4]回答表!B498,"")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IF([4]回答表!R50="●",[4]回答表!B511,"")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828D-B4F0-429D-96A2-8A3FF892F8EC}">
  <sheetPr>
    <pageSetUpPr fitToPage="1"/>
  </sheetPr>
  <dimension ref="A1:CN315"/>
  <sheetViews>
    <sheetView showZeros="0" view="pageBreakPreview" zoomScale="60" zoomScaleNormal="55" workbookViewId="0">
      <selection activeCell="AM51" sqref="AM51:BQ54"/>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IF(COUNTIF([5]回答表!K15,"*")&gt;0,[5]回答表!K15,"")</f>
        <v>秋田市</v>
      </c>
      <c r="D11" s="8"/>
      <c r="E11" s="8"/>
      <c r="F11" s="8"/>
      <c r="G11" s="8"/>
      <c r="H11" s="8"/>
      <c r="I11" s="8"/>
      <c r="J11" s="8"/>
      <c r="K11" s="8"/>
      <c r="L11" s="8"/>
      <c r="M11" s="8"/>
      <c r="N11" s="8"/>
      <c r="O11" s="8"/>
      <c r="P11" s="8"/>
      <c r="Q11" s="8"/>
      <c r="R11" s="8"/>
      <c r="S11" s="8"/>
      <c r="T11" s="8"/>
      <c r="U11" s="22" t="str">
        <f>IF(COUNTIF([5]回答表!F17,"*")&gt;0,[5]回答表!F17,"")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IF(COUNTIF([5]回答表!W17,"*")&gt;0,[5]回答表!W17,"")</f>
        <v>特定環境保全公共下水道</v>
      </c>
      <c r="AP11" s="10"/>
      <c r="AQ11" s="10"/>
      <c r="AR11" s="10"/>
      <c r="AS11" s="10"/>
      <c r="AT11" s="10"/>
      <c r="AU11" s="10"/>
      <c r="AV11" s="10"/>
      <c r="AW11" s="10"/>
      <c r="AX11" s="10"/>
      <c r="AY11" s="10"/>
      <c r="AZ11" s="10"/>
      <c r="BA11" s="10"/>
      <c r="BB11" s="10"/>
      <c r="BC11" s="10"/>
      <c r="BD11" s="10"/>
      <c r="BE11" s="10"/>
      <c r="BF11" s="11"/>
      <c r="BG11" s="21" t="str">
        <f>IF(COUNTIF([5]回答表!F19,"*")&gt;0,[5]回答表!F19,"")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IF([5]回答表!R43="●","●","")</f>
        <v/>
      </c>
      <c r="E24" s="80"/>
      <c r="F24" s="80"/>
      <c r="G24" s="80"/>
      <c r="H24" s="80"/>
      <c r="I24" s="80"/>
      <c r="J24" s="81"/>
      <c r="K24" s="79" t="str">
        <f>IF([5]回答表!R44="●","●","")</f>
        <v/>
      </c>
      <c r="L24" s="80"/>
      <c r="M24" s="80"/>
      <c r="N24" s="80"/>
      <c r="O24" s="80"/>
      <c r="P24" s="80"/>
      <c r="Q24" s="81"/>
      <c r="R24" s="79" t="str">
        <f>IF([5]回答表!R45="●","●","")</f>
        <v/>
      </c>
      <c r="S24" s="80"/>
      <c r="T24" s="80"/>
      <c r="U24" s="80"/>
      <c r="V24" s="80"/>
      <c r="W24" s="80"/>
      <c r="X24" s="81"/>
      <c r="Y24" s="79" t="str">
        <f>IF([5]回答表!R46="●","●","")</f>
        <v/>
      </c>
      <c r="Z24" s="80"/>
      <c r="AA24" s="80"/>
      <c r="AB24" s="80"/>
      <c r="AC24" s="80"/>
      <c r="AD24" s="80"/>
      <c r="AE24" s="81"/>
      <c r="AF24" s="79" t="str">
        <f>IF([5]回答表!R47="●","●","")</f>
        <v>●</v>
      </c>
      <c r="AG24" s="80"/>
      <c r="AH24" s="80"/>
      <c r="AI24" s="80"/>
      <c r="AJ24" s="80"/>
      <c r="AK24" s="80"/>
      <c r="AL24" s="81"/>
      <c r="AM24" s="79" t="str">
        <f>IF([5]回答表!R48="●","●","")</f>
        <v/>
      </c>
      <c r="AN24" s="80"/>
      <c r="AO24" s="80"/>
      <c r="AP24" s="80"/>
      <c r="AQ24" s="80"/>
      <c r="AR24" s="80"/>
      <c r="AS24" s="81"/>
      <c r="AT24" s="79" t="str">
        <f>IF([5]回答表!R49="●","●","")</f>
        <v/>
      </c>
      <c r="AU24" s="80"/>
      <c r="AV24" s="80"/>
      <c r="AW24" s="80"/>
      <c r="AX24" s="80"/>
      <c r="AY24" s="80"/>
      <c r="AZ24" s="81"/>
      <c r="BA24" s="68"/>
      <c r="BB24" s="82" t="str">
        <f>IF([5]回答表!R50="●","●","")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IF([5]回答表!X43="●","●","")</f>
        <v/>
      </c>
      <c r="O36" s="131"/>
      <c r="P36" s="131"/>
      <c r="Q36" s="132"/>
      <c r="R36" s="119"/>
      <c r="S36" s="119"/>
      <c r="T36" s="119"/>
      <c r="U36" s="133" t="str">
        <f>IF([5]回答表!X43="●",[5]回答表!B59,IF([5]回答表!AA43="●",[5]回答表!B79,""))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IF([5]回答表!X43="●",[5]回答表!S65,IF([5]回答表!AA43="●",[5]回答表!S85,""))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IF([5]回答表!X43="●",[5]回答表!G65,IF([5]回答表!AA43="●",[5]回答表!G85,""))</f>
        <v/>
      </c>
      <c r="AN38" s="83"/>
      <c r="AO38" s="83"/>
      <c r="AP38" s="83"/>
      <c r="AQ38" s="83"/>
      <c r="AR38" s="83"/>
      <c r="AS38" s="83"/>
      <c r="AT38" s="153"/>
      <c r="AU38" s="82" t="str">
        <f>IF([5]回答表!X43="●",[5]回答表!G66,IF([5]回答表!AA43="●",[5]回答表!G86,""))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IF([5]回答表!X43="●",[5]回答表!V65,IF([5]回答表!AA43="●",[5]回答表!V85,""))</f>
        <v/>
      </c>
      <c r="BG39" s="16"/>
      <c r="BH39" s="16"/>
      <c r="BI39" s="17"/>
      <c r="BJ39" s="150" t="str">
        <f>IF([5]回答表!X43="●",[5]回答表!V66,IF([5]回答表!AA43="●",[5]回答表!V86,""))</f>
        <v/>
      </c>
      <c r="BK39" s="16"/>
      <c r="BL39" s="16"/>
      <c r="BM39" s="17"/>
      <c r="BN39" s="150" t="str">
        <f>IF([5]回答表!X43="●",[5]回答表!V67,IF([5]回答表!AA43="●",[5]回答表!V87,""))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IF([5]回答表!X43="●",[5]回答表!O71,IF([5]回答表!AA43="●",[5]回答表!O91,""))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IF([5]回答表!X43="●",[5]回答表!O72,IF([5]回答表!AA43="●",[5]回答表!O92,""))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IF([5]回答表!AA43="●","●","")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IF([5]回答表!X43="●",[5]回答表!O73,IF([5]回答表!AA43="●",[5]回答表!O93,""))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IF([5]回答表!X43="●",[5]回答表!O74,IF([5]回答表!AA43="●",[5]回答表!O94,""))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IF([5]回答表!X43="●",[5]回答表!AG71,IF([5]回答表!AA43="●",[5]回答表!AG91,""))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IF([5]回答表!X43="●",[5]回答表!AG72,IF([5]回答表!AA43="●",[5]回答表!AG92,""))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IF([5]回答表!AD43="●","●","")</f>
        <v/>
      </c>
      <c r="O51" s="131"/>
      <c r="P51" s="131"/>
      <c r="Q51" s="132"/>
      <c r="R51" s="119"/>
      <c r="S51" s="119"/>
      <c r="T51" s="119"/>
      <c r="U51" s="133" t="str">
        <f>IF([5]回答表!AD43="●",[5]回答表!B99,"")</f>
        <v/>
      </c>
      <c r="V51" s="134"/>
      <c r="W51" s="134"/>
      <c r="X51" s="134"/>
      <c r="Y51" s="134"/>
      <c r="Z51" s="134"/>
      <c r="AA51" s="134"/>
      <c r="AB51" s="134"/>
      <c r="AC51" s="134"/>
      <c r="AD51" s="134"/>
      <c r="AE51" s="134"/>
      <c r="AF51" s="134"/>
      <c r="AG51" s="134"/>
      <c r="AH51" s="134"/>
      <c r="AI51" s="134"/>
      <c r="AJ51" s="135"/>
      <c r="AK51" s="183"/>
      <c r="AL51" s="183"/>
      <c r="AM51" s="133" t="str">
        <f>IF([5]回答表!AD43="●",[5]回答表!B104,"")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IF([5]回答表!X44="●","●","")</f>
        <v/>
      </c>
      <c r="O62" s="131"/>
      <c r="P62" s="131"/>
      <c r="Q62" s="132"/>
      <c r="R62" s="119"/>
      <c r="S62" s="119"/>
      <c r="T62" s="119"/>
      <c r="U62" s="133" t="str">
        <f>IF([5]回答表!X44="●",[5]回答表!B115,IF([5]回答表!AA44="●",[5]回答表!B127,""))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IF([5]回答表!X44="●",[5]回答表!S121,IF([5]回答表!AA44="●",[5]回答表!S133,""))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IF([5]回答表!X44="●",[5]回答表!J121,IF([5]回答表!AA44="●",[5]回答表!J133,""))</f>
        <v/>
      </c>
      <c r="AN65" s="83"/>
      <c r="AO65" s="83"/>
      <c r="AP65" s="83"/>
      <c r="AQ65" s="83"/>
      <c r="AR65" s="83"/>
      <c r="AS65" s="83"/>
      <c r="AT65" s="153"/>
      <c r="AU65" s="82" t="str">
        <f>IF([5]回答表!X44="●",[5]回答表!J122,IF([5]回答表!AA44="●",[5]回答表!J134,""))</f>
        <v/>
      </c>
      <c r="AV65" s="83"/>
      <c r="AW65" s="83"/>
      <c r="AX65" s="83"/>
      <c r="AY65" s="83"/>
      <c r="AZ65" s="83"/>
      <c r="BA65" s="83"/>
      <c r="BB65" s="153"/>
      <c r="BC65" s="120"/>
      <c r="BD65" s="109"/>
      <c r="BE65" s="109"/>
      <c r="BF65" s="150" t="str">
        <f>IF([5]回答表!X44="●",[5]回答表!V121,IF([5]回答表!AA44="●",[5]回答表!V133,""))</f>
        <v/>
      </c>
      <c r="BG65" s="151"/>
      <c r="BH65" s="151"/>
      <c r="BI65" s="151"/>
      <c r="BJ65" s="150" t="str">
        <f>IF([5]回答表!X44="●",[5]回答表!V122,IF([5]回答表!AA44="●",[5]回答表!V134,""))</f>
        <v/>
      </c>
      <c r="BK65" s="151"/>
      <c r="BL65" s="151"/>
      <c r="BM65" s="151"/>
      <c r="BN65" s="150" t="str">
        <f>IF([5]回答表!X44="●",[5]回答表!V123,IF([5]回答表!AA44="●",[5]回答表!V135,""))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IF([5]回答表!AA44="●","●","")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IF([5]回答表!AD44="●","●","")</f>
        <v/>
      </c>
      <c r="O74" s="131"/>
      <c r="P74" s="131"/>
      <c r="Q74" s="132"/>
      <c r="R74" s="119"/>
      <c r="S74" s="119"/>
      <c r="T74" s="119"/>
      <c r="U74" s="133" t="str">
        <f>IF([5]回答表!AD44="●",[5]回答表!B140,"")</f>
        <v/>
      </c>
      <c r="V74" s="134"/>
      <c r="W74" s="134"/>
      <c r="X74" s="134"/>
      <c r="Y74" s="134"/>
      <c r="Z74" s="134"/>
      <c r="AA74" s="134"/>
      <c r="AB74" s="134"/>
      <c r="AC74" s="134"/>
      <c r="AD74" s="134"/>
      <c r="AE74" s="134"/>
      <c r="AF74" s="134"/>
      <c r="AG74" s="134"/>
      <c r="AH74" s="134"/>
      <c r="AI74" s="134"/>
      <c r="AJ74" s="135"/>
      <c r="AK74" s="183"/>
      <c r="AL74" s="183"/>
      <c r="AM74" s="133" t="str">
        <f>IF([5]回答表!AD44="●",[5]回答表!B146,"")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IF([5]回答表!F17="水道事業",IF([5]回答表!X45="●","●",""),"")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IF([5]回答表!F17="水道事業",IF([5]回答表!X45="●",[5]回答表!B158,IF([5]回答表!AA45="●",[5]回答表!B223,"")),"")</f>
        <v/>
      </c>
      <c r="AN86" s="201"/>
      <c r="AO86" s="201"/>
      <c r="AP86" s="201"/>
      <c r="AQ86" s="201"/>
      <c r="AR86" s="201"/>
      <c r="AS86" s="201"/>
      <c r="AT86" s="201"/>
      <c r="AU86" s="201"/>
      <c r="AV86" s="201"/>
      <c r="AW86" s="201"/>
      <c r="AX86" s="201"/>
      <c r="AY86" s="201"/>
      <c r="AZ86" s="201"/>
      <c r="BA86" s="201"/>
      <c r="BB86" s="201"/>
      <c r="BC86" s="202"/>
      <c r="BD86" s="109"/>
      <c r="BE86" s="109"/>
      <c r="BF86" s="138" t="str">
        <f>IF([5]回答表!F17="水道事業",IF([5]回答表!X45="●",[5]回答表!B212,IF([5]回答表!AA45="●",[5]回答表!B278,"")),"")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IF([5]回答表!F17="水道事業",IF([5]回答表!X45="●",[5]回答表!J166,IF([5]回答表!AA45="●",[5]回答表!J231,"")),"")</f>
        <v/>
      </c>
      <c r="V88" s="83"/>
      <c r="W88" s="83"/>
      <c r="X88" s="83"/>
      <c r="Y88" s="83"/>
      <c r="Z88" s="83"/>
      <c r="AA88" s="83"/>
      <c r="AB88" s="153"/>
      <c r="AC88" s="82" t="str">
        <f>IF([5]回答表!F17="水道事業",IF([5]回答表!X45="●",[5]回答表!J173,IF([5]回答表!AA45="●",[5]回答表!J238,"")),"")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IF([5]回答表!F17="水道事業",IF([5]回答表!X45="●",[5]回答表!E212,IF([5]回答表!AA45="●",[5]回答表!E278,"")),"")</f>
        <v/>
      </c>
      <c r="BG89" s="151"/>
      <c r="BH89" s="151"/>
      <c r="BI89" s="151"/>
      <c r="BJ89" s="150" t="str">
        <f>IF([5]回答表!F17="水道事業",IF([5]回答表!X45="●",[5]回答表!E213,IF([5]回答表!AA45="●",[5]回答表!E279,"")),"")</f>
        <v/>
      </c>
      <c r="BK89" s="151"/>
      <c r="BL89" s="151"/>
      <c r="BM89" s="151"/>
      <c r="BN89" s="150" t="str">
        <f>IF([5]回答表!F17="水道事業",IF([5]回答表!X45="●",[5]回答表!E214,IF([5]回答表!AA45="●",[5]回答表!E280,"")),"")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IF([5]回答表!F17="水道事業",IF([5]回答表!AA45="●","●",""),"")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IF([5]回答表!F17="水道事業",IF([5]回答表!X45="●",[5]回答表!J176,IF([5]回答表!AA45="●",[5]回答表!J241,"")),"")</f>
        <v/>
      </c>
      <c r="V93" s="83"/>
      <c r="W93" s="83"/>
      <c r="X93" s="83"/>
      <c r="Y93" s="83"/>
      <c r="Z93" s="83"/>
      <c r="AA93" s="83"/>
      <c r="AB93" s="153"/>
      <c r="AC93" s="82" t="str">
        <f>IF([5]回答表!F17="水道事業",IF([5]回答表!X45="●",[5]回答表!J180,IF([5]回答表!AA45="●",[5]回答表!J245,"")),"")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IF([5]回答表!F17="水道事業",IF([5]回答表!AD45="○","○",""),"")</f>
        <v/>
      </c>
      <c r="O98" s="131"/>
      <c r="P98" s="131"/>
      <c r="Q98" s="132"/>
      <c r="R98" s="119"/>
      <c r="S98" s="119"/>
      <c r="T98" s="119"/>
      <c r="U98" s="133" t="str">
        <f>IF([5]回答表!F17="水道事業",IF([5]回答表!AD45="●",[5]回答表!B289,""),"")</f>
        <v/>
      </c>
      <c r="V98" s="134"/>
      <c r="W98" s="134"/>
      <c r="X98" s="134"/>
      <c r="Y98" s="134"/>
      <c r="Z98" s="134"/>
      <c r="AA98" s="134"/>
      <c r="AB98" s="134"/>
      <c r="AC98" s="134"/>
      <c r="AD98" s="134"/>
      <c r="AE98" s="134"/>
      <c r="AF98" s="134"/>
      <c r="AG98" s="134"/>
      <c r="AH98" s="134"/>
      <c r="AI98" s="134"/>
      <c r="AJ98" s="135"/>
      <c r="AK98" s="183"/>
      <c r="AL98" s="183"/>
      <c r="AM98" s="133" t="str">
        <f>IF([5]回答表!F17="水道事業",IF([5]回答表!AD45="●",[5]回答表!B295,""),"")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IF([5]回答表!F17="簡易水道事業",IF([5]回答表!X45="●",[5]回答表!B158,IF([5]回答表!AA45="●",[5]回答表!B223,"")),"")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IF([5]回答表!F17="簡易水道事業",IF([5]回答表!X45="●",[5]回答表!B212,IF([5]回答表!AA45="●",[5]回答表!B278,"")),"")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IF([5]回答表!F17="簡易水道事業",IF([5]回答表!X45="●","●",""),"")</f>
        <v/>
      </c>
      <c r="O112" s="131"/>
      <c r="P112" s="131"/>
      <c r="Q112" s="132"/>
      <c r="R112" s="119"/>
      <c r="S112" s="119"/>
      <c r="T112" s="119"/>
      <c r="U112" s="82" t="str">
        <f>IF([5]回答表!F17="簡易水道事業",IF([5]回答表!X45="●",[5]回答表!Y185,IF([5]回答表!AA45="●",[5]回答表!Y251,"")),"")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IF([5]回答表!F17="簡易水道事業",IF([5]回答表!X45="●",[5]回答表!E212,IF([5]回答表!AA45="●",[5]回答表!E278,"")),"")</f>
        <v/>
      </c>
      <c r="BG113" s="151"/>
      <c r="BH113" s="151"/>
      <c r="BI113" s="151"/>
      <c r="BJ113" s="150" t="str">
        <f>IF([5]回答表!F17="簡易水道事業",IF([5]回答表!X45="●",[5]回答表!E213,IF([5]回答表!AA45="●",[5]回答表!E279,"")),"")</f>
        <v/>
      </c>
      <c r="BK113" s="151"/>
      <c r="BL113" s="151"/>
      <c r="BM113" s="151"/>
      <c r="BN113" s="150" t="str">
        <f>IF([5]回答表!F17="簡易水道事業",IF([5]回答表!X45="●",[5]回答表!E214,IF([5]回答表!AA45="●",[5]回答表!E280,"")),"")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IF([5]回答表!F17="簡易水道事業",IF([5]回答表!X45="●",[5]回答表!Y186,IF([5]回答表!AA45="●",[5]回答表!Y252,"")),"")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IF([5]回答表!F17="簡易水道事業",IF([5]回答表!AA45="●","●",""),"")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IF([5]回答表!F17="簡易水道事業",IF([5]回答表!X45="●",[5]回答表!Y187,IF([5]回答表!AA45="●",[5]回答表!Y253,"")),"")</f>
        <v/>
      </c>
      <c r="V122" s="83"/>
      <c r="W122" s="83"/>
      <c r="X122" s="83"/>
      <c r="Y122" s="83"/>
      <c r="Z122" s="83"/>
      <c r="AA122" s="83"/>
      <c r="AB122" s="83"/>
      <c r="AC122" s="83"/>
      <c r="AD122" s="83"/>
      <c r="AE122" s="83"/>
      <c r="AF122" s="83"/>
      <c r="AG122" s="83"/>
      <c r="AH122" s="83"/>
      <c r="AI122" s="83"/>
      <c r="AJ122" s="153"/>
      <c r="AK122" s="68"/>
      <c r="AL122" s="68"/>
      <c r="AM122" s="233" t="str">
        <f>IF([5]回答表!F17="簡易水道事業",IF([5]回答表!X45="●",[5]回答表!Y189,IF([5]回答表!AA45="●",[5]回答表!Y255,"")),"")</f>
        <v/>
      </c>
      <c r="AN122" s="233"/>
      <c r="AO122" s="233"/>
      <c r="AP122" s="233"/>
      <c r="AQ122" s="233"/>
      <c r="AR122" s="233"/>
      <c r="AS122" s="233" t="str">
        <f>IF([5]回答表!F17="簡易水道事業",IF([5]回答表!X45="●",[5]回答表!Y190,IF([5]回答表!AA45="●",[5]回答表!Y256,"")),"")</f>
        <v/>
      </c>
      <c r="AT122" s="233"/>
      <c r="AU122" s="233"/>
      <c r="AV122" s="233"/>
      <c r="AW122" s="233"/>
      <c r="AX122" s="233"/>
      <c r="AY122" s="233" t="str">
        <f>IF([5]回答表!F17="簡易水道事業",IF([5]回答表!X45="●",[5]回答表!Y191,IF([5]回答表!AA45="●",[5]回答表!Y257,"")),"")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IF([5]回答表!F17="簡易水道事業",IF([5]回答表!AD45="●","●",""),"")</f>
        <v/>
      </c>
      <c r="O127" s="131"/>
      <c r="P127" s="131"/>
      <c r="Q127" s="132"/>
      <c r="R127" s="119"/>
      <c r="S127" s="119"/>
      <c r="T127" s="119"/>
      <c r="U127" s="133" t="str">
        <f>IF([5]回答表!F17="簡易水道事業",IF([5]回答表!AD45="●",[5]回答表!B289,""),"")</f>
        <v/>
      </c>
      <c r="V127" s="134"/>
      <c r="W127" s="134"/>
      <c r="X127" s="134"/>
      <c r="Y127" s="134"/>
      <c r="Z127" s="134"/>
      <c r="AA127" s="134"/>
      <c r="AB127" s="134"/>
      <c r="AC127" s="134"/>
      <c r="AD127" s="134"/>
      <c r="AE127" s="134"/>
      <c r="AF127" s="134"/>
      <c r="AG127" s="134"/>
      <c r="AH127" s="134"/>
      <c r="AI127" s="134"/>
      <c r="AJ127" s="135"/>
      <c r="AK127" s="183"/>
      <c r="AL127" s="183"/>
      <c r="AM127" s="133" t="str">
        <f>IF([5]回答表!F17="簡易水道事業",IF([5]回答表!AD45="●",[5]回答表!B295,""),"")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IF([5]回答表!F17="下水道事業",IF([5]回答表!X45="●","●",""),"")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IF([5]回答表!F17="下水道事業",IF([5]回答表!X45="●",[5]回答表!B158,IF([5]回答表!AA45="●",[5]回答表!B223,"")),"")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IF([5]回答表!F17="下水道事業",IF([5]回答表!X45="●",[5]回答表!B212,IF([5]回答表!AA45="●",[5]回答表!B278,"")),"")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IF([5]回答表!F17="下水道事業",IF([5]回答表!X45="●",[5]回答表!Y193,IF([5]回答表!AA45="●",[5]回答表!Y259,"")),"")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IF([5]回答表!F17="下水道事業",IF([5]回答表!X45="●",[5]回答表!E212,IF([5]回答表!AA45="●",[5]回答表!E278,"")),"")</f>
        <v/>
      </c>
      <c r="BG142" s="151"/>
      <c r="BH142" s="151"/>
      <c r="BI142" s="151"/>
      <c r="BJ142" s="150" t="str">
        <f>IF([5]回答表!F17="下水道事業",IF([5]回答表!X45="●",[5]回答表!E213,IF([5]回答表!AA45="●",[5]回答表!E279,"")),"")</f>
        <v/>
      </c>
      <c r="BK142" s="151"/>
      <c r="BL142" s="151"/>
      <c r="BM142" s="151"/>
      <c r="BN142" s="150" t="str">
        <f>IF([5]回答表!F17="下水道事業",IF([5]回答表!X45="●",[5]回答表!E214,IF([5]回答表!AA45="●",[5]回答表!E280,"")),"")</f>
        <v/>
      </c>
      <c r="BO142" s="151"/>
      <c r="BP142" s="151"/>
      <c r="BQ142" s="152"/>
      <c r="BR142" s="112"/>
      <c r="BX142" s="200" t="str">
        <f>IF([5]回答表!AQ20="下水道事業",IF([5]回答表!BI48="○",[5]回答表!AM161,IF([5]回答表!BL48="○",[5]回答表!AM226,"")),"")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IF([5]回答表!F17="下水道事業",IF([5]回答表!X45="●",[5]回答表!Y195,IF([5]回答表!AA45="●",[5]回答表!Y261,"")),"")</f>
        <v/>
      </c>
      <c r="V147" s="83"/>
      <c r="W147" s="83"/>
      <c r="X147" s="83"/>
      <c r="Y147" s="83"/>
      <c r="Z147" s="83"/>
      <c r="AA147" s="83"/>
      <c r="AB147" s="153"/>
      <c r="AC147" s="82" t="str">
        <f>IF([5]回答表!F17="下水道事業",IF([5]回答表!X45="●",[5]回答表!Y196,IF([5]回答表!AA45="●",[5]回答表!Y262,"")),"")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IF([5]回答表!F17="下水道事業",IF([5]回答表!X45="●",[5]回答表!Y198,IF([5]回答表!AA45="●",[5]回答表!Y264,"")),"")</f>
        <v/>
      </c>
      <c r="V153" s="83"/>
      <c r="W153" s="83"/>
      <c r="X153" s="83"/>
      <c r="Y153" s="83"/>
      <c r="Z153" s="83"/>
      <c r="AA153" s="83"/>
      <c r="AB153" s="153"/>
      <c r="AC153" s="82" t="str">
        <f>IF([5]回答表!F17="下水道事業",IF([5]回答表!X45="●",[5]回答表!Y199,IF([5]回答表!AA45="●",[5]回答表!Y265,"")),"")</f>
        <v/>
      </c>
      <c r="AD153" s="83"/>
      <c r="AE153" s="83"/>
      <c r="AF153" s="83"/>
      <c r="AG153" s="83"/>
      <c r="AH153" s="83"/>
      <c r="AI153" s="83"/>
      <c r="AJ153" s="153"/>
      <c r="AK153" s="82" t="str">
        <f>IF([5]回答表!F17="下水道事業",IF([5]回答表!X45="●",[5]回答表!Y200,IF([5]回答表!AA45="●",[5]回答表!Y266,"")),"")</f>
        <v/>
      </c>
      <c r="AL153" s="83"/>
      <c r="AM153" s="83"/>
      <c r="AN153" s="83"/>
      <c r="AO153" s="83"/>
      <c r="AP153" s="83"/>
      <c r="AQ153" s="83"/>
      <c r="AR153" s="153"/>
      <c r="AS153" s="82" t="str">
        <f>IF([5]回答表!F17="下水道事業",IF([5]回答表!X45="●",[5]回答表!Y201,IF([5]回答表!AA45="●",[5]回答表!Y267,"")),"")</f>
        <v/>
      </c>
      <c r="AT153" s="83"/>
      <c r="AU153" s="83"/>
      <c r="AV153" s="83"/>
      <c r="AW153" s="83"/>
      <c r="AX153" s="83"/>
      <c r="AY153" s="83"/>
      <c r="AZ153" s="153"/>
      <c r="BA153" s="82" t="str">
        <f>IF([5]回答表!F17="下水道事業",IF([5]回答表!X45="●",[5]回答表!Y202,IF([5]回答表!AA45="●",[5]回答表!Y268,"")),"")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IF([5]回答表!F17="下水道事業",IF([5]回答表!AA45="●","●",""),"")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IF([5]回答表!F17="下水道事業",IF([5]回答表!X45="●",[5]回答表!Y207,IF([5]回答表!AA45="●",[5]回答表!Y273,"")),"")</f>
        <v/>
      </c>
      <c r="V159" s="83"/>
      <c r="W159" s="83"/>
      <c r="X159" s="83"/>
      <c r="Y159" s="83"/>
      <c r="Z159" s="83"/>
      <c r="AA159" s="83"/>
      <c r="AB159" s="153"/>
      <c r="AC159" s="82" t="str">
        <f>IF([5]回答表!F17="下水道事業",IF([5]回答表!X45="●",[5]回答表!Y208,IF([5]回答表!AA45="●",[5]回答表!Y274,"")),"")</f>
        <v/>
      </c>
      <c r="AD159" s="83"/>
      <c r="AE159" s="83"/>
      <c r="AF159" s="83"/>
      <c r="AG159" s="83"/>
      <c r="AH159" s="83"/>
      <c r="AI159" s="83"/>
      <c r="AJ159" s="153"/>
      <c r="AK159" s="82" t="str">
        <f>IF([5]回答表!F17="下水道事業",IF([5]回答表!X45="●",[5]回答表!Y209,IF([5]回答表!AA45="●",[5]回答表!Y275,"")),"")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IF([5]回答表!F17="下水道事業",IF([5]回答表!AD45="●","●",""),"")</f>
        <v/>
      </c>
      <c r="O164" s="131"/>
      <c r="P164" s="131"/>
      <c r="Q164" s="132"/>
      <c r="R164" s="119"/>
      <c r="S164" s="119"/>
      <c r="T164" s="119"/>
      <c r="U164" s="133" t="str">
        <f>IF([5]回答表!F17="下水道事業",IF([5]回答表!AD45="●",[5]回答表!B289,""),"")</f>
        <v/>
      </c>
      <c r="V164" s="134"/>
      <c r="W164" s="134"/>
      <c r="X164" s="134"/>
      <c r="Y164" s="134"/>
      <c r="Z164" s="134"/>
      <c r="AA164" s="134"/>
      <c r="AB164" s="134"/>
      <c r="AC164" s="134"/>
      <c r="AD164" s="134"/>
      <c r="AE164" s="134"/>
      <c r="AF164" s="134"/>
      <c r="AG164" s="134"/>
      <c r="AH164" s="134"/>
      <c r="AI164" s="134"/>
      <c r="AJ164" s="135"/>
      <c r="AK164" s="183"/>
      <c r="AL164" s="183"/>
      <c r="AM164" s="133" t="str">
        <f>IF([5]回答表!F17="下水道事業",IF([5]回答表!AD45="●",[5]回答表!B295,""),"")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IF([5]回答表!BD17="●",IF([5]回答表!X45="●","●",""),"")</f>
        <v/>
      </c>
      <c r="O176" s="131"/>
      <c r="P176" s="131"/>
      <c r="Q176" s="132"/>
      <c r="R176" s="119"/>
      <c r="S176" s="119"/>
      <c r="T176" s="119"/>
      <c r="U176" s="133" t="str">
        <f>IF([5]回答表!BD17="●",IF([5]回答表!X45="●",[5]回答表!B158,IF([5]回答表!AA45="●",[5]回答表!B223,"")),"")</f>
        <v/>
      </c>
      <c r="V176" s="134"/>
      <c r="W176" s="134"/>
      <c r="X176" s="134"/>
      <c r="Y176" s="134"/>
      <c r="Z176" s="134"/>
      <c r="AA176" s="134"/>
      <c r="AB176" s="134"/>
      <c r="AC176" s="134"/>
      <c r="AD176" s="134"/>
      <c r="AE176" s="134"/>
      <c r="AF176" s="134"/>
      <c r="AG176" s="134"/>
      <c r="AH176" s="134"/>
      <c r="AI176" s="134"/>
      <c r="AJ176" s="135"/>
      <c r="AK176" s="136"/>
      <c r="AL176" s="136"/>
      <c r="AM176" s="138" t="str">
        <f>IF([5]回答表!BD17="●",IF([5]回答表!X45="●",[5]回答表!B212,IF([5]回答表!AA45="●",[5]回答表!B278,"")),"")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IF([5]回答表!BD17="●",IF([5]回答表!X45="●",[5]回答表!E212,IF([5]回答表!AA45="●",[5]回答表!E278,"")),"")</f>
        <v/>
      </c>
      <c r="AN179" s="151"/>
      <c r="AO179" s="151"/>
      <c r="AP179" s="151"/>
      <c r="AQ179" s="150" t="str">
        <f>IF([5]回答表!BD17="●",IF([5]回答表!X45="●",[5]回答表!E213,IF([5]回答表!AA45="●",[5]回答表!E279,"")),"")</f>
        <v/>
      </c>
      <c r="AR179" s="151"/>
      <c r="AS179" s="151"/>
      <c r="AT179" s="151"/>
      <c r="AU179" s="150" t="str">
        <f>IF([5]回答表!BD17="●",IF([5]回答表!X45="●",[5]回答表!E214,IF([5]回答表!AA45="●",[5]回答表!E280,"")),"")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IF([5]回答表!BD17="●",IF([5]回答表!AA45="●","●",""),"")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IF([5]回答表!BD17="●",IF([5]回答表!AD45="●","●",""),"")</f>
        <v/>
      </c>
      <c r="O188" s="131"/>
      <c r="P188" s="131"/>
      <c r="Q188" s="132"/>
      <c r="R188" s="119"/>
      <c r="S188" s="119"/>
      <c r="T188" s="119"/>
      <c r="U188" s="133" t="str">
        <f>IF([5]回答表!BD17="●",IF([5]回答表!AD45="●",[5]回答表!B289,""),"")</f>
        <v/>
      </c>
      <c r="V188" s="134"/>
      <c r="W188" s="134"/>
      <c r="X188" s="134"/>
      <c r="Y188" s="134"/>
      <c r="Z188" s="134"/>
      <c r="AA188" s="134"/>
      <c r="AB188" s="134"/>
      <c r="AC188" s="134"/>
      <c r="AD188" s="134"/>
      <c r="AE188" s="134"/>
      <c r="AF188" s="134"/>
      <c r="AG188" s="134"/>
      <c r="AH188" s="134"/>
      <c r="AI188" s="134"/>
      <c r="AJ188" s="135"/>
      <c r="AK188" s="183"/>
      <c r="AL188" s="183"/>
      <c r="AM188" s="133" t="str">
        <f>IF([5]回答表!BD17="●",IF([5]回答表!AD45="●",[5]回答表!B295,""),"")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IF([5]回答表!X46="●","●","")</f>
        <v/>
      </c>
      <c r="O200" s="131"/>
      <c r="P200" s="131"/>
      <c r="Q200" s="132"/>
      <c r="R200" s="119"/>
      <c r="S200" s="119"/>
      <c r="T200" s="119"/>
      <c r="U200" s="133" t="str">
        <f>IF([5]回答表!X46="●",[5]回答表!B307,IF([5]回答表!AA46="●",[5]回答表!B324,""))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IF([5]回答表!X46="●",[5]回答表!U313,IF([5]回答表!AA46="●",[5]回答表!U330,""))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IF([5]回答表!X46="●",[5]回答表!G313,IF([5]回答表!AA46="●",[5]回答表!G330,""))</f>
        <v/>
      </c>
      <c r="AN203" s="83"/>
      <c r="AO203" s="83"/>
      <c r="AP203" s="83"/>
      <c r="AQ203" s="83"/>
      <c r="AR203" s="83"/>
      <c r="AS203" s="83"/>
      <c r="AT203" s="153"/>
      <c r="AU203" s="82" t="str">
        <f>IF([5]回答表!X46="●",[5]回答表!G314,IF([5]回答表!AA46="●",[5]回答表!G331,""))</f>
        <v/>
      </c>
      <c r="AV203" s="83"/>
      <c r="AW203" s="83"/>
      <c r="AX203" s="83"/>
      <c r="AY203" s="83"/>
      <c r="AZ203" s="83"/>
      <c r="BA203" s="83"/>
      <c r="BB203" s="153"/>
      <c r="BC203" s="120"/>
      <c r="BD203" s="109"/>
      <c r="BE203" s="109"/>
      <c r="BF203" s="150" t="str">
        <f>IF([5]回答表!X46="●",[5]回答表!X313,IF([5]回答表!AA46="●",[5]回答表!X330,""))</f>
        <v/>
      </c>
      <c r="BG203" s="151"/>
      <c r="BH203" s="151"/>
      <c r="BI203" s="151"/>
      <c r="BJ203" s="150" t="str">
        <f>IF([5]回答表!X46="●",[5]回答表!X314,IF([5]回答表!AA46="●",[5]回答表!X331,""))</f>
        <v/>
      </c>
      <c r="BK203" s="151"/>
      <c r="BL203" s="151"/>
      <c r="BM203" s="152"/>
      <c r="BN203" s="150" t="str">
        <f>IF([5]回答表!X46="●",[5]回答表!X315,IF([5]回答表!AA46="●",[5]回答表!X332,""))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IF([5]回答表!AA46="●","●","")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IF([5]回答表!AD46="●","●","")</f>
        <v/>
      </c>
      <c r="O212" s="131"/>
      <c r="P212" s="131"/>
      <c r="Q212" s="132"/>
      <c r="R212" s="119"/>
      <c r="S212" s="119"/>
      <c r="T212" s="119"/>
      <c r="U212" s="133" t="str">
        <f>IF([5]回答表!AD46="●",[5]回答表!B337,"")</f>
        <v/>
      </c>
      <c r="V212" s="134"/>
      <c r="W212" s="134"/>
      <c r="X212" s="134"/>
      <c r="Y212" s="134"/>
      <c r="Z212" s="134"/>
      <c r="AA212" s="134"/>
      <c r="AB212" s="134"/>
      <c r="AC212" s="134"/>
      <c r="AD212" s="134"/>
      <c r="AE212" s="134"/>
      <c r="AF212" s="134"/>
      <c r="AG212" s="134"/>
      <c r="AH212" s="134"/>
      <c r="AI212" s="134"/>
      <c r="AJ212" s="135"/>
      <c r="AK212" s="259"/>
      <c r="AL212" s="259"/>
      <c r="AM212" s="133" t="str">
        <f>IF([5]回答表!AD46="●",[5]回答表!B343,"")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IF([5]回答表!X47="●","●","")</f>
        <v>●</v>
      </c>
      <c r="O224" s="131"/>
      <c r="P224" s="131"/>
      <c r="Q224" s="132"/>
      <c r="R224" s="119"/>
      <c r="S224" s="119"/>
      <c r="T224" s="119"/>
      <c r="U224" s="133" t="str">
        <f>IF([5]回答表!X47="●",[5]回答表!B356,IF([5]回答表!AA47="●",[5]回答表!B379,""))</f>
        <v>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導入により委託開始前年度（H25年度）の職員数41人を９人まで削減できた。</v>
      </c>
      <c r="V224" s="134"/>
      <c r="W224" s="134"/>
      <c r="X224" s="134"/>
      <c r="Y224" s="134"/>
      <c r="Z224" s="134"/>
      <c r="AA224" s="134"/>
      <c r="AB224" s="134"/>
      <c r="AC224" s="134"/>
      <c r="AD224" s="134"/>
      <c r="AE224" s="134"/>
      <c r="AF224" s="134"/>
      <c r="AG224" s="134"/>
      <c r="AH224" s="134"/>
      <c r="AI224" s="134"/>
      <c r="AJ224" s="135"/>
      <c r="AK224" s="136"/>
      <c r="AL224" s="136"/>
      <c r="AM224" s="136"/>
      <c r="AN224" s="133" t="str">
        <f>IF([5]回答表!X47="●",[5]回答表!B362,"")</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
      <c r="AO224" s="263"/>
      <c r="AP224" s="263"/>
      <c r="AQ224" s="263"/>
      <c r="AR224" s="263"/>
      <c r="AS224" s="263"/>
      <c r="AT224" s="263"/>
      <c r="AU224" s="263"/>
      <c r="AV224" s="263"/>
      <c r="AW224" s="263"/>
      <c r="AX224" s="263"/>
      <c r="AY224" s="263"/>
      <c r="AZ224" s="263"/>
      <c r="BA224" s="263"/>
      <c r="BB224" s="264"/>
      <c r="BC224" s="120"/>
      <c r="BD224" s="109"/>
      <c r="BE224" s="109"/>
      <c r="BF224" s="138" t="str">
        <f>IF([5]回答表!X47="●",[5]回答表!B368,IF([5]回答表!AA47="●",[5]回答表!B385,""))</f>
        <v>平成</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f>IF([5]回答表!X47="●",[5]回答表!E368,IF([5]回答表!AA47="●",[5]回答表!E385,""))</f>
        <v>26</v>
      </c>
      <c r="BG227" s="151"/>
      <c r="BH227" s="151"/>
      <c r="BI227" s="151"/>
      <c r="BJ227" s="150">
        <f>IF([5]回答表!X47="●",[5]回答表!E369,IF([5]回答表!AA47="●",[5]回答表!E386,""))</f>
        <v>4</v>
      </c>
      <c r="BK227" s="151"/>
      <c r="BL227" s="151"/>
      <c r="BM227" s="152"/>
      <c r="BN227" s="150">
        <f>IF([5]回答表!X47="●",[5]回答表!E370,IF([5]回答表!AA47="●",[5]回答表!E387,""))</f>
        <v>1</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IF([5]回答表!AA47="●","●","")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93.5"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IF([5]回答表!AD47="●","●","")</f>
        <v/>
      </c>
      <c r="O236" s="131"/>
      <c r="P236" s="131"/>
      <c r="Q236" s="132"/>
      <c r="R236" s="119"/>
      <c r="S236" s="119"/>
      <c r="T236" s="119"/>
      <c r="U236" s="133" t="str">
        <f>IF([5]回答表!AD47="●",[5]回答表!B392,"")</f>
        <v/>
      </c>
      <c r="V236" s="134"/>
      <c r="W236" s="134"/>
      <c r="X236" s="134"/>
      <c r="Y236" s="134"/>
      <c r="Z236" s="134"/>
      <c r="AA236" s="134"/>
      <c r="AB236" s="134"/>
      <c r="AC236" s="134"/>
      <c r="AD236" s="134"/>
      <c r="AE236" s="134"/>
      <c r="AF236" s="134"/>
      <c r="AG236" s="134"/>
      <c r="AH236" s="134"/>
      <c r="AI236" s="134"/>
      <c r="AJ236" s="135"/>
      <c r="AK236" s="259"/>
      <c r="AL236" s="259"/>
      <c r="AM236" s="133" t="str">
        <f>IF([5]回答表!AD47="●",[5]回答表!B398,"")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IF([5]回答表!X48="●","●","")</f>
        <v/>
      </c>
      <c r="O248" s="131"/>
      <c r="P248" s="131"/>
      <c r="Q248" s="132"/>
      <c r="R248" s="119"/>
      <c r="S248" s="119"/>
      <c r="T248" s="119"/>
      <c r="U248" s="133" t="str">
        <f>IF([5]回答表!X48="●",[5]回答表!B411,IF([5]回答表!AA48="●",[5]回答表!B425,""))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IF([5]回答表!X48="●",[5]回答表!BC418,IF([5]回答表!AA48="●",[5]回答表!BC432,""))</f>
        <v/>
      </c>
      <c r="AR248" s="272"/>
      <c r="AS248" s="272"/>
      <c r="AT248" s="272"/>
      <c r="AU248" s="273" t="s">
        <v>73</v>
      </c>
      <c r="AV248" s="274"/>
      <c r="AW248" s="274"/>
      <c r="AX248" s="275"/>
      <c r="AY248" s="272" t="str">
        <f>IF([5]回答表!X48="●",[5]回答表!BC423,IF([5]回答表!AA48="●",[5]回答表!BC437,""))</f>
        <v/>
      </c>
      <c r="AZ248" s="272"/>
      <c r="BA248" s="272"/>
      <c r="BB248" s="272"/>
      <c r="BC248" s="120"/>
      <c r="BD248" s="109"/>
      <c r="BE248" s="109"/>
      <c r="BF248" s="138" t="str">
        <f>IF([5]回答表!X48="●",[5]回答表!S417,IF([5]回答表!AA48="●",[5]回答表!S431,""))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IF([5]回答表!X48="●",[5]回答表!BC419,IF([5]回答表!AA48="●",[5]回答表!BC433,""))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IF([5]回答表!X48="●",[5]回答表!V417,IF([5]回答表!AA48="●",[5]回答表!V431,""))</f>
        <v/>
      </c>
      <c r="BG251" s="151"/>
      <c r="BH251" s="151"/>
      <c r="BI251" s="151"/>
      <c r="BJ251" s="150" t="str">
        <f>IF([5]回答表!X48="●",[5]回答表!V418,IF([5]回答表!AA48="●",[5]回答表!V432,""))</f>
        <v/>
      </c>
      <c r="BK251" s="151"/>
      <c r="BL251" s="151"/>
      <c r="BM251" s="152"/>
      <c r="BN251" s="150" t="str">
        <f>IF([5]回答表!X48="●",[5]回答表!V419,IF([5]回答表!AA48="●",[5]回答表!V433,""))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IF([5]回答表!X48="●",[5]回答表!BC420,IF([5]回答表!AA48="●",[5]回答表!BC434,""))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IF([5]回答表!X48="●",[5]回答表!BC424,IF([5]回答表!AA48="●",[5]回答表!BC438,""))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IF([5]回答表!AA48="●","●","")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IF([5]回答表!X48="●",[5]回答表!BC421,IF([5]回答表!AA48="●",[5]回答表!BC435,""))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IF([5]回答表!X48="●",[5]回答表!BC422,IF([5]回答表!AA48="●",[5]回答表!BC436,""))</f>
        <v/>
      </c>
      <c r="AR256" s="272"/>
      <c r="AS256" s="272"/>
      <c r="AT256" s="272"/>
      <c r="AU256" s="224" t="s">
        <v>79</v>
      </c>
      <c r="AV256" s="225"/>
      <c r="AW256" s="225"/>
      <c r="AX256" s="226"/>
      <c r="AY256" s="282" t="str">
        <f>IF([5]回答表!X48="●",[5]回答表!BC425,IF([5]回答表!AA48="●",[5]回答表!BC439,""))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IF([5]回答表!AD48="●","●","")</f>
        <v/>
      </c>
      <c r="O260" s="131"/>
      <c r="P260" s="131"/>
      <c r="Q260" s="132"/>
      <c r="R260" s="119"/>
      <c r="S260" s="119"/>
      <c r="T260" s="119"/>
      <c r="U260" s="133" t="str">
        <f>IF([5]回答表!AD48="●",[5]回答表!B439,"")</f>
        <v/>
      </c>
      <c r="V260" s="134"/>
      <c r="W260" s="134"/>
      <c r="X260" s="134"/>
      <c r="Y260" s="134"/>
      <c r="Z260" s="134"/>
      <c r="AA260" s="134"/>
      <c r="AB260" s="134"/>
      <c r="AC260" s="134"/>
      <c r="AD260" s="134"/>
      <c r="AE260" s="134"/>
      <c r="AF260" s="134"/>
      <c r="AG260" s="134"/>
      <c r="AH260" s="134"/>
      <c r="AI260" s="134"/>
      <c r="AJ260" s="135"/>
      <c r="AK260" s="183"/>
      <c r="AL260" s="183"/>
      <c r="AM260" s="133" t="str">
        <f>IF([5]回答表!AD48="●",[5]回答表!B445,"")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IF([5]回答表!X49="●","●","")</f>
        <v/>
      </c>
      <c r="O271" s="131"/>
      <c r="P271" s="131"/>
      <c r="Q271" s="132"/>
      <c r="R271" s="119"/>
      <c r="S271" s="119"/>
      <c r="T271" s="119"/>
      <c r="U271" s="133" t="str">
        <f>IF([5]回答表!X49="●",[5]回答表!B458,IF([5]回答表!AA49="●",[5]回答表!B475,""))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IF([5]回答表!X49="●",[5]回答表!B468,IF([5]回答表!AA49="●",[5]回答表!B485,""))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IF([5]回答表!X49="●",[5]回答表!G464,IF([5]回答表!AA49="●",[5]回答表!G481,""))</f>
        <v/>
      </c>
      <c r="AN273" s="83"/>
      <c r="AO273" s="83"/>
      <c r="AP273" s="83"/>
      <c r="AQ273" s="83"/>
      <c r="AR273" s="83"/>
      <c r="AS273" s="83"/>
      <c r="AT273" s="153"/>
      <c r="AU273" s="82" t="str">
        <f>IF([5]回答表!X49="●",[5]回答表!G465,IF([5]回答表!AA49="●",[5]回答表!G482,""))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IF([5]回答表!X49="●",[5]回答表!E468,IF([5]回答表!AA49="●",[5]回答表!E485,""))</f>
        <v/>
      </c>
      <c r="BG274" s="151"/>
      <c r="BH274" s="151"/>
      <c r="BI274" s="151"/>
      <c r="BJ274" s="150" t="str">
        <f>IF([5]回答表!X49="●",[5]回答表!E469,IF([5]回答表!AA49="●",[5]回答表!E486,""))</f>
        <v/>
      </c>
      <c r="BK274" s="151"/>
      <c r="BL274" s="151"/>
      <c r="BM274" s="152"/>
      <c r="BN274" s="150" t="str">
        <f>IF([5]回答表!X49="●",[5]回答表!E470,IF([5]回答表!AA49="●",[5]回答表!E487,""))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IF([5]回答表!AA49="●","●","")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IF([5]回答表!AD49="●","●","")</f>
        <v/>
      </c>
      <c r="O283" s="131"/>
      <c r="P283" s="131"/>
      <c r="Q283" s="132"/>
      <c r="R283" s="119"/>
      <c r="S283" s="119"/>
      <c r="T283" s="119"/>
      <c r="U283" s="133" t="str">
        <f>IF([5]回答表!AD49="●",[5]回答表!B492,"")</f>
        <v/>
      </c>
      <c r="V283" s="134"/>
      <c r="W283" s="134"/>
      <c r="X283" s="134"/>
      <c r="Y283" s="134"/>
      <c r="Z283" s="134"/>
      <c r="AA283" s="134"/>
      <c r="AB283" s="134"/>
      <c r="AC283" s="134"/>
      <c r="AD283" s="134"/>
      <c r="AE283" s="134"/>
      <c r="AF283" s="134"/>
      <c r="AG283" s="134"/>
      <c r="AH283" s="134"/>
      <c r="AI283" s="134"/>
      <c r="AJ283" s="135"/>
      <c r="AK283" s="136"/>
      <c r="AL283" s="136"/>
      <c r="AM283" s="133" t="str">
        <f>IF([5]回答表!AD49="●",[5]回答表!B498,"")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IF([5]回答表!R50="●",[5]回答表!B511,"")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2D387-0B19-42DE-BBE5-EE4C3C005970}">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IF(COUNTIF([6]回答表!K15,"*")&gt;0,[6]回答表!K15,"")</f>
        <v>秋田市</v>
      </c>
      <c r="D11" s="8"/>
      <c r="E11" s="8"/>
      <c r="F11" s="8"/>
      <c r="G11" s="8"/>
      <c r="H11" s="8"/>
      <c r="I11" s="8"/>
      <c r="J11" s="8"/>
      <c r="K11" s="8"/>
      <c r="L11" s="8"/>
      <c r="M11" s="8"/>
      <c r="N11" s="8"/>
      <c r="O11" s="8"/>
      <c r="P11" s="8"/>
      <c r="Q11" s="8"/>
      <c r="R11" s="8"/>
      <c r="S11" s="8"/>
      <c r="T11" s="8"/>
      <c r="U11" s="22" t="str">
        <f>IF(COUNTIF([6]回答表!F17,"*")&gt;0,[6]回答表!F17,"")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IF(COUNTIF([6]回答表!W17,"*")&gt;0,[6]回答表!W17,"")</f>
        <v>特定環境保全公共下水道</v>
      </c>
      <c r="AP11" s="10"/>
      <c r="AQ11" s="10"/>
      <c r="AR11" s="10"/>
      <c r="AS11" s="10"/>
      <c r="AT11" s="10"/>
      <c r="AU11" s="10"/>
      <c r="AV11" s="10"/>
      <c r="AW11" s="10"/>
      <c r="AX11" s="10"/>
      <c r="AY11" s="10"/>
      <c r="AZ11" s="10"/>
      <c r="BA11" s="10"/>
      <c r="BB11" s="10"/>
      <c r="BC11" s="10"/>
      <c r="BD11" s="10"/>
      <c r="BE11" s="10"/>
      <c r="BF11" s="11"/>
      <c r="BG11" s="21" t="str">
        <f>IF(COUNTIF([6]回答表!F19,"*")&gt;0,[6]回答表!F19,"")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IF([6]回答表!R43="●","●","")</f>
        <v/>
      </c>
      <c r="E24" s="80"/>
      <c r="F24" s="80"/>
      <c r="G24" s="80"/>
      <c r="H24" s="80"/>
      <c r="I24" s="80"/>
      <c r="J24" s="81"/>
      <c r="K24" s="79" t="str">
        <f>IF([6]回答表!R44="●","●","")</f>
        <v/>
      </c>
      <c r="L24" s="80"/>
      <c r="M24" s="80"/>
      <c r="N24" s="80"/>
      <c r="O24" s="80"/>
      <c r="P24" s="80"/>
      <c r="Q24" s="81"/>
      <c r="R24" s="79" t="str">
        <f>IF([6]回答表!R45="●","●","")</f>
        <v>●</v>
      </c>
      <c r="S24" s="80"/>
      <c r="T24" s="80"/>
      <c r="U24" s="80"/>
      <c r="V24" s="80"/>
      <c r="W24" s="80"/>
      <c r="X24" s="81"/>
      <c r="Y24" s="79" t="str">
        <f>IF([6]回答表!R46="●","●","")</f>
        <v/>
      </c>
      <c r="Z24" s="80"/>
      <c r="AA24" s="80"/>
      <c r="AB24" s="80"/>
      <c r="AC24" s="80"/>
      <c r="AD24" s="80"/>
      <c r="AE24" s="81"/>
      <c r="AF24" s="79" t="str">
        <f>IF([6]回答表!R47="●","●","")</f>
        <v>●</v>
      </c>
      <c r="AG24" s="80"/>
      <c r="AH24" s="80"/>
      <c r="AI24" s="80"/>
      <c r="AJ24" s="80"/>
      <c r="AK24" s="80"/>
      <c r="AL24" s="81"/>
      <c r="AM24" s="79" t="str">
        <f>IF([6]回答表!R48="●","●","")</f>
        <v/>
      </c>
      <c r="AN24" s="80"/>
      <c r="AO24" s="80"/>
      <c r="AP24" s="80"/>
      <c r="AQ24" s="80"/>
      <c r="AR24" s="80"/>
      <c r="AS24" s="81"/>
      <c r="AT24" s="79" t="str">
        <f>IF([6]回答表!R49="●","●","")</f>
        <v/>
      </c>
      <c r="AU24" s="80"/>
      <c r="AV24" s="80"/>
      <c r="AW24" s="80"/>
      <c r="AX24" s="80"/>
      <c r="AY24" s="80"/>
      <c r="AZ24" s="81"/>
      <c r="BA24" s="68"/>
      <c r="BB24" s="82" t="str">
        <f>IF([6]回答表!R50="●","●","")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IF([6]回答表!X43="●","●","")</f>
        <v/>
      </c>
      <c r="O36" s="131"/>
      <c r="P36" s="131"/>
      <c r="Q36" s="132"/>
      <c r="R36" s="119"/>
      <c r="S36" s="119"/>
      <c r="T36" s="119"/>
      <c r="U36" s="133" t="str">
        <f>IF([6]回答表!X43="●",[6]回答表!B59,IF([6]回答表!AA43="●",[6]回答表!B79,""))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IF([6]回答表!X43="●",[6]回答表!S65,IF([6]回答表!AA43="●",[6]回答表!S85,""))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IF([6]回答表!X43="●",[6]回答表!G65,IF([6]回答表!AA43="●",[6]回答表!G85,""))</f>
        <v/>
      </c>
      <c r="AN38" s="83"/>
      <c r="AO38" s="83"/>
      <c r="AP38" s="83"/>
      <c r="AQ38" s="83"/>
      <c r="AR38" s="83"/>
      <c r="AS38" s="83"/>
      <c r="AT38" s="153"/>
      <c r="AU38" s="82" t="str">
        <f>IF([6]回答表!X43="●",[6]回答表!G66,IF([6]回答表!AA43="●",[6]回答表!G86,""))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IF([6]回答表!X43="●",[6]回答表!V65,IF([6]回答表!AA43="●",[6]回答表!V85,""))</f>
        <v/>
      </c>
      <c r="BG39" s="16"/>
      <c r="BH39" s="16"/>
      <c r="BI39" s="17"/>
      <c r="BJ39" s="150" t="str">
        <f>IF([6]回答表!X43="●",[6]回答表!V66,IF([6]回答表!AA43="●",[6]回答表!V86,""))</f>
        <v/>
      </c>
      <c r="BK39" s="16"/>
      <c r="BL39" s="16"/>
      <c r="BM39" s="17"/>
      <c r="BN39" s="150" t="str">
        <f>IF([6]回答表!X43="●",[6]回答表!V67,IF([6]回答表!AA43="●",[6]回答表!V87,""))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IF([6]回答表!X43="●",[6]回答表!O71,IF([6]回答表!AA43="●",[6]回答表!O91,""))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IF([6]回答表!X43="●",[6]回答表!O72,IF([6]回答表!AA43="●",[6]回答表!O92,""))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IF([6]回答表!AA43="●","●","")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IF([6]回答表!X43="●",[6]回答表!O73,IF([6]回答表!AA43="●",[6]回答表!O93,""))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IF([6]回答表!X43="●",[6]回答表!O74,IF([6]回答表!AA43="●",[6]回答表!O94,""))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IF([6]回答表!X43="●",[6]回答表!AG71,IF([6]回答表!AA43="●",[6]回答表!AG91,""))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IF([6]回答表!X43="●",[6]回答表!AG72,IF([6]回答表!AA43="●",[6]回答表!AG92,""))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IF([6]回答表!AD43="●","●","")</f>
        <v/>
      </c>
      <c r="O51" s="131"/>
      <c r="P51" s="131"/>
      <c r="Q51" s="132"/>
      <c r="R51" s="119"/>
      <c r="S51" s="119"/>
      <c r="T51" s="119"/>
      <c r="U51" s="133" t="str">
        <f>IF([6]回答表!AD43="●",[6]回答表!B99,"")</f>
        <v/>
      </c>
      <c r="V51" s="134"/>
      <c r="W51" s="134"/>
      <c r="X51" s="134"/>
      <c r="Y51" s="134"/>
      <c r="Z51" s="134"/>
      <c r="AA51" s="134"/>
      <c r="AB51" s="134"/>
      <c r="AC51" s="134"/>
      <c r="AD51" s="134"/>
      <c r="AE51" s="134"/>
      <c r="AF51" s="134"/>
      <c r="AG51" s="134"/>
      <c r="AH51" s="134"/>
      <c r="AI51" s="134"/>
      <c r="AJ51" s="135"/>
      <c r="AK51" s="183"/>
      <c r="AL51" s="183"/>
      <c r="AM51" s="133" t="str">
        <f>IF([6]回答表!AD43="●",[6]回答表!B104,"")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IF([6]回答表!X44="●","●","")</f>
        <v/>
      </c>
      <c r="O62" s="131"/>
      <c r="P62" s="131"/>
      <c r="Q62" s="132"/>
      <c r="R62" s="119"/>
      <c r="S62" s="119"/>
      <c r="T62" s="119"/>
      <c r="U62" s="133" t="str">
        <f>IF([6]回答表!X44="●",[6]回答表!B115,IF([6]回答表!AA44="●",[6]回答表!B127,""))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IF([6]回答表!X44="●",[6]回答表!S121,IF([6]回答表!AA44="●",[6]回答表!S133,""))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IF([6]回答表!X44="●",[6]回答表!J121,IF([6]回答表!AA44="●",[6]回答表!J133,""))</f>
        <v/>
      </c>
      <c r="AN65" s="83"/>
      <c r="AO65" s="83"/>
      <c r="AP65" s="83"/>
      <c r="AQ65" s="83"/>
      <c r="AR65" s="83"/>
      <c r="AS65" s="83"/>
      <c r="AT65" s="153"/>
      <c r="AU65" s="82" t="str">
        <f>IF([6]回答表!X44="●",[6]回答表!J122,IF([6]回答表!AA44="●",[6]回答表!J134,""))</f>
        <v/>
      </c>
      <c r="AV65" s="83"/>
      <c r="AW65" s="83"/>
      <c r="AX65" s="83"/>
      <c r="AY65" s="83"/>
      <c r="AZ65" s="83"/>
      <c r="BA65" s="83"/>
      <c r="BB65" s="153"/>
      <c r="BC65" s="120"/>
      <c r="BD65" s="109"/>
      <c r="BE65" s="109"/>
      <c r="BF65" s="150" t="str">
        <f>IF([6]回答表!X44="●",[6]回答表!V121,IF([6]回答表!AA44="●",[6]回答表!V133,""))</f>
        <v/>
      </c>
      <c r="BG65" s="151"/>
      <c r="BH65" s="151"/>
      <c r="BI65" s="151"/>
      <c r="BJ65" s="150" t="str">
        <f>IF([6]回答表!X44="●",[6]回答表!V122,IF([6]回答表!AA44="●",[6]回答表!V134,""))</f>
        <v/>
      </c>
      <c r="BK65" s="151"/>
      <c r="BL65" s="151"/>
      <c r="BM65" s="151"/>
      <c r="BN65" s="150" t="str">
        <f>IF([6]回答表!X44="●",[6]回答表!V123,IF([6]回答表!AA44="●",[6]回答表!V135,""))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IF([6]回答表!AA44="●","●","")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IF([6]回答表!AD44="●","●","")</f>
        <v/>
      </c>
      <c r="O74" s="131"/>
      <c r="P74" s="131"/>
      <c r="Q74" s="132"/>
      <c r="R74" s="119"/>
      <c r="S74" s="119"/>
      <c r="T74" s="119"/>
      <c r="U74" s="133" t="str">
        <f>IF([6]回答表!AD44="●",[6]回答表!B140,"")</f>
        <v/>
      </c>
      <c r="V74" s="134"/>
      <c r="W74" s="134"/>
      <c r="X74" s="134"/>
      <c r="Y74" s="134"/>
      <c r="Z74" s="134"/>
      <c r="AA74" s="134"/>
      <c r="AB74" s="134"/>
      <c r="AC74" s="134"/>
      <c r="AD74" s="134"/>
      <c r="AE74" s="134"/>
      <c r="AF74" s="134"/>
      <c r="AG74" s="134"/>
      <c r="AH74" s="134"/>
      <c r="AI74" s="134"/>
      <c r="AJ74" s="135"/>
      <c r="AK74" s="183"/>
      <c r="AL74" s="183"/>
      <c r="AM74" s="133" t="str">
        <f>IF([6]回答表!AD44="●",[6]回答表!B146,"")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IF([6]回答表!F17="水道事業",IF([6]回答表!X45="●","●",""),"")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IF([6]回答表!F17="水道事業",IF([6]回答表!X45="●",[6]回答表!B158,IF([6]回答表!AA45="●",[6]回答表!B223,"")),"")</f>
        <v/>
      </c>
      <c r="AN86" s="201"/>
      <c r="AO86" s="201"/>
      <c r="AP86" s="201"/>
      <c r="AQ86" s="201"/>
      <c r="AR86" s="201"/>
      <c r="AS86" s="201"/>
      <c r="AT86" s="201"/>
      <c r="AU86" s="201"/>
      <c r="AV86" s="201"/>
      <c r="AW86" s="201"/>
      <c r="AX86" s="201"/>
      <c r="AY86" s="201"/>
      <c r="AZ86" s="201"/>
      <c r="BA86" s="201"/>
      <c r="BB86" s="201"/>
      <c r="BC86" s="202"/>
      <c r="BD86" s="109"/>
      <c r="BE86" s="109"/>
      <c r="BF86" s="138" t="str">
        <f>IF([6]回答表!F17="水道事業",IF([6]回答表!X45="●",[6]回答表!B212,IF([6]回答表!AA45="●",[6]回答表!B278,"")),"")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IF([6]回答表!F17="水道事業",IF([6]回答表!X45="●",[6]回答表!J166,IF([6]回答表!AA45="●",[6]回答表!J231,"")),"")</f>
        <v/>
      </c>
      <c r="V88" s="83"/>
      <c r="W88" s="83"/>
      <c r="X88" s="83"/>
      <c r="Y88" s="83"/>
      <c r="Z88" s="83"/>
      <c r="AA88" s="83"/>
      <c r="AB88" s="153"/>
      <c r="AC88" s="82" t="str">
        <f>IF([6]回答表!F17="水道事業",IF([6]回答表!X45="●",[6]回答表!J173,IF([6]回答表!AA45="●",[6]回答表!J238,"")),"")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IF([6]回答表!F17="水道事業",IF([6]回答表!X45="●",[6]回答表!E212,IF([6]回答表!AA45="●",[6]回答表!E278,"")),"")</f>
        <v/>
      </c>
      <c r="BG89" s="151"/>
      <c r="BH89" s="151"/>
      <c r="BI89" s="151"/>
      <c r="BJ89" s="150" t="str">
        <f>IF([6]回答表!F17="水道事業",IF([6]回答表!X45="●",[6]回答表!E213,IF([6]回答表!AA45="●",[6]回答表!E279,"")),"")</f>
        <v/>
      </c>
      <c r="BK89" s="151"/>
      <c r="BL89" s="151"/>
      <c r="BM89" s="151"/>
      <c r="BN89" s="150" t="str">
        <f>IF([6]回答表!F17="水道事業",IF([6]回答表!X45="●",[6]回答表!E214,IF([6]回答表!AA45="●",[6]回答表!E280,"")),"")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IF([6]回答表!F17="水道事業",IF([6]回答表!AA45="●","●",""),"")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IF([6]回答表!F17="水道事業",IF([6]回答表!X45="●",[6]回答表!J176,IF([6]回答表!AA45="●",[6]回答表!J241,"")),"")</f>
        <v/>
      </c>
      <c r="V93" s="83"/>
      <c r="W93" s="83"/>
      <c r="X93" s="83"/>
      <c r="Y93" s="83"/>
      <c r="Z93" s="83"/>
      <c r="AA93" s="83"/>
      <c r="AB93" s="153"/>
      <c r="AC93" s="82" t="str">
        <f>IF([6]回答表!F17="水道事業",IF([6]回答表!X45="●",[6]回答表!J180,IF([6]回答表!AA45="●",[6]回答表!J245,"")),"")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IF([6]回答表!F17="水道事業",IF([6]回答表!AD45="○","○",""),"")</f>
        <v/>
      </c>
      <c r="O98" s="131"/>
      <c r="P98" s="131"/>
      <c r="Q98" s="132"/>
      <c r="R98" s="119"/>
      <c r="S98" s="119"/>
      <c r="T98" s="119"/>
      <c r="U98" s="133" t="str">
        <f>IF([6]回答表!F17="水道事業",IF([6]回答表!AD45="●",[6]回答表!B289,""),"")</f>
        <v/>
      </c>
      <c r="V98" s="134"/>
      <c r="W98" s="134"/>
      <c r="X98" s="134"/>
      <c r="Y98" s="134"/>
      <c r="Z98" s="134"/>
      <c r="AA98" s="134"/>
      <c r="AB98" s="134"/>
      <c r="AC98" s="134"/>
      <c r="AD98" s="134"/>
      <c r="AE98" s="134"/>
      <c r="AF98" s="134"/>
      <c r="AG98" s="134"/>
      <c r="AH98" s="134"/>
      <c r="AI98" s="134"/>
      <c r="AJ98" s="135"/>
      <c r="AK98" s="183"/>
      <c r="AL98" s="183"/>
      <c r="AM98" s="133" t="str">
        <f>IF([6]回答表!F17="水道事業",IF([6]回答表!AD45="●",[6]回答表!B295,""),"")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IF([6]回答表!F17="簡易水道事業",IF([6]回答表!X45="●",[6]回答表!B158,IF([6]回答表!AA45="●",[6]回答表!B223,"")),"")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IF([6]回答表!F17="簡易水道事業",IF([6]回答表!X45="●",[6]回答表!B212,IF([6]回答表!AA45="●",[6]回答表!B278,"")),"")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IF([6]回答表!F17="簡易水道事業",IF([6]回答表!X45="●","●",""),"")</f>
        <v/>
      </c>
      <c r="O112" s="131"/>
      <c r="P112" s="131"/>
      <c r="Q112" s="132"/>
      <c r="R112" s="119"/>
      <c r="S112" s="119"/>
      <c r="T112" s="119"/>
      <c r="U112" s="82" t="str">
        <f>IF([6]回答表!F17="簡易水道事業",IF([6]回答表!X45="●",[6]回答表!Y185,IF([6]回答表!AA45="●",[6]回答表!Y251,"")),"")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IF([6]回答表!F17="簡易水道事業",IF([6]回答表!X45="●",[6]回答表!E212,IF([6]回答表!AA45="●",[6]回答表!E278,"")),"")</f>
        <v/>
      </c>
      <c r="BG113" s="151"/>
      <c r="BH113" s="151"/>
      <c r="BI113" s="151"/>
      <c r="BJ113" s="150" t="str">
        <f>IF([6]回答表!F17="簡易水道事業",IF([6]回答表!X45="●",[6]回答表!E213,IF([6]回答表!AA45="●",[6]回答表!E279,"")),"")</f>
        <v/>
      </c>
      <c r="BK113" s="151"/>
      <c r="BL113" s="151"/>
      <c r="BM113" s="151"/>
      <c r="BN113" s="150" t="str">
        <f>IF([6]回答表!F17="簡易水道事業",IF([6]回答表!X45="●",[6]回答表!E214,IF([6]回答表!AA45="●",[6]回答表!E280,"")),"")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IF([6]回答表!F17="簡易水道事業",IF([6]回答表!X45="●",[6]回答表!Y186,IF([6]回答表!AA45="●",[6]回答表!Y252,"")),"")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IF([6]回答表!F17="簡易水道事業",IF([6]回答表!AA45="●","●",""),"")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IF([6]回答表!F17="簡易水道事業",IF([6]回答表!X45="●",[6]回答表!Y187,IF([6]回答表!AA45="●",[6]回答表!Y253,"")),"")</f>
        <v/>
      </c>
      <c r="V122" s="83"/>
      <c r="W122" s="83"/>
      <c r="X122" s="83"/>
      <c r="Y122" s="83"/>
      <c r="Z122" s="83"/>
      <c r="AA122" s="83"/>
      <c r="AB122" s="83"/>
      <c r="AC122" s="83"/>
      <c r="AD122" s="83"/>
      <c r="AE122" s="83"/>
      <c r="AF122" s="83"/>
      <c r="AG122" s="83"/>
      <c r="AH122" s="83"/>
      <c r="AI122" s="83"/>
      <c r="AJ122" s="153"/>
      <c r="AK122" s="68"/>
      <c r="AL122" s="68"/>
      <c r="AM122" s="233" t="str">
        <f>IF([6]回答表!F17="簡易水道事業",IF([6]回答表!X45="●",[6]回答表!Y189,IF([6]回答表!AA45="●",[6]回答表!Y255,"")),"")</f>
        <v/>
      </c>
      <c r="AN122" s="233"/>
      <c r="AO122" s="233"/>
      <c r="AP122" s="233"/>
      <c r="AQ122" s="233"/>
      <c r="AR122" s="233"/>
      <c r="AS122" s="233" t="str">
        <f>IF([6]回答表!F17="簡易水道事業",IF([6]回答表!X45="●",[6]回答表!Y190,IF([6]回答表!AA45="●",[6]回答表!Y256,"")),"")</f>
        <v/>
      </c>
      <c r="AT122" s="233"/>
      <c r="AU122" s="233"/>
      <c r="AV122" s="233"/>
      <c r="AW122" s="233"/>
      <c r="AX122" s="233"/>
      <c r="AY122" s="233" t="str">
        <f>IF([6]回答表!F17="簡易水道事業",IF([6]回答表!X45="●",[6]回答表!Y191,IF([6]回答表!AA45="●",[6]回答表!Y257,"")),"")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IF([6]回答表!F17="簡易水道事業",IF([6]回答表!AD45="●","●",""),"")</f>
        <v/>
      </c>
      <c r="O127" s="131"/>
      <c r="P127" s="131"/>
      <c r="Q127" s="132"/>
      <c r="R127" s="119"/>
      <c r="S127" s="119"/>
      <c r="T127" s="119"/>
      <c r="U127" s="133" t="str">
        <f>IF([6]回答表!F17="簡易水道事業",IF([6]回答表!AD45="●",[6]回答表!B289,""),"")</f>
        <v/>
      </c>
      <c r="V127" s="134"/>
      <c r="W127" s="134"/>
      <c r="X127" s="134"/>
      <c r="Y127" s="134"/>
      <c r="Z127" s="134"/>
      <c r="AA127" s="134"/>
      <c r="AB127" s="134"/>
      <c r="AC127" s="134"/>
      <c r="AD127" s="134"/>
      <c r="AE127" s="134"/>
      <c r="AF127" s="134"/>
      <c r="AG127" s="134"/>
      <c r="AH127" s="134"/>
      <c r="AI127" s="134"/>
      <c r="AJ127" s="135"/>
      <c r="AK127" s="183"/>
      <c r="AL127" s="183"/>
      <c r="AM127" s="133" t="str">
        <f>IF([6]回答表!F17="簡易水道事業",IF([6]回答表!AD45="●",[6]回答表!B295,""),"")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IF([6]回答表!F17="下水道事業",IF([6]回答表!X45="●","●",""),"")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IF([6]回答表!F17="下水道事業",IF([6]回答表!X45="●",[6]回答表!B158,IF([6]回答表!AA45="●",[6]回答表!B223,"")),"")</f>
        <v>人口減少下における生活排水処理事業の効率化を図るため、改築更新の時期を迎えている特定環境保全公共下水道金足浄化センターおよび羽川浄化センターを廃止、流域関連公共下水道へ接続することにより、効率的かつ持続的な生活排水処理の実現を目指している。</v>
      </c>
      <c r="AN139" s="201"/>
      <c r="AO139" s="201"/>
      <c r="AP139" s="201"/>
      <c r="AQ139" s="201"/>
      <c r="AR139" s="201"/>
      <c r="AS139" s="201"/>
      <c r="AT139" s="201"/>
      <c r="AU139" s="201"/>
      <c r="AV139" s="201"/>
      <c r="AW139" s="201"/>
      <c r="AX139" s="201"/>
      <c r="AY139" s="201"/>
      <c r="AZ139" s="201"/>
      <c r="BA139" s="201"/>
      <c r="BB139" s="201"/>
      <c r="BC139" s="202"/>
      <c r="BD139" s="109"/>
      <c r="BE139" s="109"/>
      <c r="BF139" s="138" t="str">
        <f>IF([6]回答表!F17="下水道事業",IF([6]回答表!X45="●",[6]回答表!B212,IF([6]回答表!AA45="●",[6]回答表!B278,"")),"")</f>
        <v>令和</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IF([6]回答表!F17="下水道事業",IF([6]回答表!X45="●",[6]回答表!Y193,IF([6]回答表!AA45="●",[6]回答表!Y259,"")),"")</f>
        <v>●</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f>IF([6]回答表!F17="下水道事業",IF([6]回答表!X45="●",[6]回答表!E212,IF([6]回答表!AA45="●",[6]回答表!E278,"")),"")</f>
        <v>5</v>
      </c>
      <c r="BG142" s="151"/>
      <c r="BH142" s="151"/>
      <c r="BI142" s="151"/>
      <c r="BJ142" s="150">
        <f>IF([6]回答表!F17="下水道事業",IF([6]回答表!X45="●",[6]回答表!E213,IF([6]回答表!AA45="●",[6]回答表!E279,"")),"")</f>
        <v>3</v>
      </c>
      <c r="BK142" s="151"/>
      <c r="BL142" s="151"/>
      <c r="BM142" s="151"/>
      <c r="BN142" s="150" t="str">
        <f>IF([6]回答表!F17="下水道事業",IF([6]回答表!X45="●",[6]回答表!E214,IF([6]回答表!AA45="●",[6]回答表!E280,"")),"")</f>
        <v xml:space="preserve"> </v>
      </c>
      <c r="BO142" s="151"/>
      <c r="BP142" s="151"/>
      <c r="BQ142" s="152"/>
      <c r="BR142" s="112"/>
      <c r="BX142" s="200" t="str">
        <f>IF([6]回答表!AQ20="下水道事業",IF([6]回答表!BI48="○",[6]回答表!AM161,IF([6]回答表!BL48="○",[6]回答表!AM226,"")),"")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IF([6]回答表!F17="下水道事業",IF([6]回答表!X45="●",[6]回答表!Y195,IF([6]回答表!AA45="●",[6]回答表!Y261,"")),"")</f>
        <v>●</v>
      </c>
      <c r="V147" s="83"/>
      <c r="W147" s="83"/>
      <c r="X147" s="83"/>
      <c r="Y147" s="83"/>
      <c r="Z147" s="83"/>
      <c r="AA147" s="83"/>
      <c r="AB147" s="153"/>
      <c r="AC147" s="82" t="str">
        <f>IF([6]回答表!F17="下水道事業",IF([6]回答表!X45="●",[6]回答表!Y196,IF([6]回答表!AA45="●",[6]回答表!Y262,"")),"")</f>
        <v xml:space="preserve">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68.25"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f>IF([6]回答表!F17="下水道事業",IF([6]回答表!X45="●",[6]回答表!Y198,IF([6]回答表!AA45="●",[6]回答表!Y264,"")),"")</f>
        <v>0</v>
      </c>
      <c r="V153" s="83"/>
      <c r="W153" s="83"/>
      <c r="X153" s="83"/>
      <c r="Y153" s="83"/>
      <c r="Z153" s="83"/>
      <c r="AA153" s="83"/>
      <c r="AB153" s="153"/>
      <c r="AC153" s="82" t="str">
        <f>IF([6]回答表!F17="下水道事業",IF([6]回答表!X45="●",[6]回答表!Y199,IF([6]回答表!AA45="●",[6]回答表!Y265,"")),"")</f>
        <v xml:space="preserve"> </v>
      </c>
      <c r="AD153" s="83"/>
      <c r="AE153" s="83"/>
      <c r="AF153" s="83"/>
      <c r="AG153" s="83"/>
      <c r="AH153" s="83"/>
      <c r="AI153" s="83"/>
      <c r="AJ153" s="153"/>
      <c r="AK153" s="82" t="str">
        <f>IF([6]回答表!F17="下水道事業",IF([6]回答表!X45="●",[6]回答表!Y200,IF([6]回答表!AA45="●",[6]回答表!Y266,"")),"")</f>
        <v xml:space="preserve"> </v>
      </c>
      <c r="AL153" s="83"/>
      <c r="AM153" s="83"/>
      <c r="AN153" s="83"/>
      <c r="AO153" s="83"/>
      <c r="AP153" s="83"/>
      <c r="AQ153" s="83"/>
      <c r="AR153" s="153"/>
      <c r="AS153" s="82" t="str">
        <f>IF([6]回答表!F17="下水道事業",IF([6]回答表!X45="●",[6]回答表!Y201,IF([6]回答表!AA45="●",[6]回答表!Y267,"")),"")</f>
        <v>●</v>
      </c>
      <c r="AT153" s="83"/>
      <c r="AU153" s="83"/>
      <c r="AV153" s="83"/>
      <c r="AW153" s="83"/>
      <c r="AX153" s="83"/>
      <c r="AY153" s="83"/>
      <c r="AZ153" s="153"/>
      <c r="BA153" s="82" t="str">
        <f>IF([6]回答表!F17="下水道事業",IF([6]回答表!X45="●",[6]回答表!Y202,IF([6]回答表!AA45="●",[6]回答表!Y268,"")),"")</f>
        <v xml:space="preserve">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IF([6]回答表!F17="下水道事業",IF([6]回答表!AA45="●","●",""),"")</f>
        <v>●</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IF([6]回答表!F17="下水道事業",IF([6]回答表!X45="●",[6]回答表!Y207,IF([6]回答表!AA45="●",[6]回答表!Y273,"")),"")</f>
        <v xml:space="preserve"> </v>
      </c>
      <c r="V159" s="83"/>
      <c r="W159" s="83"/>
      <c r="X159" s="83"/>
      <c r="Y159" s="83"/>
      <c r="Z159" s="83"/>
      <c r="AA159" s="83"/>
      <c r="AB159" s="153"/>
      <c r="AC159" s="82" t="str">
        <f>IF([6]回答表!F17="下水道事業",IF([6]回答表!X45="●",[6]回答表!Y208,IF([6]回答表!AA45="●",[6]回答表!Y274,"")),"")</f>
        <v xml:space="preserve"> </v>
      </c>
      <c r="AD159" s="83"/>
      <c r="AE159" s="83"/>
      <c r="AF159" s="83"/>
      <c r="AG159" s="83"/>
      <c r="AH159" s="83"/>
      <c r="AI159" s="83"/>
      <c r="AJ159" s="153"/>
      <c r="AK159" s="82" t="str">
        <f>IF([6]回答表!F17="下水道事業",IF([6]回答表!X45="●",[6]回答表!Y209,IF([6]回答表!AA45="●",[6]回答表!Y275,"")),"")</f>
        <v xml:space="preserve">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IF([6]回答表!F17="下水道事業",IF([6]回答表!AD45="●","●",""),"")</f>
        <v/>
      </c>
      <c r="O164" s="131"/>
      <c r="P164" s="131"/>
      <c r="Q164" s="132"/>
      <c r="R164" s="119"/>
      <c r="S164" s="119"/>
      <c r="T164" s="119"/>
      <c r="U164" s="133" t="str">
        <f>IF([6]回答表!F17="下水道事業",IF([6]回答表!AD45="●",[6]回答表!B289,""),"")</f>
        <v/>
      </c>
      <c r="V164" s="134"/>
      <c r="W164" s="134"/>
      <c r="X164" s="134"/>
      <c r="Y164" s="134"/>
      <c r="Z164" s="134"/>
      <c r="AA164" s="134"/>
      <c r="AB164" s="134"/>
      <c r="AC164" s="134"/>
      <c r="AD164" s="134"/>
      <c r="AE164" s="134"/>
      <c r="AF164" s="134"/>
      <c r="AG164" s="134"/>
      <c r="AH164" s="134"/>
      <c r="AI164" s="134"/>
      <c r="AJ164" s="135"/>
      <c r="AK164" s="183"/>
      <c r="AL164" s="183"/>
      <c r="AM164" s="133" t="str">
        <f>IF([6]回答表!F17="下水道事業",IF([6]回答表!AD45="●",[6]回答表!B295,""),"")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IF([6]回答表!BD17="●",IF([6]回答表!X45="●","●",""),"")</f>
        <v/>
      </c>
      <c r="O176" s="131"/>
      <c r="P176" s="131"/>
      <c r="Q176" s="132"/>
      <c r="R176" s="119"/>
      <c r="S176" s="119"/>
      <c r="T176" s="119"/>
      <c r="U176" s="133" t="str">
        <f>IF([6]回答表!BD17="●",IF([6]回答表!X45="●",[6]回答表!B158,IF([6]回答表!AA45="●",[6]回答表!B223,"")),"")</f>
        <v/>
      </c>
      <c r="V176" s="134"/>
      <c r="W176" s="134"/>
      <c r="X176" s="134"/>
      <c r="Y176" s="134"/>
      <c r="Z176" s="134"/>
      <c r="AA176" s="134"/>
      <c r="AB176" s="134"/>
      <c r="AC176" s="134"/>
      <c r="AD176" s="134"/>
      <c r="AE176" s="134"/>
      <c r="AF176" s="134"/>
      <c r="AG176" s="134"/>
      <c r="AH176" s="134"/>
      <c r="AI176" s="134"/>
      <c r="AJ176" s="135"/>
      <c r="AK176" s="136"/>
      <c r="AL176" s="136"/>
      <c r="AM176" s="138" t="str">
        <f>IF([6]回答表!BD17="●",IF([6]回答表!X45="●",[6]回答表!B212,IF([6]回答表!AA45="●",[6]回答表!B278,"")),"")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IF([6]回答表!BD17="●",IF([6]回答表!X45="●",[6]回答表!E212,IF([6]回答表!AA45="●",[6]回答表!E278,"")),"")</f>
        <v/>
      </c>
      <c r="AN179" s="151"/>
      <c r="AO179" s="151"/>
      <c r="AP179" s="151"/>
      <c r="AQ179" s="150" t="str">
        <f>IF([6]回答表!BD17="●",IF([6]回答表!X45="●",[6]回答表!E213,IF([6]回答表!AA45="●",[6]回答表!E279,"")),"")</f>
        <v/>
      </c>
      <c r="AR179" s="151"/>
      <c r="AS179" s="151"/>
      <c r="AT179" s="151"/>
      <c r="AU179" s="150" t="str">
        <f>IF([6]回答表!BD17="●",IF([6]回答表!X45="●",[6]回答表!E214,IF([6]回答表!AA45="●",[6]回答表!E280,"")),"")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IF([6]回答表!BD17="●",IF([6]回答表!AA45="●","●",""),"")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IF([6]回答表!BD17="●",IF([6]回答表!AD45="●","●",""),"")</f>
        <v/>
      </c>
      <c r="O188" s="131"/>
      <c r="P188" s="131"/>
      <c r="Q188" s="132"/>
      <c r="R188" s="119"/>
      <c r="S188" s="119"/>
      <c r="T188" s="119"/>
      <c r="U188" s="133" t="str">
        <f>IF([6]回答表!BD17="●",IF([6]回答表!AD45="●",[6]回答表!B289,""),"")</f>
        <v/>
      </c>
      <c r="V188" s="134"/>
      <c r="W188" s="134"/>
      <c r="X188" s="134"/>
      <c r="Y188" s="134"/>
      <c r="Z188" s="134"/>
      <c r="AA188" s="134"/>
      <c r="AB188" s="134"/>
      <c r="AC188" s="134"/>
      <c r="AD188" s="134"/>
      <c r="AE188" s="134"/>
      <c r="AF188" s="134"/>
      <c r="AG188" s="134"/>
      <c r="AH188" s="134"/>
      <c r="AI188" s="134"/>
      <c r="AJ188" s="135"/>
      <c r="AK188" s="183"/>
      <c r="AL188" s="183"/>
      <c r="AM188" s="133" t="str">
        <f>IF([6]回答表!BD17="●",IF([6]回答表!AD45="●",[6]回答表!B295,""),"")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IF([6]回答表!X46="●","●","")</f>
        <v/>
      </c>
      <c r="O200" s="131"/>
      <c r="P200" s="131"/>
      <c r="Q200" s="132"/>
      <c r="R200" s="119"/>
      <c r="S200" s="119"/>
      <c r="T200" s="119"/>
      <c r="U200" s="133" t="str">
        <f>IF([6]回答表!X46="●",[6]回答表!B307,IF([6]回答表!AA46="●",[6]回答表!B324,""))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IF([6]回答表!X46="●",[6]回答表!U313,IF([6]回答表!AA46="●",[6]回答表!U330,""))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IF([6]回答表!X46="●",[6]回答表!G313,IF([6]回答表!AA46="●",[6]回答表!G330,""))</f>
        <v/>
      </c>
      <c r="AN203" s="83"/>
      <c r="AO203" s="83"/>
      <c r="AP203" s="83"/>
      <c r="AQ203" s="83"/>
      <c r="AR203" s="83"/>
      <c r="AS203" s="83"/>
      <c r="AT203" s="153"/>
      <c r="AU203" s="82" t="str">
        <f>IF([6]回答表!X46="●",[6]回答表!G314,IF([6]回答表!AA46="●",[6]回答表!G331,""))</f>
        <v/>
      </c>
      <c r="AV203" s="83"/>
      <c r="AW203" s="83"/>
      <c r="AX203" s="83"/>
      <c r="AY203" s="83"/>
      <c r="AZ203" s="83"/>
      <c r="BA203" s="83"/>
      <c r="BB203" s="153"/>
      <c r="BC203" s="120"/>
      <c r="BD203" s="109"/>
      <c r="BE203" s="109"/>
      <c r="BF203" s="150" t="str">
        <f>IF([6]回答表!X46="●",[6]回答表!X313,IF([6]回答表!AA46="●",[6]回答表!X330,""))</f>
        <v/>
      </c>
      <c r="BG203" s="151"/>
      <c r="BH203" s="151"/>
      <c r="BI203" s="151"/>
      <c r="BJ203" s="150" t="str">
        <f>IF([6]回答表!X46="●",[6]回答表!X314,IF([6]回答表!AA46="●",[6]回答表!X331,""))</f>
        <v/>
      </c>
      <c r="BK203" s="151"/>
      <c r="BL203" s="151"/>
      <c r="BM203" s="152"/>
      <c r="BN203" s="150" t="str">
        <f>IF([6]回答表!X46="●",[6]回答表!X315,IF([6]回答表!AA46="●",[6]回答表!X332,""))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IF([6]回答表!AA46="●","●","")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IF([6]回答表!AD46="●","●","")</f>
        <v/>
      </c>
      <c r="O212" s="131"/>
      <c r="P212" s="131"/>
      <c r="Q212" s="132"/>
      <c r="R212" s="119"/>
      <c r="S212" s="119"/>
      <c r="T212" s="119"/>
      <c r="U212" s="133" t="str">
        <f>IF([6]回答表!AD46="●",[6]回答表!B337,"")</f>
        <v/>
      </c>
      <c r="V212" s="134"/>
      <c r="W212" s="134"/>
      <c r="X212" s="134"/>
      <c r="Y212" s="134"/>
      <c r="Z212" s="134"/>
      <c r="AA212" s="134"/>
      <c r="AB212" s="134"/>
      <c r="AC212" s="134"/>
      <c r="AD212" s="134"/>
      <c r="AE212" s="134"/>
      <c r="AF212" s="134"/>
      <c r="AG212" s="134"/>
      <c r="AH212" s="134"/>
      <c r="AI212" s="134"/>
      <c r="AJ212" s="135"/>
      <c r="AK212" s="259"/>
      <c r="AL212" s="259"/>
      <c r="AM212" s="133" t="str">
        <f>IF([6]回答表!AD46="●",[6]回答表!B343,"")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IF([6]回答表!X47="●","●","")</f>
        <v/>
      </c>
      <c r="O224" s="131"/>
      <c r="P224" s="131"/>
      <c r="Q224" s="132"/>
      <c r="R224" s="119"/>
      <c r="S224" s="119"/>
      <c r="T224" s="119"/>
      <c r="U224" s="133" t="str">
        <f>IF([6]回答表!X47="●",[6]回答表!B356,IF([6]回答表!AA47="●",[6]回答表!B379,""))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IF([6]回答表!X47="●",[6]回答表!B362,"")</f>
        <v/>
      </c>
      <c r="AO224" s="263"/>
      <c r="AP224" s="263"/>
      <c r="AQ224" s="263"/>
      <c r="AR224" s="263"/>
      <c r="AS224" s="263"/>
      <c r="AT224" s="263"/>
      <c r="AU224" s="263"/>
      <c r="AV224" s="263"/>
      <c r="AW224" s="263"/>
      <c r="AX224" s="263"/>
      <c r="AY224" s="263"/>
      <c r="AZ224" s="263"/>
      <c r="BA224" s="263"/>
      <c r="BB224" s="264"/>
      <c r="BC224" s="120"/>
      <c r="BD224" s="109"/>
      <c r="BE224" s="109"/>
      <c r="BF224" s="138" t="str">
        <f>IF([6]回答表!X47="●",[6]回答表!B368,IF([6]回答表!AA47="●",[6]回答表!B385,""))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IF([6]回答表!X47="●",[6]回答表!E368,IF([6]回答表!AA47="●",[6]回答表!E385,""))</f>
        <v/>
      </c>
      <c r="BG227" s="151"/>
      <c r="BH227" s="151"/>
      <c r="BI227" s="151"/>
      <c r="BJ227" s="150" t="str">
        <f>IF([6]回答表!X47="●",[6]回答表!E369,IF([6]回答表!AA47="●",[6]回答表!E386,""))</f>
        <v/>
      </c>
      <c r="BK227" s="151"/>
      <c r="BL227" s="151"/>
      <c r="BM227" s="152"/>
      <c r="BN227" s="150" t="str">
        <f>IF([6]回答表!X47="●",[6]回答表!E370,IF([6]回答表!AA47="●",[6]回答表!E387,""))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IF([6]回答表!AA47="●","●","")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IF([6]回答表!AD47="●","●","")</f>
        <v>●</v>
      </c>
      <c r="O236" s="131"/>
      <c r="P236" s="131"/>
      <c r="Q236" s="132"/>
      <c r="R236" s="119"/>
      <c r="S236" s="119"/>
      <c r="T236" s="119"/>
      <c r="U236" s="133" t="str">
        <f>IF([6]回答表!AD47="●",[6]回答表!B392,"")</f>
        <v>下水道施設の維持管理について包括的民間委託を導入することで、民間企業のノウハウの活用およびコスト縮減を図るものである。</v>
      </c>
      <c r="V236" s="134"/>
      <c r="W236" s="134"/>
      <c r="X236" s="134"/>
      <c r="Y236" s="134"/>
      <c r="Z236" s="134"/>
      <c r="AA236" s="134"/>
      <c r="AB236" s="134"/>
      <c r="AC236" s="134"/>
      <c r="AD236" s="134"/>
      <c r="AE236" s="134"/>
      <c r="AF236" s="134"/>
      <c r="AG236" s="134"/>
      <c r="AH236" s="134"/>
      <c r="AI236" s="134"/>
      <c r="AJ236" s="135"/>
      <c r="AK236" s="259"/>
      <c r="AL236" s="259"/>
      <c r="AM236" s="133" t="str">
        <f>IF([6]回答表!AD47="●",[6]回答表!B398,"")</f>
        <v>管路維持については、委託業務の詳細決定、事業費の算出および入札関係資料の作成済み。
R3年度は、包括的民間委託の開始に向け、検討委員会を設置し、入札方式の決定と業者選定を行う予定。
ポンプ場等維持管理については、包括的民間委託の可能性調査を実施済み。
R3年度は、委託業務の詳細決定、事業費の算出および入札関係資料の作成を実施予定。</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65.75"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IF([6]回答表!X48="●","●","")</f>
        <v/>
      </c>
      <c r="O248" s="131"/>
      <c r="P248" s="131"/>
      <c r="Q248" s="132"/>
      <c r="R248" s="119"/>
      <c r="S248" s="119"/>
      <c r="T248" s="119"/>
      <c r="U248" s="133" t="str">
        <f>IF([6]回答表!X48="●",[6]回答表!B411,IF([6]回答表!AA48="●",[6]回答表!B425,""))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IF([6]回答表!X48="●",[6]回答表!BC418,IF([6]回答表!AA48="●",[6]回答表!BC432,""))</f>
        <v/>
      </c>
      <c r="AR248" s="272"/>
      <c r="AS248" s="272"/>
      <c r="AT248" s="272"/>
      <c r="AU248" s="273" t="s">
        <v>73</v>
      </c>
      <c r="AV248" s="274"/>
      <c r="AW248" s="274"/>
      <c r="AX248" s="275"/>
      <c r="AY248" s="272" t="str">
        <f>IF([6]回答表!X48="●",[6]回答表!BC423,IF([6]回答表!AA48="●",[6]回答表!BC437,""))</f>
        <v/>
      </c>
      <c r="AZ248" s="272"/>
      <c r="BA248" s="272"/>
      <c r="BB248" s="272"/>
      <c r="BC248" s="120"/>
      <c r="BD248" s="109"/>
      <c r="BE248" s="109"/>
      <c r="BF248" s="138" t="str">
        <f>IF([6]回答表!X48="●",[6]回答表!S417,IF([6]回答表!AA48="●",[6]回答表!S431,""))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IF([6]回答表!X48="●",[6]回答表!BC419,IF([6]回答表!AA48="●",[6]回答表!BC433,""))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IF([6]回答表!X48="●",[6]回答表!V417,IF([6]回答表!AA48="●",[6]回答表!V431,""))</f>
        <v/>
      </c>
      <c r="BG251" s="151"/>
      <c r="BH251" s="151"/>
      <c r="BI251" s="151"/>
      <c r="BJ251" s="150" t="str">
        <f>IF([6]回答表!X48="●",[6]回答表!V418,IF([6]回答表!AA48="●",[6]回答表!V432,""))</f>
        <v/>
      </c>
      <c r="BK251" s="151"/>
      <c r="BL251" s="151"/>
      <c r="BM251" s="152"/>
      <c r="BN251" s="150" t="str">
        <f>IF([6]回答表!X48="●",[6]回答表!V419,IF([6]回答表!AA48="●",[6]回答表!V433,""))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IF([6]回答表!X48="●",[6]回答表!BC420,IF([6]回答表!AA48="●",[6]回答表!BC434,""))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IF([6]回答表!X48="●",[6]回答表!BC424,IF([6]回答表!AA48="●",[6]回答表!BC438,""))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IF([6]回答表!AA48="●","●","")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IF([6]回答表!X48="●",[6]回答表!BC421,IF([6]回答表!AA48="●",[6]回答表!BC435,""))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IF([6]回答表!X48="●",[6]回答表!BC422,IF([6]回答表!AA48="●",[6]回答表!BC436,""))</f>
        <v/>
      </c>
      <c r="AR256" s="272"/>
      <c r="AS256" s="272"/>
      <c r="AT256" s="272"/>
      <c r="AU256" s="224" t="s">
        <v>79</v>
      </c>
      <c r="AV256" s="225"/>
      <c r="AW256" s="225"/>
      <c r="AX256" s="226"/>
      <c r="AY256" s="282" t="str">
        <f>IF([6]回答表!X48="●",[6]回答表!BC425,IF([6]回答表!AA48="●",[6]回答表!BC439,""))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IF([6]回答表!AD48="●","●","")</f>
        <v/>
      </c>
      <c r="O260" s="131"/>
      <c r="P260" s="131"/>
      <c r="Q260" s="132"/>
      <c r="R260" s="119"/>
      <c r="S260" s="119"/>
      <c r="T260" s="119"/>
      <c r="U260" s="133" t="str">
        <f>IF([6]回答表!AD48="●",[6]回答表!B439,"")</f>
        <v/>
      </c>
      <c r="V260" s="134"/>
      <c r="W260" s="134"/>
      <c r="X260" s="134"/>
      <c r="Y260" s="134"/>
      <c r="Z260" s="134"/>
      <c r="AA260" s="134"/>
      <c r="AB260" s="134"/>
      <c r="AC260" s="134"/>
      <c r="AD260" s="134"/>
      <c r="AE260" s="134"/>
      <c r="AF260" s="134"/>
      <c r="AG260" s="134"/>
      <c r="AH260" s="134"/>
      <c r="AI260" s="134"/>
      <c r="AJ260" s="135"/>
      <c r="AK260" s="183"/>
      <c r="AL260" s="183"/>
      <c r="AM260" s="133" t="str">
        <f>IF([6]回答表!AD48="●",[6]回答表!B445,"")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IF([6]回答表!X49="●","●","")</f>
        <v/>
      </c>
      <c r="O271" s="131"/>
      <c r="P271" s="131"/>
      <c r="Q271" s="132"/>
      <c r="R271" s="119"/>
      <c r="S271" s="119"/>
      <c r="T271" s="119"/>
      <c r="U271" s="133" t="str">
        <f>IF([6]回答表!X49="●",[6]回答表!B458,IF([6]回答表!AA49="●",[6]回答表!B475,""))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IF([6]回答表!X49="●",[6]回答表!B468,IF([6]回答表!AA49="●",[6]回答表!B485,""))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IF([6]回答表!X49="●",[6]回答表!G464,IF([6]回答表!AA49="●",[6]回答表!G481,""))</f>
        <v/>
      </c>
      <c r="AN273" s="83"/>
      <c r="AO273" s="83"/>
      <c r="AP273" s="83"/>
      <c r="AQ273" s="83"/>
      <c r="AR273" s="83"/>
      <c r="AS273" s="83"/>
      <c r="AT273" s="153"/>
      <c r="AU273" s="82" t="str">
        <f>IF([6]回答表!X49="●",[6]回答表!G465,IF([6]回答表!AA49="●",[6]回答表!G482,""))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IF([6]回答表!X49="●",[6]回答表!E468,IF([6]回答表!AA49="●",[6]回答表!E485,""))</f>
        <v/>
      </c>
      <c r="BG274" s="151"/>
      <c r="BH274" s="151"/>
      <c r="BI274" s="151"/>
      <c r="BJ274" s="150" t="str">
        <f>IF([6]回答表!X49="●",[6]回答表!E469,IF([6]回答表!AA49="●",[6]回答表!E486,""))</f>
        <v/>
      </c>
      <c r="BK274" s="151"/>
      <c r="BL274" s="151"/>
      <c r="BM274" s="152"/>
      <c r="BN274" s="150" t="str">
        <f>IF([6]回答表!X49="●",[6]回答表!E470,IF([6]回答表!AA49="●",[6]回答表!E487,""))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IF([6]回答表!AA49="●","●","")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IF([6]回答表!AD49="●","●","")</f>
        <v/>
      </c>
      <c r="O283" s="131"/>
      <c r="P283" s="131"/>
      <c r="Q283" s="132"/>
      <c r="R283" s="119"/>
      <c r="S283" s="119"/>
      <c r="T283" s="119"/>
      <c r="U283" s="133" t="str">
        <f>IF([6]回答表!AD49="●",[6]回答表!B492,"")</f>
        <v/>
      </c>
      <c r="V283" s="134"/>
      <c r="W283" s="134"/>
      <c r="X283" s="134"/>
      <c r="Y283" s="134"/>
      <c r="Z283" s="134"/>
      <c r="AA283" s="134"/>
      <c r="AB283" s="134"/>
      <c r="AC283" s="134"/>
      <c r="AD283" s="134"/>
      <c r="AE283" s="134"/>
      <c r="AF283" s="134"/>
      <c r="AG283" s="134"/>
      <c r="AH283" s="134"/>
      <c r="AI283" s="134"/>
      <c r="AJ283" s="135"/>
      <c r="AK283" s="136"/>
      <c r="AL283" s="136"/>
      <c r="AM283" s="133" t="str">
        <f>IF([6]回答表!AD49="●",[6]回答表!B498,"")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IF([6]回答表!R50="●",[6]回答表!B511,"")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F3D0F-6CD2-4A60-93BB-213F12B18959}">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IF(COUNTIF([7]回答表!K15,"*")&gt;0,[7]回答表!K15,"")</f>
        <v>秋田市</v>
      </c>
      <c r="D11" s="8"/>
      <c r="E11" s="8"/>
      <c r="F11" s="8"/>
      <c r="G11" s="8"/>
      <c r="H11" s="8"/>
      <c r="I11" s="8"/>
      <c r="J11" s="8"/>
      <c r="K11" s="8"/>
      <c r="L11" s="8"/>
      <c r="M11" s="8"/>
      <c r="N11" s="8"/>
      <c r="O11" s="8"/>
      <c r="P11" s="8"/>
      <c r="Q11" s="8"/>
      <c r="R11" s="8"/>
      <c r="S11" s="8"/>
      <c r="T11" s="8"/>
      <c r="U11" s="22" t="str">
        <f>IF(COUNTIF([7]回答表!F17,"*")&gt;0,[7]回答表!F17,"")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IF(COUNTIF([7]回答表!W17,"*")&gt;0,[7]回答表!W17,"")</f>
        <v>農業集落排水施設</v>
      </c>
      <c r="AP11" s="10"/>
      <c r="AQ11" s="10"/>
      <c r="AR11" s="10"/>
      <c r="AS11" s="10"/>
      <c r="AT11" s="10"/>
      <c r="AU11" s="10"/>
      <c r="AV11" s="10"/>
      <c r="AW11" s="10"/>
      <c r="AX11" s="10"/>
      <c r="AY11" s="10"/>
      <c r="AZ11" s="10"/>
      <c r="BA11" s="10"/>
      <c r="BB11" s="10"/>
      <c r="BC11" s="10"/>
      <c r="BD11" s="10"/>
      <c r="BE11" s="10"/>
      <c r="BF11" s="11"/>
      <c r="BG11" s="21" t="str">
        <f>IF(COUNTIF([7]回答表!F19,"*")&gt;0,[7]回答表!F19,"")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IF([7]回答表!R43="●","●","")</f>
        <v/>
      </c>
      <c r="E24" s="80"/>
      <c r="F24" s="80"/>
      <c r="G24" s="80"/>
      <c r="H24" s="80"/>
      <c r="I24" s="80"/>
      <c r="J24" s="81"/>
      <c r="K24" s="79" t="str">
        <f>IF([7]回答表!R44="●","●","")</f>
        <v/>
      </c>
      <c r="L24" s="80"/>
      <c r="M24" s="80"/>
      <c r="N24" s="80"/>
      <c r="O24" s="80"/>
      <c r="P24" s="80"/>
      <c r="Q24" s="81"/>
      <c r="R24" s="79" t="str">
        <f>IF([7]回答表!R45="●","●","")</f>
        <v/>
      </c>
      <c r="S24" s="80"/>
      <c r="T24" s="80"/>
      <c r="U24" s="80"/>
      <c r="V24" s="80"/>
      <c r="W24" s="80"/>
      <c r="X24" s="81"/>
      <c r="Y24" s="79" t="str">
        <f>IF([7]回答表!R46="●","●","")</f>
        <v/>
      </c>
      <c r="Z24" s="80"/>
      <c r="AA24" s="80"/>
      <c r="AB24" s="80"/>
      <c r="AC24" s="80"/>
      <c r="AD24" s="80"/>
      <c r="AE24" s="81"/>
      <c r="AF24" s="79" t="str">
        <f>IF([7]回答表!R47="●","●","")</f>
        <v>●</v>
      </c>
      <c r="AG24" s="80"/>
      <c r="AH24" s="80"/>
      <c r="AI24" s="80"/>
      <c r="AJ24" s="80"/>
      <c r="AK24" s="80"/>
      <c r="AL24" s="81"/>
      <c r="AM24" s="79" t="str">
        <f>IF([7]回答表!R48="●","●","")</f>
        <v/>
      </c>
      <c r="AN24" s="80"/>
      <c r="AO24" s="80"/>
      <c r="AP24" s="80"/>
      <c r="AQ24" s="80"/>
      <c r="AR24" s="80"/>
      <c r="AS24" s="81"/>
      <c r="AT24" s="79" t="str">
        <f>IF([7]回答表!R49="●","●","")</f>
        <v/>
      </c>
      <c r="AU24" s="80"/>
      <c r="AV24" s="80"/>
      <c r="AW24" s="80"/>
      <c r="AX24" s="80"/>
      <c r="AY24" s="80"/>
      <c r="AZ24" s="81"/>
      <c r="BA24" s="68"/>
      <c r="BB24" s="82" t="str">
        <f>IF([7]回答表!R50="●","●","")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IF([7]回答表!X43="●","●","")</f>
        <v/>
      </c>
      <c r="O36" s="131"/>
      <c r="P36" s="131"/>
      <c r="Q36" s="132"/>
      <c r="R36" s="119"/>
      <c r="S36" s="119"/>
      <c r="T36" s="119"/>
      <c r="U36" s="133" t="str">
        <f>IF([7]回答表!X43="●",[7]回答表!B59,IF([7]回答表!AA43="●",[7]回答表!B79,""))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IF([7]回答表!X43="●",[7]回答表!S65,IF([7]回答表!AA43="●",[7]回答表!S85,""))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IF([7]回答表!X43="●",[7]回答表!G65,IF([7]回答表!AA43="●",[7]回答表!G85,""))</f>
        <v/>
      </c>
      <c r="AN38" s="83"/>
      <c r="AO38" s="83"/>
      <c r="AP38" s="83"/>
      <c r="AQ38" s="83"/>
      <c r="AR38" s="83"/>
      <c r="AS38" s="83"/>
      <c r="AT38" s="153"/>
      <c r="AU38" s="82" t="str">
        <f>IF([7]回答表!X43="●",[7]回答表!G66,IF([7]回答表!AA43="●",[7]回答表!G86,""))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IF([7]回答表!X43="●",[7]回答表!V65,IF([7]回答表!AA43="●",[7]回答表!V85,""))</f>
        <v/>
      </c>
      <c r="BG39" s="16"/>
      <c r="BH39" s="16"/>
      <c r="BI39" s="17"/>
      <c r="BJ39" s="150" t="str">
        <f>IF([7]回答表!X43="●",[7]回答表!V66,IF([7]回答表!AA43="●",[7]回答表!V86,""))</f>
        <v/>
      </c>
      <c r="BK39" s="16"/>
      <c r="BL39" s="16"/>
      <c r="BM39" s="17"/>
      <c r="BN39" s="150" t="str">
        <f>IF([7]回答表!X43="●",[7]回答表!V67,IF([7]回答表!AA43="●",[7]回答表!V87,""))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IF([7]回答表!X43="●",[7]回答表!O71,IF([7]回答表!AA43="●",[7]回答表!O91,""))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IF([7]回答表!X43="●",[7]回答表!O72,IF([7]回答表!AA43="●",[7]回答表!O92,""))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IF([7]回答表!AA43="●","●","")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IF([7]回答表!X43="●",[7]回答表!O73,IF([7]回答表!AA43="●",[7]回答表!O93,""))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IF([7]回答表!X43="●",[7]回答表!O74,IF([7]回答表!AA43="●",[7]回答表!O94,""))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IF([7]回答表!X43="●",[7]回答表!AG71,IF([7]回答表!AA43="●",[7]回答表!AG91,""))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IF([7]回答表!X43="●",[7]回答表!AG72,IF([7]回答表!AA43="●",[7]回答表!AG92,""))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IF([7]回答表!AD43="●","●","")</f>
        <v/>
      </c>
      <c r="O51" s="131"/>
      <c r="P51" s="131"/>
      <c r="Q51" s="132"/>
      <c r="R51" s="119"/>
      <c r="S51" s="119"/>
      <c r="T51" s="119"/>
      <c r="U51" s="133" t="str">
        <f>IF([7]回答表!AD43="●",[7]回答表!B99,"")</f>
        <v/>
      </c>
      <c r="V51" s="134"/>
      <c r="W51" s="134"/>
      <c r="X51" s="134"/>
      <c r="Y51" s="134"/>
      <c r="Z51" s="134"/>
      <c r="AA51" s="134"/>
      <c r="AB51" s="134"/>
      <c r="AC51" s="134"/>
      <c r="AD51" s="134"/>
      <c r="AE51" s="134"/>
      <c r="AF51" s="134"/>
      <c r="AG51" s="134"/>
      <c r="AH51" s="134"/>
      <c r="AI51" s="134"/>
      <c r="AJ51" s="135"/>
      <c r="AK51" s="183"/>
      <c r="AL51" s="183"/>
      <c r="AM51" s="133" t="str">
        <f>IF([7]回答表!AD43="●",[7]回答表!B104,"")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IF([7]回答表!X44="●","●","")</f>
        <v/>
      </c>
      <c r="O62" s="131"/>
      <c r="P62" s="131"/>
      <c r="Q62" s="132"/>
      <c r="R62" s="119"/>
      <c r="S62" s="119"/>
      <c r="T62" s="119"/>
      <c r="U62" s="133" t="str">
        <f>IF([7]回答表!X44="●",[7]回答表!B115,IF([7]回答表!AA44="●",[7]回答表!B127,""))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IF([7]回答表!X44="●",[7]回答表!S121,IF([7]回答表!AA44="●",[7]回答表!S133,""))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IF([7]回答表!X44="●",[7]回答表!J121,IF([7]回答表!AA44="●",[7]回答表!J133,""))</f>
        <v/>
      </c>
      <c r="AN65" s="83"/>
      <c r="AO65" s="83"/>
      <c r="AP65" s="83"/>
      <c r="AQ65" s="83"/>
      <c r="AR65" s="83"/>
      <c r="AS65" s="83"/>
      <c r="AT65" s="153"/>
      <c r="AU65" s="82" t="str">
        <f>IF([7]回答表!X44="●",[7]回答表!J122,IF([7]回答表!AA44="●",[7]回答表!J134,""))</f>
        <v/>
      </c>
      <c r="AV65" s="83"/>
      <c r="AW65" s="83"/>
      <c r="AX65" s="83"/>
      <c r="AY65" s="83"/>
      <c r="AZ65" s="83"/>
      <c r="BA65" s="83"/>
      <c r="BB65" s="153"/>
      <c r="BC65" s="120"/>
      <c r="BD65" s="109"/>
      <c r="BE65" s="109"/>
      <c r="BF65" s="150" t="str">
        <f>IF([7]回答表!X44="●",[7]回答表!V121,IF([7]回答表!AA44="●",[7]回答表!V133,""))</f>
        <v/>
      </c>
      <c r="BG65" s="151"/>
      <c r="BH65" s="151"/>
      <c r="BI65" s="151"/>
      <c r="BJ65" s="150" t="str">
        <f>IF([7]回答表!X44="●",[7]回答表!V122,IF([7]回答表!AA44="●",[7]回答表!V134,""))</f>
        <v/>
      </c>
      <c r="BK65" s="151"/>
      <c r="BL65" s="151"/>
      <c r="BM65" s="151"/>
      <c r="BN65" s="150" t="str">
        <f>IF([7]回答表!X44="●",[7]回答表!V123,IF([7]回答表!AA44="●",[7]回答表!V135,""))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IF([7]回答表!AA44="●","●","")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IF([7]回答表!AD44="●","●","")</f>
        <v/>
      </c>
      <c r="O74" s="131"/>
      <c r="P74" s="131"/>
      <c r="Q74" s="132"/>
      <c r="R74" s="119"/>
      <c r="S74" s="119"/>
      <c r="T74" s="119"/>
      <c r="U74" s="133" t="str">
        <f>IF([7]回答表!AD44="●",[7]回答表!B140,"")</f>
        <v/>
      </c>
      <c r="V74" s="134"/>
      <c r="W74" s="134"/>
      <c r="X74" s="134"/>
      <c r="Y74" s="134"/>
      <c r="Z74" s="134"/>
      <c r="AA74" s="134"/>
      <c r="AB74" s="134"/>
      <c r="AC74" s="134"/>
      <c r="AD74" s="134"/>
      <c r="AE74" s="134"/>
      <c r="AF74" s="134"/>
      <c r="AG74" s="134"/>
      <c r="AH74" s="134"/>
      <c r="AI74" s="134"/>
      <c r="AJ74" s="135"/>
      <c r="AK74" s="183"/>
      <c r="AL74" s="183"/>
      <c r="AM74" s="133" t="str">
        <f>IF([7]回答表!AD44="●",[7]回答表!B146,"")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IF([7]回答表!F17="水道事業",IF([7]回答表!X45="●","●",""),"")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IF([7]回答表!F17="水道事業",IF([7]回答表!X45="●",[7]回答表!B158,IF([7]回答表!AA45="●",[7]回答表!B223,"")),"")</f>
        <v/>
      </c>
      <c r="AN86" s="201"/>
      <c r="AO86" s="201"/>
      <c r="AP86" s="201"/>
      <c r="AQ86" s="201"/>
      <c r="AR86" s="201"/>
      <c r="AS86" s="201"/>
      <c r="AT86" s="201"/>
      <c r="AU86" s="201"/>
      <c r="AV86" s="201"/>
      <c r="AW86" s="201"/>
      <c r="AX86" s="201"/>
      <c r="AY86" s="201"/>
      <c r="AZ86" s="201"/>
      <c r="BA86" s="201"/>
      <c r="BB86" s="201"/>
      <c r="BC86" s="202"/>
      <c r="BD86" s="109"/>
      <c r="BE86" s="109"/>
      <c r="BF86" s="138" t="str">
        <f>IF([7]回答表!F17="水道事業",IF([7]回答表!X45="●",[7]回答表!B212,IF([7]回答表!AA45="●",[7]回答表!B278,"")),"")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IF([7]回答表!F17="水道事業",IF([7]回答表!X45="●",[7]回答表!J166,IF([7]回答表!AA45="●",[7]回答表!J231,"")),"")</f>
        <v/>
      </c>
      <c r="V88" s="83"/>
      <c r="W88" s="83"/>
      <c r="X88" s="83"/>
      <c r="Y88" s="83"/>
      <c r="Z88" s="83"/>
      <c r="AA88" s="83"/>
      <c r="AB88" s="153"/>
      <c r="AC88" s="82" t="str">
        <f>IF([7]回答表!F17="水道事業",IF([7]回答表!X45="●",[7]回答表!J173,IF([7]回答表!AA45="●",[7]回答表!J238,"")),"")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IF([7]回答表!F17="水道事業",IF([7]回答表!X45="●",[7]回答表!E212,IF([7]回答表!AA45="●",[7]回答表!E278,"")),"")</f>
        <v/>
      </c>
      <c r="BG89" s="151"/>
      <c r="BH89" s="151"/>
      <c r="BI89" s="151"/>
      <c r="BJ89" s="150" t="str">
        <f>IF([7]回答表!F17="水道事業",IF([7]回答表!X45="●",[7]回答表!E213,IF([7]回答表!AA45="●",[7]回答表!E279,"")),"")</f>
        <v/>
      </c>
      <c r="BK89" s="151"/>
      <c r="BL89" s="151"/>
      <c r="BM89" s="151"/>
      <c r="BN89" s="150" t="str">
        <f>IF([7]回答表!F17="水道事業",IF([7]回答表!X45="●",[7]回答表!E214,IF([7]回答表!AA45="●",[7]回答表!E280,"")),"")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IF([7]回答表!F17="水道事業",IF([7]回答表!AA45="●","●",""),"")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IF([7]回答表!F17="水道事業",IF([7]回答表!X45="●",[7]回答表!J176,IF([7]回答表!AA45="●",[7]回答表!J241,"")),"")</f>
        <v/>
      </c>
      <c r="V93" s="83"/>
      <c r="W93" s="83"/>
      <c r="X93" s="83"/>
      <c r="Y93" s="83"/>
      <c r="Z93" s="83"/>
      <c r="AA93" s="83"/>
      <c r="AB93" s="153"/>
      <c r="AC93" s="82" t="str">
        <f>IF([7]回答表!F17="水道事業",IF([7]回答表!X45="●",[7]回答表!J180,IF([7]回答表!AA45="●",[7]回答表!J245,"")),"")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IF([7]回答表!F17="水道事業",IF([7]回答表!AD45="○","○",""),"")</f>
        <v/>
      </c>
      <c r="O98" s="131"/>
      <c r="P98" s="131"/>
      <c r="Q98" s="132"/>
      <c r="R98" s="119"/>
      <c r="S98" s="119"/>
      <c r="T98" s="119"/>
      <c r="U98" s="133" t="str">
        <f>IF([7]回答表!F17="水道事業",IF([7]回答表!AD45="●",[7]回答表!B289,""),"")</f>
        <v/>
      </c>
      <c r="V98" s="134"/>
      <c r="W98" s="134"/>
      <c r="X98" s="134"/>
      <c r="Y98" s="134"/>
      <c r="Z98" s="134"/>
      <c r="AA98" s="134"/>
      <c r="AB98" s="134"/>
      <c r="AC98" s="134"/>
      <c r="AD98" s="134"/>
      <c r="AE98" s="134"/>
      <c r="AF98" s="134"/>
      <c r="AG98" s="134"/>
      <c r="AH98" s="134"/>
      <c r="AI98" s="134"/>
      <c r="AJ98" s="135"/>
      <c r="AK98" s="183"/>
      <c r="AL98" s="183"/>
      <c r="AM98" s="133" t="str">
        <f>IF([7]回答表!F17="水道事業",IF([7]回答表!AD45="●",[7]回答表!B295,""),"")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IF([7]回答表!F17="簡易水道事業",IF([7]回答表!X45="●",[7]回答表!B158,IF([7]回答表!AA45="●",[7]回答表!B223,"")),"")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IF([7]回答表!F17="簡易水道事業",IF([7]回答表!X45="●",[7]回答表!B212,IF([7]回答表!AA45="●",[7]回答表!B278,"")),"")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IF([7]回答表!F17="簡易水道事業",IF([7]回答表!X45="●","●",""),"")</f>
        <v/>
      </c>
      <c r="O112" s="131"/>
      <c r="P112" s="131"/>
      <c r="Q112" s="132"/>
      <c r="R112" s="119"/>
      <c r="S112" s="119"/>
      <c r="T112" s="119"/>
      <c r="U112" s="82" t="str">
        <f>IF([7]回答表!F17="簡易水道事業",IF([7]回答表!X45="●",[7]回答表!Y185,IF([7]回答表!AA45="●",[7]回答表!Y251,"")),"")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IF([7]回答表!F17="簡易水道事業",IF([7]回答表!X45="●",[7]回答表!E212,IF([7]回答表!AA45="●",[7]回答表!E278,"")),"")</f>
        <v/>
      </c>
      <c r="BG113" s="151"/>
      <c r="BH113" s="151"/>
      <c r="BI113" s="151"/>
      <c r="BJ113" s="150" t="str">
        <f>IF([7]回答表!F17="簡易水道事業",IF([7]回答表!X45="●",[7]回答表!E213,IF([7]回答表!AA45="●",[7]回答表!E279,"")),"")</f>
        <v/>
      </c>
      <c r="BK113" s="151"/>
      <c r="BL113" s="151"/>
      <c r="BM113" s="151"/>
      <c r="BN113" s="150" t="str">
        <f>IF([7]回答表!F17="簡易水道事業",IF([7]回答表!X45="●",[7]回答表!E214,IF([7]回答表!AA45="●",[7]回答表!E280,"")),"")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IF([7]回答表!F17="簡易水道事業",IF([7]回答表!X45="●",[7]回答表!Y186,IF([7]回答表!AA45="●",[7]回答表!Y252,"")),"")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IF([7]回答表!F17="簡易水道事業",IF([7]回答表!AA45="●","●",""),"")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IF([7]回答表!F17="簡易水道事業",IF([7]回答表!X45="●",[7]回答表!Y187,IF([7]回答表!AA45="●",[7]回答表!Y253,"")),"")</f>
        <v/>
      </c>
      <c r="V122" s="83"/>
      <c r="W122" s="83"/>
      <c r="X122" s="83"/>
      <c r="Y122" s="83"/>
      <c r="Z122" s="83"/>
      <c r="AA122" s="83"/>
      <c r="AB122" s="83"/>
      <c r="AC122" s="83"/>
      <c r="AD122" s="83"/>
      <c r="AE122" s="83"/>
      <c r="AF122" s="83"/>
      <c r="AG122" s="83"/>
      <c r="AH122" s="83"/>
      <c r="AI122" s="83"/>
      <c r="AJ122" s="153"/>
      <c r="AK122" s="68"/>
      <c r="AL122" s="68"/>
      <c r="AM122" s="233" t="str">
        <f>IF([7]回答表!F17="簡易水道事業",IF([7]回答表!X45="●",[7]回答表!Y189,IF([7]回答表!AA45="●",[7]回答表!Y255,"")),"")</f>
        <v/>
      </c>
      <c r="AN122" s="233"/>
      <c r="AO122" s="233"/>
      <c r="AP122" s="233"/>
      <c r="AQ122" s="233"/>
      <c r="AR122" s="233"/>
      <c r="AS122" s="233" t="str">
        <f>IF([7]回答表!F17="簡易水道事業",IF([7]回答表!X45="●",[7]回答表!Y190,IF([7]回答表!AA45="●",[7]回答表!Y256,"")),"")</f>
        <v/>
      </c>
      <c r="AT122" s="233"/>
      <c r="AU122" s="233"/>
      <c r="AV122" s="233"/>
      <c r="AW122" s="233"/>
      <c r="AX122" s="233"/>
      <c r="AY122" s="233" t="str">
        <f>IF([7]回答表!F17="簡易水道事業",IF([7]回答表!X45="●",[7]回答表!Y191,IF([7]回答表!AA45="●",[7]回答表!Y257,"")),"")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IF([7]回答表!F17="簡易水道事業",IF([7]回答表!AD45="●","●",""),"")</f>
        <v/>
      </c>
      <c r="O127" s="131"/>
      <c r="P127" s="131"/>
      <c r="Q127" s="132"/>
      <c r="R127" s="119"/>
      <c r="S127" s="119"/>
      <c r="T127" s="119"/>
      <c r="U127" s="133" t="str">
        <f>IF([7]回答表!F17="簡易水道事業",IF([7]回答表!AD45="●",[7]回答表!B289,""),"")</f>
        <v/>
      </c>
      <c r="V127" s="134"/>
      <c r="W127" s="134"/>
      <c r="X127" s="134"/>
      <c r="Y127" s="134"/>
      <c r="Z127" s="134"/>
      <c r="AA127" s="134"/>
      <c r="AB127" s="134"/>
      <c r="AC127" s="134"/>
      <c r="AD127" s="134"/>
      <c r="AE127" s="134"/>
      <c r="AF127" s="134"/>
      <c r="AG127" s="134"/>
      <c r="AH127" s="134"/>
      <c r="AI127" s="134"/>
      <c r="AJ127" s="135"/>
      <c r="AK127" s="183"/>
      <c r="AL127" s="183"/>
      <c r="AM127" s="133" t="str">
        <f>IF([7]回答表!F17="簡易水道事業",IF([7]回答表!AD45="●",[7]回答表!B295,""),"")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IF([7]回答表!F17="下水道事業",IF([7]回答表!X45="●","●",""),"")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IF([7]回答表!F17="下水道事業",IF([7]回答表!X45="●",[7]回答表!B158,IF([7]回答表!AA45="●",[7]回答表!B223,"")),"")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IF([7]回答表!F17="下水道事業",IF([7]回答表!X45="●",[7]回答表!B212,IF([7]回答表!AA45="●",[7]回答表!B278,"")),"")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IF([7]回答表!F17="下水道事業",IF([7]回答表!X45="●",[7]回答表!Y193,IF([7]回答表!AA45="●",[7]回答表!Y259,"")),"")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IF([7]回答表!F17="下水道事業",IF([7]回答表!X45="●",[7]回答表!E212,IF([7]回答表!AA45="●",[7]回答表!E278,"")),"")</f>
        <v/>
      </c>
      <c r="BG142" s="151"/>
      <c r="BH142" s="151"/>
      <c r="BI142" s="151"/>
      <c r="BJ142" s="150" t="str">
        <f>IF([7]回答表!F17="下水道事業",IF([7]回答表!X45="●",[7]回答表!E213,IF([7]回答表!AA45="●",[7]回答表!E279,"")),"")</f>
        <v/>
      </c>
      <c r="BK142" s="151"/>
      <c r="BL142" s="151"/>
      <c r="BM142" s="151"/>
      <c r="BN142" s="150" t="str">
        <f>IF([7]回答表!F17="下水道事業",IF([7]回答表!X45="●",[7]回答表!E214,IF([7]回答表!AA45="●",[7]回答表!E280,"")),"")</f>
        <v/>
      </c>
      <c r="BO142" s="151"/>
      <c r="BP142" s="151"/>
      <c r="BQ142" s="152"/>
      <c r="BR142" s="112"/>
      <c r="BX142" s="200" t="str">
        <f>IF([7]回答表!AQ20="下水道事業",IF([7]回答表!BI48="○",[7]回答表!AM161,IF([7]回答表!BL48="○",[7]回答表!AM226,"")),"")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IF([7]回答表!F17="下水道事業",IF([7]回答表!X45="●",[7]回答表!Y195,IF([7]回答表!AA45="●",[7]回答表!Y261,"")),"")</f>
        <v/>
      </c>
      <c r="V147" s="83"/>
      <c r="W147" s="83"/>
      <c r="X147" s="83"/>
      <c r="Y147" s="83"/>
      <c r="Z147" s="83"/>
      <c r="AA147" s="83"/>
      <c r="AB147" s="153"/>
      <c r="AC147" s="82" t="str">
        <f>IF([7]回答表!F17="下水道事業",IF([7]回答表!X45="●",[7]回答表!Y196,IF([7]回答表!AA45="●",[7]回答表!Y262,"")),"")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IF([7]回答表!F17="下水道事業",IF([7]回答表!X45="●",[7]回答表!Y198,IF([7]回答表!AA45="●",[7]回答表!Y264,"")),"")</f>
        <v/>
      </c>
      <c r="V153" s="83"/>
      <c r="W153" s="83"/>
      <c r="X153" s="83"/>
      <c r="Y153" s="83"/>
      <c r="Z153" s="83"/>
      <c r="AA153" s="83"/>
      <c r="AB153" s="153"/>
      <c r="AC153" s="82" t="str">
        <f>IF([7]回答表!F17="下水道事業",IF([7]回答表!X45="●",[7]回答表!Y199,IF([7]回答表!AA45="●",[7]回答表!Y265,"")),"")</f>
        <v/>
      </c>
      <c r="AD153" s="83"/>
      <c r="AE153" s="83"/>
      <c r="AF153" s="83"/>
      <c r="AG153" s="83"/>
      <c r="AH153" s="83"/>
      <c r="AI153" s="83"/>
      <c r="AJ153" s="153"/>
      <c r="AK153" s="82" t="str">
        <f>IF([7]回答表!F17="下水道事業",IF([7]回答表!X45="●",[7]回答表!Y200,IF([7]回答表!AA45="●",[7]回答表!Y266,"")),"")</f>
        <v/>
      </c>
      <c r="AL153" s="83"/>
      <c r="AM153" s="83"/>
      <c r="AN153" s="83"/>
      <c r="AO153" s="83"/>
      <c r="AP153" s="83"/>
      <c r="AQ153" s="83"/>
      <c r="AR153" s="153"/>
      <c r="AS153" s="82" t="str">
        <f>IF([7]回答表!F17="下水道事業",IF([7]回答表!X45="●",[7]回答表!Y201,IF([7]回答表!AA45="●",[7]回答表!Y267,"")),"")</f>
        <v/>
      </c>
      <c r="AT153" s="83"/>
      <c r="AU153" s="83"/>
      <c r="AV153" s="83"/>
      <c r="AW153" s="83"/>
      <c r="AX153" s="83"/>
      <c r="AY153" s="83"/>
      <c r="AZ153" s="153"/>
      <c r="BA153" s="82" t="str">
        <f>IF([7]回答表!F17="下水道事業",IF([7]回答表!X45="●",[7]回答表!Y202,IF([7]回答表!AA45="●",[7]回答表!Y268,"")),"")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IF([7]回答表!F17="下水道事業",IF([7]回答表!AA45="●","●",""),"")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IF([7]回答表!F17="下水道事業",IF([7]回答表!X45="●",[7]回答表!Y207,IF([7]回答表!AA45="●",[7]回答表!Y273,"")),"")</f>
        <v/>
      </c>
      <c r="V159" s="83"/>
      <c r="W159" s="83"/>
      <c r="X159" s="83"/>
      <c r="Y159" s="83"/>
      <c r="Z159" s="83"/>
      <c r="AA159" s="83"/>
      <c r="AB159" s="153"/>
      <c r="AC159" s="82" t="str">
        <f>IF([7]回答表!F17="下水道事業",IF([7]回答表!X45="●",[7]回答表!Y208,IF([7]回答表!AA45="●",[7]回答表!Y274,"")),"")</f>
        <v/>
      </c>
      <c r="AD159" s="83"/>
      <c r="AE159" s="83"/>
      <c r="AF159" s="83"/>
      <c r="AG159" s="83"/>
      <c r="AH159" s="83"/>
      <c r="AI159" s="83"/>
      <c r="AJ159" s="153"/>
      <c r="AK159" s="82" t="str">
        <f>IF([7]回答表!F17="下水道事業",IF([7]回答表!X45="●",[7]回答表!Y209,IF([7]回答表!AA45="●",[7]回答表!Y275,"")),"")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IF([7]回答表!F17="下水道事業",IF([7]回答表!AD45="●","●",""),"")</f>
        <v/>
      </c>
      <c r="O164" s="131"/>
      <c r="P164" s="131"/>
      <c r="Q164" s="132"/>
      <c r="R164" s="119"/>
      <c r="S164" s="119"/>
      <c r="T164" s="119"/>
      <c r="U164" s="133" t="str">
        <f>IF([7]回答表!F17="下水道事業",IF([7]回答表!AD45="●",[7]回答表!B289,""),"")</f>
        <v/>
      </c>
      <c r="V164" s="134"/>
      <c r="W164" s="134"/>
      <c r="X164" s="134"/>
      <c r="Y164" s="134"/>
      <c r="Z164" s="134"/>
      <c r="AA164" s="134"/>
      <c r="AB164" s="134"/>
      <c r="AC164" s="134"/>
      <c r="AD164" s="134"/>
      <c r="AE164" s="134"/>
      <c r="AF164" s="134"/>
      <c r="AG164" s="134"/>
      <c r="AH164" s="134"/>
      <c r="AI164" s="134"/>
      <c r="AJ164" s="135"/>
      <c r="AK164" s="183"/>
      <c r="AL164" s="183"/>
      <c r="AM164" s="133" t="str">
        <f>IF([7]回答表!F17="下水道事業",IF([7]回答表!AD45="●",[7]回答表!B295,""),"")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IF([7]回答表!BD17="●",IF([7]回答表!X45="●","●",""),"")</f>
        <v/>
      </c>
      <c r="O176" s="131"/>
      <c r="P176" s="131"/>
      <c r="Q176" s="132"/>
      <c r="R176" s="119"/>
      <c r="S176" s="119"/>
      <c r="T176" s="119"/>
      <c r="U176" s="133" t="str">
        <f>IF([7]回答表!BD17="●",IF([7]回答表!X45="●",[7]回答表!B158,IF([7]回答表!AA45="●",[7]回答表!B223,"")),"")</f>
        <v/>
      </c>
      <c r="V176" s="134"/>
      <c r="W176" s="134"/>
      <c r="X176" s="134"/>
      <c r="Y176" s="134"/>
      <c r="Z176" s="134"/>
      <c r="AA176" s="134"/>
      <c r="AB176" s="134"/>
      <c r="AC176" s="134"/>
      <c r="AD176" s="134"/>
      <c r="AE176" s="134"/>
      <c r="AF176" s="134"/>
      <c r="AG176" s="134"/>
      <c r="AH176" s="134"/>
      <c r="AI176" s="134"/>
      <c r="AJ176" s="135"/>
      <c r="AK176" s="136"/>
      <c r="AL176" s="136"/>
      <c r="AM176" s="138" t="str">
        <f>IF([7]回答表!BD17="●",IF([7]回答表!X45="●",[7]回答表!B212,IF([7]回答表!AA45="●",[7]回答表!B278,"")),"")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IF([7]回答表!BD17="●",IF([7]回答表!X45="●",[7]回答表!E212,IF([7]回答表!AA45="●",[7]回答表!E278,"")),"")</f>
        <v/>
      </c>
      <c r="AN179" s="151"/>
      <c r="AO179" s="151"/>
      <c r="AP179" s="151"/>
      <c r="AQ179" s="150" t="str">
        <f>IF([7]回答表!BD17="●",IF([7]回答表!X45="●",[7]回答表!E213,IF([7]回答表!AA45="●",[7]回答表!E279,"")),"")</f>
        <v/>
      </c>
      <c r="AR179" s="151"/>
      <c r="AS179" s="151"/>
      <c r="AT179" s="151"/>
      <c r="AU179" s="150" t="str">
        <f>IF([7]回答表!BD17="●",IF([7]回答表!X45="●",[7]回答表!E214,IF([7]回答表!AA45="●",[7]回答表!E280,"")),"")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IF([7]回答表!BD17="●",IF([7]回答表!AA45="●","●",""),"")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IF([7]回答表!BD17="●",IF([7]回答表!AD45="●","●",""),"")</f>
        <v/>
      </c>
      <c r="O188" s="131"/>
      <c r="P188" s="131"/>
      <c r="Q188" s="132"/>
      <c r="R188" s="119"/>
      <c r="S188" s="119"/>
      <c r="T188" s="119"/>
      <c r="U188" s="133" t="str">
        <f>IF([7]回答表!BD17="●",IF([7]回答表!AD45="●",[7]回答表!B289,""),"")</f>
        <v/>
      </c>
      <c r="V188" s="134"/>
      <c r="W188" s="134"/>
      <c r="X188" s="134"/>
      <c r="Y188" s="134"/>
      <c r="Z188" s="134"/>
      <c r="AA188" s="134"/>
      <c r="AB188" s="134"/>
      <c r="AC188" s="134"/>
      <c r="AD188" s="134"/>
      <c r="AE188" s="134"/>
      <c r="AF188" s="134"/>
      <c r="AG188" s="134"/>
      <c r="AH188" s="134"/>
      <c r="AI188" s="134"/>
      <c r="AJ188" s="135"/>
      <c r="AK188" s="183"/>
      <c r="AL188" s="183"/>
      <c r="AM188" s="133" t="str">
        <f>IF([7]回答表!BD17="●",IF([7]回答表!AD45="●",[7]回答表!B295,""),"")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IF([7]回答表!X46="●","●","")</f>
        <v/>
      </c>
      <c r="O200" s="131"/>
      <c r="P200" s="131"/>
      <c r="Q200" s="132"/>
      <c r="R200" s="119"/>
      <c r="S200" s="119"/>
      <c r="T200" s="119"/>
      <c r="U200" s="133" t="str">
        <f>IF([7]回答表!X46="●",[7]回答表!B307,IF([7]回答表!AA46="●",[7]回答表!B324,""))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IF([7]回答表!X46="●",[7]回答表!U313,IF([7]回答表!AA46="●",[7]回答表!U330,""))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IF([7]回答表!X46="●",[7]回答表!G313,IF([7]回答表!AA46="●",[7]回答表!G330,""))</f>
        <v/>
      </c>
      <c r="AN203" s="83"/>
      <c r="AO203" s="83"/>
      <c r="AP203" s="83"/>
      <c r="AQ203" s="83"/>
      <c r="AR203" s="83"/>
      <c r="AS203" s="83"/>
      <c r="AT203" s="153"/>
      <c r="AU203" s="82" t="str">
        <f>IF([7]回答表!X46="●",[7]回答表!G314,IF([7]回答表!AA46="●",[7]回答表!G331,""))</f>
        <v/>
      </c>
      <c r="AV203" s="83"/>
      <c r="AW203" s="83"/>
      <c r="AX203" s="83"/>
      <c r="AY203" s="83"/>
      <c r="AZ203" s="83"/>
      <c r="BA203" s="83"/>
      <c r="BB203" s="153"/>
      <c r="BC203" s="120"/>
      <c r="BD203" s="109"/>
      <c r="BE203" s="109"/>
      <c r="BF203" s="150" t="str">
        <f>IF([7]回答表!X46="●",[7]回答表!X313,IF([7]回答表!AA46="●",[7]回答表!X330,""))</f>
        <v/>
      </c>
      <c r="BG203" s="151"/>
      <c r="BH203" s="151"/>
      <c r="BI203" s="151"/>
      <c r="BJ203" s="150" t="str">
        <f>IF([7]回答表!X46="●",[7]回答表!X314,IF([7]回答表!AA46="●",[7]回答表!X331,""))</f>
        <v/>
      </c>
      <c r="BK203" s="151"/>
      <c r="BL203" s="151"/>
      <c r="BM203" s="152"/>
      <c r="BN203" s="150" t="str">
        <f>IF([7]回答表!X46="●",[7]回答表!X315,IF([7]回答表!AA46="●",[7]回答表!X332,""))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IF([7]回答表!AA46="●","●","")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IF([7]回答表!AD46="●","●","")</f>
        <v/>
      </c>
      <c r="O212" s="131"/>
      <c r="P212" s="131"/>
      <c r="Q212" s="132"/>
      <c r="R212" s="119"/>
      <c r="S212" s="119"/>
      <c r="T212" s="119"/>
      <c r="U212" s="133" t="str">
        <f>IF([7]回答表!AD46="●",[7]回答表!B337,"")</f>
        <v/>
      </c>
      <c r="V212" s="134"/>
      <c r="W212" s="134"/>
      <c r="X212" s="134"/>
      <c r="Y212" s="134"/>
      <c r="Z212" s="134"/>
      <c r="AA212" s="134"/>
      <c r="AB212" s="134"/>
      <c r="AC212" s="134"/>
      <c r="AD212" s="134"/>
      <c r="AE212" s="134"/>
      <c r="AF212" s="134"/>
      <c r="AG212" s="134"/>
      <c r="AH212" s="134"/>
      <c r="AI212" s="134"/>
      <c r="AJ212" s="135"/>
      <c r="AK212" s="259"/>
      <c r="AL212" s="259"/>
      <c r="AM212" s="133" t="str">
        <f>IF([7]回答表!AD46="●",[7]回答表!B343,"")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IF([7]回答表!X47="●","●","")</f>
        <v>●</v>
      </c>
      <c r="O224" s="131"/>
      <c r="P224" s="131"/>
      <c r="Q224" s="132"/>
      <c r="R224" s="119"/>
      <c r="S224" s="119"/>
      <c r="T224" s="119"/>
      <c r="U224" s="133" t="str">
        <f>IF([7]回答表!X47="●",[7]回答表!B356,IF([7]回答表!AA47="●",[7]回答表!B379,""))</f>
        <v>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導入により委託開始前年度（H25年度）の職員数41人を９人まで削減できた。</v>
      </c>
      <c r="V224" s="134"/>
      <c r="W224" s="134"/>
      <c r="X224" s="134"/>
      <c r="Y224" s="134"/>
      <c r="Z224" s="134"/>
      <c r="AA224" s="134"/>
      <c r="AB224" s="134"/>
      <c r="AC224" s="134"/>
      <c r="AD224" s="134"/>
      <c r="AE224" s="134"/>
      <c r="AF224" s="134"/>
      <c r="AG224" s="134"/>
      <c r="AH224" s="134"/>
      <c r="AI224" s="134"/>
      <c r="AJ224" s="135"/>
      <c r="AK224" s="136"/>
      <c r="AL224" s="136"/>
      <c r="AM224" s="136"/>
      <c r="AN224" s="133" t="str">
        <f>IF([7]回答表!X47="●",[7]回答表!B362,"")</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
      <c r="AO224" s="263"/>
      <c r="AP224" s="263"/>
      <c r="AQ224" s="263"/>
      <c r="AR224" s="263"/>
      <c r="AS224" s="263"/>
      <c r="AT224" s="263"/>
      <c r="AU224" s="263"/>
      <c r="AV224" s="263"/>
      <c r="AW224" s="263"/>
      <c r="AX224" s="263"/>
      <c r="AY224" s="263"/>
      <c r="AZ224" s="263"/>
      <c r="BA224" s="263"/>
      <c r="BB224" s="264"/>
      <c r="BC224" s="120"/>
      <c r="BD224" s="109"/>
      <c r="BE224" s="109"/>
      <c r="BF224" s="138" t="str">
        <f>IF([7]回答表!X47="●",[7]回答表!B368,IF([7]回答表!AA47="●",[7]回答表!B385,""))</f>
        <v>平成</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f>IF([7]回答表!X47="●",[7]回答表!E368,IF([7]回答表!AA47="●",[7]回答表!E385,""))</f>
        <v>26</v>
      </c>
      <c r="BG227" s="151"/>
      <c r="BH227" s="151"/>
      <c r="BI227" s="151"/>
      <c r="BJ227" s="150">
        <f>IF([7]回答表!X47="●",[7]回答表!E369,IF([7]回答表!AA47="●",[7]回答表!E386,""))</f>
        <v>4</v>
      </c>
      <c r="BK227" s="151"/>
      <c r="BL227" s="151"/>
      <c r="BM227" s="152"/>
      <c r="BN227" s="150">
        <f>IF([7]回答表!X47="●",[7]回答表!E370,IF([7]回答表!AA47="●",[7]回答表!E387,""))</f>
        <v>1</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IF([7]回答表!AA47="●","●","")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203.25"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IF([7]回答表!AD47="●","●","")</f>
        <v/>
      </c>
      <c r="O236" s="131"/>
      <c r="P236" s="131"/>
      <c r="Q236" s="132"/>
      <c r="R236" s="119"/>
      <c r="S236" s="119"/>
      <c r="T236" s="119"/>
      <c r="U236" s="133" t="str">
        <f>IF([7]回答表!AD47="●",[7]回答表!B392,"")</f>
        <v/>
      </c>
      <c r="V236" s="134"/>
      <c r="W236" s="134"/>
      <c r="X236" s="134"/>
      <c r="Y236" s="134"/>
      <c r="Z236" s="134"/>
      <c r="AA236" s="134"/>
      <c r="AB236" s="134"/>
      <c r="AC236" s="134"/>
      <c r="AD236" s="134"/>
      <c r="AE236" s="134"/>
      <c r="AF236" s="134"/>
      <c r="AG236" s="134"/>
      <c r="AH236" s="134"/>
      <c r="AI236" s="134"/>
      <c r="AJ236" s="135"/>
      <c r="AK236" s="259"/>
      <c r="AL236" s="259"/>
      <c r="AM236" s="133" t="str">
        <f>IF([7]回答表!AD47="●",[7]回答表!B398,"")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IF([7]回答表!X48="●","●","")</f>
        <v/>
      </c>
      <c r="O248" s="131"/>
      <c r="P248" s="131"/>
      <c r="Q248" s="132"/>
      <c r="R248" s="119"/>
      <c r="S248" s="119"/>
      <c r="T248" s="119"/>
      <c r="U248" s="133" t="str">
        <f>IF([7]回答表!X48="●",[7]回答表!B411,IF([7]回答表!AA48="●",[7]回答表!B425,""))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IF([7]回答表!X48="●",[7]回答表!BC418,IF([7]回答表!AA48="●",[7]回答表!BC432,""))</f>
        <v/>
      </c>
      <c r="AR248" s="272"/>
      <c r="AS248" s="272"/>
      <c r="AT248" s="272"/>
      <c r="AU248" s="273" t="s">
        <v>73</v>
      </c>
      <c r="AV248" s="274"/>
      <c r="AW248" s="274"/>
      <c r="AX248" s="275"/>
      <c r="AY248" s="272" t="str">
        <f>IF([7]回答表!X48="●",[7]回答表!BC423,IF([7]回答表!AA48="●",[7]回答表!BC437,""))</f>
        <v/>
      </c>
      <c r="AZ248" s="272"/>
      <c r="BA248" s="272"/>
      <c r="BB248" s="272"/>
      <c r="BC248" s="120"/>
      <c r="BD248" s="109"/>
      <c r="BE248" s="109"/>
      <c r="BF248" s="138" t="str">
        <f>IF([7]回答表!X48="●",[7]回答表!S417,IF([7]回答表!AA48="●",[7]回答表!S431,""))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IF([7]回答表!X48="●",[7]回答表!BC419,IF([7]回答表!AA48="●",[7]回答表!BC433,""))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IF([7]回答表!X48="●",[7]回答表!V417,IF([7]回答表!AA48="●",[7]回答表!V431,""))</f>
        <v/>
      </c>
      <c r="BG251" s="151"/>
      <c r="BH251" s="151"/>
      <c r="BI251" s="151"/>
      <c r="BJ251" s="150" t="str">
        <f>IF([7]回答表!X48="●",[7]回答表!V418,IF([7]回答表!AA48="●",[7]回答表!V432,""))</f>
        <v/>
      </c>
      <c r="BK251" s="151"/>
      <c r="BL251" s="151"/>
      <c r="BM251" s="152"/>
      <c r="BN251" s="150" t="str">
        <f>IF([7]回答表!X48="●",[7]回答表!V419,IF([7]回答表!AA48="●",[7]回答表!V433,""))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IF([7]回答表!X48="●",[7]回答表!BC420,IF([7]回答表!AA48="●",[7]回答表!BC434,""))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IF([7]回答表!X48="●",[7]回答表!BC424,IF([7]回答表!AA48="●",[7]回答表!BC438,""))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IF([7]回答表!AA48="●","●","")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IF([7]回答表!X48="●",[7]回答表!BC421,IF([7]回答表!AA48="●",[7]回答表!BC435,""))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IF([7]回答表!X48="●",[7]回答表!BC422,IF([7]回答表!AA48="●",[7]回答表!BC436,""))</f>
        <v/>
      </c>
      <c r="AR256" s="272"/>
      <c r="AS256" s="272"/>
      <c r="AT256" s="272"/>
      <c r="AU256" s="224" t="s">
        <v>79</v>
      </c>
      <c r="AV256" s="225"/>
      <c r="AW256" s="225"/>
      <c r="AX256" s="226"/>
      <c r="AY256" s="282" t="str">
        <f>IF([7]回答表!X48="●",[7]回答表!BC425,IF([7]回答表!AA48="●",[7]回答表!BC439,""))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IF([7]回答表!AD48="●","●","")</f>
        <v/>
      </c>
      <c r="O260" s="131"/>
      <c r="P260" s="131"/>
      <c r="Q260" s="132"/>
      <c r="R260" s="119"/>
      <c r="S260" s="119"/>
      <c r="T260" s="119"/>
      <c r="U260" s="133" t="str">
        <f>IF([7]回答表!AD48="●",[7]回答表!B439,"")</f>
        <v/>
      </c>
      <c r="V260" s="134"/>
      <c r="W260" s="134"/>
      <c r="X260" s="134"/>
      <c r="Y260" s="134"/>
      <c r="Z260" s="134"/>
      <c r="AA260" s="134"/>
      <c r="AB260" s="134"/>
      <c r="AC260" s="134"/>
      <c r="AD260" s="134"/>
      <c r="AE260" s="134"/>
      <c r="AF260" s="134"/>
      <c r="AG260" s="134"/>
      <c r="AH260" s="134"/>
      <c r="AI260" s="134"/>
      <c r="AJ260" s="135"/>
      <c r="AK260" s="183"/>
      <c r="AL260" s="183"/>
      <c r="AM260" s="133" t="str">
        <f>IF([7]回答表!AD48="●",[7]回答表!B445,"")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IF([7]回答表!X49="●","●","")</f>
        <v/>
      </c>
      <c r="O271" s="131"/>
      <c r="P271" s="131"/>
      <c r="Q271" s="132"/>
      <c r="R271" s="119"/>
      <c r="S271" s="119"/>
      <c r="T271" s="119"/>
      <c r="U271" s="133" t="str">
        <f>IF([7]回答表!X49="●",[7]回答表!B458,IF([7]回答表!AA49="●",[7]回答表!B475,""))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IF([7]回答表!X49="●",[7]回答表!B468,IF([7]回答表!AA49="●",[7]回答表!B485,""))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IF([7]回答表!X49="●",[7]回答表!G464,IF([7]回答表!AA49="●",[7]回答表!G481,""))</f>
        <v/>
      </c>
      <c r="AN273" s="83"/>
      <c r="AO273" s="83"/>
      <c r="AP273" s="83"/>
      <c r="AQ273" s="83"/>
      <c r="AR273" s="83"/>
      <c r="AS273" s="83"/>
      <c r="AT273" s="153"/>
      <c r="AU273" s="82" t="str">
        <f>IF([7]回答表!X49="●",[7]回答表!G465,IF([7]回答表!AA49="●",[7]回答表!G482,""))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IF([7]回答表!X49="●",[7]回答表!E468,IF([7]回答表!AA49="●",[7]回答表!E485,""))</f>
        <v/>
      </c>
      <c r="BG274" s="151"/>
      <c r="BH274" s="151"/>
      <c r="BI274" s="151"/>
      <c r="BJ274" s="150" t="str">
        <f>IF([7]回答表!X49="●",[7]回答表!E469,IF([7]回答表!AA49="●",[7]回答表!E486,""))</f>
        <v/>
      </c>
      <c r="BK274" s="151"/>
      <c r="BL274" s="151"/>
      <c r="BM274" s="152"/>
      <c r="BN274" s="150" t="str">
        <f>IF([7]回答表!X49="●",[7]回答表!E470,IF([7]回答表!AA49="●",[7]回答表!E487,""))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IF([7]回答表!AA49="●","●","")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IF([7]回答表!AD49="●","●","")</f>
        <v/>
      </c>
      <c r="O283" s="131"/>
      <c r="P283" s="131"/>
      <c r="Q283" s="132"/>
      <c r="R283" s="119"/>
      <c r="S283" s="119"/>
      <c r="T283" s="119"/>
      <c r="U283" s="133" t="str">
        <f>IF([7]回答表!AD49="●",[7]回答表!B492,"")</f>
        <v/>
      </c>
      <c r="V283" s="134"/>
      <c r="W283" s="134"/>
      <c r="X283" s="134"/>
      <c r="Y283" s="134"/>
      <c r="Z283" s="134"/>
      <c r="AA283" s="134"/>
      <c r="AB283" s="134"/>
      <c r="AC283" s="134"/>
      <c r="AD283" s="134"/>
      <c r="AE283" s="134"/>
      <c r="AF283" s="134"/>
      <c r="AG283" s="134"/>
      <c r="AH283" s="134"/>
      <c r="AI283" s="134"/>
      <c r="AJ283" s="135"/>
      <c r="AK283" s="136"/>
      <c r="AL283" s="136"/>
      <c r="AM283" s="133" t="str">
        <f>IF([7]回答表!AD49="●",[7]回答表!B498,"")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IF([7]回答表!R50="●",[7]回答表!B511,"")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D2723-D625-485D-877C-528D67B205A5}">
  <sheetPr>
    <pageSetUpPr fitToPage="1"/>
  </sheetPr>
  <dimension ref="A1:CN315"/>
  <sheetViews>
    <sheetView showZeros="0" view="pageBreakPreview" zoomScale="60" zoomScaleNormal="55" workbookViewId="0">
      <selection activeCell="E152" sqref="E152"/>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IF(COUNTIF([8]回答表!K15,"*")&gt;0,[8]回答表!K15,"")</f>
        <v>秋田市</v>
      </c>
      <c r="D11" s="8"/>
      <c r="E11" s="8"/>
      <c r="F11" s="8"/>
      <c r="G11" s="8"/>
      <c r="H11" s="8"/>
      <c r="I11" s="8"/>
      <c r="J11" s="8"/>
      <c r="K11" s="8"/>
      <c r="L11" s="8"/>
      <c r="M11" s="8"/>
      <c r="N11" s="8"/>
      <c r="O11" s="8"/>
      <c r="P11" s="8"/>
      <c r="Q11" s="8"/>
      <c r="R11" s="8"/>
      <c r="S11" s="8"/>
      <c r="T11" s="8"/>
      <c r="U11" s="22" t="str">
        <f>IF(COUNTIF([8]回答表!F17,"*")&gt;0,[8]回答表!F17,"")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IF(COUNTIF([8]回答表!W17,"*")&gt;0,[8]回答表!W17,"")</f>
        <v>農業集落排水施設</v>
      </c>
      <c r="AP11" s="10"/>
      <c r="AQ11" s="10"/>
      <c r="AR11" s="10"/>
      <c r="AS11" s="10"/>
      <c r="AT11" s="10"/>
      <c r="AU11" s="10"/>
      <c r="AV11" s="10"/>
      <c r="AW11" s="10"/>
      <c r="AX11" s="10"/>
      <c r="AY11" s="10"/>
      <c r="AZ11" s="10"/>
      <c r="BA11" s="10"/>
      <c r="BB11" s="10"/>
      <c r="BC11" s="10"/>
      <c r="BD11" s="10"/>
      <c r="BE11" s="10"/>
      <c r="BF11" s="11"/>
      <c r="BG11" s="21" t="str">
        <f>IF(COUNTIF([8]回答表!F19,"*")&gt;0,[8]回答表!F19,"")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IF([8]回答表!R43="●","●","")</f>
        <v/>
      </c>
      <c r="E24" s="80"/>
      <c r="F24" s="80"/>
      <c r="G24" s="80"/>
      <c r="H24" s="80"/>
      <c r="I24" s="80"/>
      <c r="J24" s="81"/>
      <c r="K24" s="79" t="str">
        <f>IF([8]回答表!R44="●","●","")</f>
        <v/>
      </c>
      <c r="L24" s="80"/>
      <c r="M24" s="80"/>
      <c r="N24" s="80"/>
      <c r="O24" s="80"/>
      <c r="P24" s="80"/>
      <c r="Q24" s="81"/>
      <c r="R24" s="79" t="str">
        <f>IF([8]回答表!R45="●","●","")</f>
        <v>●</v>
      </c>
      <c r="S24" s="80"/>
      <c r="T24" s="80"/>
      <c r="U24" s="80"/>
      <c r="V24" s="80"/>
      <c r="W24" s="80"/>
      <c r="X24" s="81"/>
      <c r="Y24" s="79" t="str">
        <f>IF([8]回答表!R46="●","●","")</f>
        <v/>
      </c>
      <c r="Z24" s="80"/>
      <c r="AA24" s="80"/>
      <c r="AB24" s="80"/>
      <c r="AC24" s="80"/>
      <c r="AD24" s="80"/>
      <c r="AE24" s="81"/>
      <c r="AF24" s="79" t="str">
        <f>IF([8]回答表!R47="●","●","")</f>
        <v>●</v>
      </c>
      <c r="AG24" s="80"/>
      <c r="AH24" s="80"/>
      <c r="AI24" s="80"/>
      <c r="AJ24" s="80"/>
      <c r="AK24" s="80"/>
      <c r="AL24" s="81"/>
      <c r="AM24" s="79" t="str">
        <f>IF([8]回答表!R48="●","●","")</f>
        <v/>
      </c>
      <c r="AN24" s="80"/>
      <c r="AO24" s="80"/>
      <c r="AP24" s="80"/>
      <c r="AQ24" s="80"/>
      <c r="AR24" s="80"/>
      <c r="AS24" s="81"/>
      <c r="AT24" s="79" t="str">
        <f>IF([8]回答表!R49="●","●","")</f>
        <v/>
      </c>
      <c r="AU24" s="80"/>
      <c r="AV24" s="80"/>
      <c r="AW24" s="80"/>
      <c r="AX24" s="80"/>
      <c r="AY24" s="80"/>
      <c r="AZ24" s="81"/>
      <c r="BA24" s="68"/>
      <c r="BB24" s="82" t="str">
        <f>IF([8]回答表!R50="●","●","")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IF([8]回答表!X43="●","●","")</f>
        <v/>
      </c>
      <c r="O36" s="131"/>
      <c r="P36" s="131"/>
      <c r="Q36" s="132"/>
      <c r="R36" s="119"/>
      <c r="S36" s="119"/>
      <c r="T36" s="119"/>
      <c r="U36" s="133" t="str">
        <f>IF([8]回答表!X43="●",[8]回答表!B59,IF([8]回答表!AA43="●",[8]回答表!B79,""))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IF([8]回答表!X43="●",[8]回答表!S65,IF([8]回答表!AA43="●",[8]回答表!S85,""))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IF([8]回答表!X43="●",[8]回答表!G65,IF([8]回答表!AA43="●",[8]回答表!G85,""))</f>
        <v/>
      </c>
      <c r="AN38" s="83"/>
      <c r="AO38" s="83"/>
      <c r="AP38" s="83"/>
      <c r="AQ38" s="83"/>
      <c r="AR38" s="83"/>
      <c r="AS38" s="83"/>
      <c r="AT38" s="153"/>
      <c r="AU38" s="82" t="str">
        <f>IF([8]回答表!X43="●",[8]回答表!G66,IF([8]回答表!AA43="●",[8]回答表!G86,""))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IF([8]回答表!X43="●",[8]回答表!V65,IF([8]回答表!AA43="●",[8]回答表!V85,""))</f>
        <v/>
      </c>
      <c r="BG39" s="16"/>
      <c r="BH39" s="16"/>
      <c r="BI39" s="17"/>
      <c r="BJ39" s="150" t="str">
        <f>IF([8]回答表!X43="●",[8]回答表!V66,IF([8]回答表!AA43="●",[8]回答表!V86,""))</f>
        <v/>
      </c>
      <c r="BK39" s="16"/>
      <c r="BL39" s="16"/>
      <c r="BM39" s="17"/>
      <c r="BN39" s="150" t="str">
        <f>IF([8]回答表!X43="●",[8]回答表!V67,IF([8]回答表!AA43="●",[8]回答表!V87,""))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IF([8]回答表!X43="●",[8]回答表!O71,IF([8]回答表!AA43="●",[8]回答表!O91,""))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IF([8]回答表!X43="●",[8]回答表!O72,IF([8]回答表!AA43="●",[8]回答表!O92,""))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IF([8]回答表!AA43="●","●","")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IF([8]回答表!X43="●",[8]回答表!O73,IF([8]回答表!AA43="●",[8]回答表!O93,""))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IF([8]回答表!X43="●",[8]回答表!O74,IF([8]回答表!AA43="●",[8]回答表!O94,""))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IF([8]回答表!X43="●",[8]回答表!AG71,IF([8]回答表!AA43="●",[8]回答表!AG91,""))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IF([8]回答表!X43="●",[8]回答表!AG72,IF([8]回答表!AA43="●",[8]回答表!AG92,""))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IF([8]回答表!AD43="●","●","")</f>
        <v/>
      </c>
      <c r="O51" s="131"/>
      <c r="P51" s="131"/>
      <c r="Q51" s="132"/>
      <c r="R51" s="119"/>
      <c r="S51" s="119"/>
      <c r="T51" s="119"/>
      <c r="U51" s="133" t="str">
        <f>IF([8]回答表!AD43="●",[8]回答表!B99,"")</f>
        <v/>
      </c>
      <c r="V51" s="134"/>
      <c r="W51" s="134"/>
      <c r="X51" s="134"/>
      <c r="Y51" s="134"/>
      <c r="Z51" s="134"/>
      <c r="AA51" s="134"/>
      <c r="AB51" s="134"/>
      <c r="AC51" s="134"/>
      <c r="AD51" s="134"/>
      <c r="AE51" s="134"/>
      <c r="AF51" s="134"/>
      <c r="AG51" s="134"/>
      <c r="AH51" s="134"/>
      <c r="AI51" s="134"/>
      <c r="AJ51" s="135"/>
      <c r="AK51" s="183"/>
      <c r="AL51" s="183"/>
      <c r="AM51" s="133" t="str">
        <f>IF([8]回答表!AD43="●",[8]回答表!B104,"")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IF([8]回答表!X44="●","●","")</f>
        <v/>
      </c>
      <c r="O62" s="131"/>
      <c r="P62" s="131"/>
      <c r="Q62" s="132"/>
      <c r="R62" s="119"/>
      <c r="S62" s="119"/>
      <c r="T62" s="119"/>
      <c r="U62" s="133" t="str">
        <f>IF([8]回答表!X44="●",[8]回答表!B115,IF([8]回答表!AA44="●",[8]回答表!B127,""))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IF([8]回答表!X44="●",[8]回答表!S121,IF([8]回答表!AA44="●",[8]回答表!S133,""))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IF([8]回答表!X44="●",[8]回答表!J121,IF([8]回答表!AA44="●",[8]回答表!J133,""))</f>
        <v/>
      </c>
      <c r="AN65" s="83"/>
      <c r="AO65" s="83"/>
      <c r="AP65" s="83"/>
      <c r="AQ65" s="83"/>
      <c r="AR65" s="83"/>
      <c r="AS65" s="83"/>
      <c r="AT65" s="153"/>
      <c r="AU65" s="82" t="str">
        <f>IF([8]回答表!X44="●",[8]回答表!J122,IF([8]回答表!AA44="●",[8]回答表!J134,""))</f>
        <v/>
      </c>
      <c r="AV65" s="83"/>
      <c r="AW65" s="83"/>
      <c r="AX65" s="83"/>
      <c r="AY65" s="83"/>
      <c r="AZ65" s="83"/>
      <c r="BA65" s="83"/>
      <c r="BB65" s="153"/>
      <c r="BC65" s="120"/>
      <c r="BD65" s="109"/>
      <c r="BE65" s="109"/>
      <c r="BF65" s="150" t="str">
        <f>IF([8]回答表!X44="●",[8]回答表!V121,IF([8]回答表!AA44="●",[8]回答表!V133,""))</f>
        <v/>
      </c>
      <c r="BG65" s="151"/>
      <c r="BH65" s="151"/>
      <c r="BI65" s="151"/>
      <c r="BJ65" s="150" t="str">
        <f>IF([8]回答表!X44="●",[8]回答表!V122,IF([8]回答表!AA44="●",[8]回答表!V134,""))</f>
        <v/>
      </c>
      <c r="BK65" s="151"/>
      <c r="BL65" s="151"/>
      <c r="BM65" s="151"/>
      <c r="BN65" s="150" t="str">
        <f>IF([8]回答表!X44="●",[8]回答表!V123,IF([8]回答表!AA44="●",[8]回答表!V135,""))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IF([8]回答表!AA44="●","●","")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IF([8]回答表!AD44="●","●","")</f>
        <v/>
      </c>
      <c r="O74" s="131"/>
      <c r="P74" s="131"/>
      <c r="Q74" s="132"/>
      <c r="R74" s="119"/>
      <c r="S74" s="119"/>
      <c r="T74" s="119"/>
      <c r="U74" s="133" t="str">
        <f>IF([8]回答表!AD44="●",[8]回答表!B140,"")</f>
        <v/>
      </c>
      <c r="V74" s="134"/>
      <c r="W74" s="134"/>
      <c r="X74" s="134"/>
      <c r="Y74" s="134"/>
      <c r="Z74" s="134"/>
      <c r="AA74" s="134"/>
      <c r="AB74" s="134"/>
      <c r="AC74" s="134"/>
      <c r="AD74" s="134"/>
      <c r="AE74" s="134"/>
      <c r="AF74" s="134"/>
      <c r="AG74" s="134"/>
      <c r="AH74" s="134"/>
      <c r="AI74" s="134"/>
      <c r="AJ74" s="135"/>
      <c r="AK74" s="183"/>
      <c r="AL74" s="183"/>
      <c r="AM74" s="133" t="str">
        <f>IF([8]回答表!AD44="●",[8]回答表!B146,"")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IF([8]回答表!F17="水道事業",IF([8]回答表!X45="●","●",""),"")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IF([8]回答表!F17="水道事業",IF([8]回答表!X45="●",[8]回答表!B158,IF([8]回答表!AA45="●",[8]回答表!B223,"")),"")</f>
        <v/>
      </c>
      <c r="AN86" s="201"/>
      <c r="AO86" s="201"/>
      <c r="AP86" s="201"/>
      <c r="AQ86" s="201"/>
      <c r="AR86" s="201"/>
      <c r="AS86" s="201"/>
      <c r="AT86" s="201"/>
      <c r="AU86" s="201"/>
      <c r="AV86" s="201"/>
      <c r="AW86" s="201"/>
      <c r="AX86" s="201"/>
      <c r="AY86" s="201"/>
      <c r="AZ86" s="201"/>
      <c r="BA86" s="201"/>
      <c r="BB86" s="201"/>
      <c r="BC86" s="202"/>
      <c r="BD86" s="109"/>
      <c r="BE86" s="109"/>
      <c r="BF86" s="138" t="str">
        <f>IF([8]回答表!F17="水道事業",IF([8]回答表!X45="●",[8]回答表!B212,IF([8]回答表!AA45="●",[8]回答表!B278,"")),"")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IF([8]回答表!F17="水道事業",IF([8]回答表!X45="●",[8]回答表!J166,IF([8]回答表!AA45="●",[8]回答表!J231,"")),"")</f>
        <v/>
      </c>
      <c r="V88" s="83"/>
      <c r="W88" s="83"/>
      <c r="X88" s="83"/>
      <c r="Y88" s="83"/>
      <c r="Z88" s="83"/>
      <c r="AA88" s="83"/>
      <c r="AB88" s="153"/>
      <c r="AC88" s="82" t="str">
        <f>IF([8]回答表!F17="水道事業",IF([8]回答表!X45="●",[8]回答表!J173,IF([8]回答表!AA45="●",[8]回答表!J238,"")),"")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IF([8]回答表!F17="水道事業",IF([8]回答表!X45="●",[8]回答表!E212,IF([8]回答表!AA45="●",[8]回答表!E278,"")),"")</f>
        <v/>
      </c>
      <c r="BG89" s="151"/>
      <c r="BH89" s="151"/>
      <c r="BI89" s="151"/>
      <c r="BJ89" s="150" t="str">
        <f>IF([8]回答表!F17="水道事業",IF([8]回答表!X45="●",[8]回答表!E213,IF([8]回答表!AA45="●",[8]回答表!E279,"")),"")</f>
        <v/>
      </c>
      <c r="BK89" s="151"/>
      <c r="BL89" s="151"/>
      <c r="BM89" s="151"/>
      <c r="BN89" s="150" t="str">
        <f>IF([8]回答表!F17="水道事業",IF([8]回答表!X45="●",[8]回答表!E214,IF([8]回答表!AA45="●",[8]回答表!E280,"")),"")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IF([8]回答表!F17="水道事業",IF([8]回答表!AA45="●","●",""),"")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IF([8]回答表!F17="水道事業",IF([8]回答表!X45="●",[8]回答表!J176,IF([8]回答表!AA45="●",[8]回答表!J241,"")),"")</f>
        <v/>
      </c>
      <c r="V93" s="83"/>
      <c r="W93" s="83"/>
      <c r="X93" s="83"/>
      <c r="Y93" s="83"/>
      <c r="Z93" s="83"/>
      <c r="AA93" s="83"/>
      <c r="AB93" s="153"/>
      <c r="AC93" s="82" t="str">
        <f>IF([8]回答表!F17="水道事業",IF([8]回答表!X45="●",[8]回答表!J180,IF([8]回答表!AA45="●",[8]回答表!J245,"")),"")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IF([8]回答表!F17="水道事業",IF([8]回答表!AD45="○","○",""),"")</f>
        <v/>
      </c>
      <c r="O98" s="131"/>
      <c r="P98" s="131"/>
      <c r="Q98" s="132"/>
      <c r="R98" s="119"/>
      <c r="S98" s="119"/>
      <c r="T98" s="119"/>
      <c r="U98" s="133" t="str">
        <f>IF([8]回答表!F17="水道事業",IF([8]回答表!AD45="●",[8]回答表!B289,""),"")</f>
        <v/>
      </c>
      <c r="V98" s="134"/>
      <c r="W98" s="134"/>
      <c r="X98" s="134"/>
      <c r="Y98" s="134"/>
      <c r="Z98" s="134"/>
      <c r="AA98" s="134"/>
      <c r="AB98" s="134"/>
      <c r="AC98" s="134"/>
      <c r="AD98" s="134"/>
      <c r="AE98" s="134"/>
      <c r="AF98" s="134"/>
      <c r="AG98" s="134"/>
      <c r="AH98" s="134"/>
      <c r="AI98" s="134"/>
      <c r="AJ98" s="135"/>
      <c r="AK98" s="183"/>
      <c r="AL98" s="183"/>
      <c r="AM98" s="133" t="str">
        <f>IF([8]回答表!F17="水道事業",IF([8]回答表!AD45="●",[8]回答表!B295,""),"")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IF([8]回答表!F17="簡易水道事業",IF([8]回答表!X45="●",[8]回答表!B158,IF([8]回答表!AA45="●",[8]回答表!B223,"")),"")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IF([8]回答表!F17="簡易水道事業",IF([8]回答表!X45="●",[8]回答表!B212,IF([8]回答表!AA45="●",[8]回答表!B278,"")),"")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IF([8]回答表!F17="簡易水道事業",IF([8]回答表!X45="●","●",""),"")</f>
        <v/>
      </c>
      <c r="O112" s="131"/>
      <c r="P112" s="131"/>
      <c r="Q112" s="132"/>
      <c r="R112" s="119"/>
      <c r="S112" s="119"/>
      <c r="T112" s="119"/>
      <c r="U112" s="82" t="str">
        <f>IF([8]回答表!F17="簡易水道事業",IF([8]回答表!X45="●",[8]回答表!Y185,IF([8]回答表!AA45="●",[8]回答表!Y251,"")),"")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IF([8]回答表!F17="簡易水道事業",IF([8]回答表!X45="●",[8]回答表!E212,IF([8]回答表!AA45="●",[8]回答表!E278,"")),"")</f>
        <v/>
      </c>
      <c r="BG113" s="151"/>
      <c r="BH113" s="151"/>
      <c r="BI113" s="151"/>
      <c r="BJ113" s="150" t="str">
        <f>IF([8]回答表!F17="簡易水道事業",IF([8]回答表!X45="●",[8]回答表!E213,IF([8]回答表!AA45="●",[8]回答表!E279,"")),"")</f>
        <v/>
      </c>
      <c r="BK113" s="151"/>
      <c r="BL113" s="151"/>
      <c r="BM113" s="151"/>
      <c r="BN113" s="150" t="str">
        <f>IF([8]回答表!F17="簡易水道事業",IF([8]回答表!X45="●",[8]回答表!E214,IF([8]回答表!AA45="●",[8]回答表!E280,"")),"")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IF([8]回答表!F17="簡易水道事業",IF([8]回答表!X45="●",[8]回答表!Y186,IF([8]回答表!AA45="●",[8]回答表!Y252,"")),"")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IF([8]回答表!F17="簡易水道事業",IF([8]回答表!AA45="●","●",""),"")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IF([8]回答表!F17="簡易水道事業",IF([8]回答表!X45="●",[8]回答表!Y187,IF([8]回答表!AA45="●",[8]回答表!Y253,"")),"")</f>
        <v/>
      </c>
      <c r="V122" s="83"/>
      <c r="W122" s="83"/>
      <c r="X122" s="83"/>
      <c r="Y122" s="83"/>
      <c r="Z122" s="83"/>
      <c r="AA122" s="83"/>
      <c r="AB122" s="83"/>
      <c r="AC122" s="83"/>
      <c r="AD122" s="83"/>
      <c r="AE122" s="83"/>
      <c r="AF122" s="83"/>
      <c r="AG122" s="83"/>
      <c r="AH122" s="83"/>
      <c r="AI122" s="83"/>
      <c r="AJ122" s="153"/>
      <c r="AK122" s="68"/>
      <c r="AL122" s="68"/>
      <c r="AM122" s="233" t="str">
        <f>IF([8]回答表!F17="簡易水道事業",IF([8]回答表!X45="●",[8]回答表!Y189,IF([8]回答表!AA45="●",[8]回答表!Y255,"")),"")</f>
        <v/>
      </c>
      <c r="AN122" s="233"/>
      <c r="AO122" s="233"/>
      <c r="AP122" s="233"/>
      <c r="AQ122" s="233"/>
      <c r="AR122" s="233"/>
      <c r="AS122" s="233" t="str">
        <f>IF([8]回答表!F17="簡易水道事業",IF([8]回答表!X45="●",[8]回答表!Y190,IF([8]回答表!AA45="●",[8]回答表!Y256,"")),"")</f>
        <v/>
      </c>
      <c r="AT122" s="233"/>
      <c r="AU122" s="233"/>
      <c r="AV122" s="233"/>
      <c r="AW122" s="233"/>
      <c r="AX122" s="233"/>
      <c r="AY122" s="233" t="str">
        <f>IF([8]回答表!F17="簡易水道事業",IF([8]回答表!X45="●",[8]回答表!Y191,IF([8]回答表!AA45="●",[8]回答表!Y257,"")),"")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IF([8]回答表!F17="簡易水道事業",IF([8]回答表!AD45="●","●",""),"")</f>
        <v/>
      </c>
      <c r="O127" s="131"/>
      <c r="P127" s="131"/>
      <c r="Q127" s="132"/>
      <c r="R127" s="119"/>
      <c r="S127" s="119"/>
      <c r="T127" s="119"/>
      <c r="U127" s="133" t="str">
        <f>IF([8]回答表!F17="簡易水道事業",IF([8]回答表!AD45="●",[8]回答表!B289,""),"")</f>
        <v/>
      </c>
      <c r="V127" s="134"/>
      <c r="W127" s="134"/>
      <c r="X127" s="134"/>
      <c r="Y127" s="134"/>
      <c r="Z127" s="134"/>
      <c r="AA127" s="134"/>
      <c r="AB127" s="134"/>
      <c r="AC127" s="134"/>
      <c r="AD127" s="134"/>
      <c r="AE127" s="134"/>
      <c r="AF127" s="134"/>
      <c r="AG127" s="134"/>
      <c r="AH127" s="134"/>
      <c r="AI127" s="134"/>
      <c r="AJ127" s="135"/>
      <c r="AK127" s="183"/>
      <c r="AL127" s="183"/>
      <c r="AM127" s="133" t="str">
        <f>IF([8]回答表!F17="簡易水道事業",IF([8]回答表!AD45="●",[8]回答表!B295,""),"")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IF([8]回答表!F17="下水道事業",IF([8]回答表!X45="●","●",""),"")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IF([8]回答表!F17="下水道事業",IF([8]回答表!X45="●",[8]回答表!B158,IF([8]回答表!AA45="●",[8]回答表!B223,"")),"")</f>
        <v>人口減少下における生活排水処理事業の効率化を図るため、平成27年度に策定した秋田市生活排水処理構想において、令和16年度を最終年とする処理施設の統廃合計画を策定している。 統廃合により隣接する処理区との集約や公共下水道への接続を図ることによって、令和17年度には22の農業集落排水処理区を2箇所まで減らし、農業集落排水施設の処理機能を効率的に維持していく予定である。</v>
      </c>
      <c r="AN139" s="201"/>
      <c r="AO139" s="201"/>
      <c r="AP139" s="201"/>
      <c r="AQ139" s="201"/>
      <c r="AR139" s="201"/>
      <c r="AS139" s="201"/>
      <c r="AT139" s="201"/>
      <c r="AU139" s="201"/>
      <c r="AV139" s="201"/>
      <c r="AW139" s="201"/>
      <c r="AX139" s="201"/>
      <c r="AY139" s="201"/>
      <c r="AZ139" s="201"/>
      <c r="BA139" s="201"/>
      <c r="BB139" s="201"/>
      <c r="BC139" s="202"/>
      <c r="BD139" s="109"/>
      <c r="BE139" s="109"/>
      <c r="BF139" s="138" t="str">
        <f>IF([8]回答表!F17="下水道事業",IF([8]回答表!X45="●",[8]回答表!B212,IF([8]回答表!AA45="●",[8]回答表!B278,"")),"")</f>
        <v>令和</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IF([8]回答表!F17="下水道事業",IF([8]回答表!X45="●",[8]回答表!Y193,IF([8]回答表!AA45="●",[8]回答表!Y259,"")),"")</f>
        <v>●</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f>IF([8]回答表!F17="下水道事業",IF([8]回答表!X45="●",[8]回答表!E212,IF([8]回答表!AA45="●",[8]回答表!E278,"")),"")</f>
        <v>17</v>
      </c>
      <c r="BG142" s="151"/>
      <c r="BH142" s="151"/>
      <c r="BI142" s="151"/>
      <c r="BJ142" s="150">
        <f>IF([8]回答表!F17="下水道事業",IF([8]回答表!X45="●",[8]回答表!E213,IF([8]回答表!AA45="●",[8]回答表!E279,"")),"")</f>
        <v>4</v>
      </c>
      <c r="BK142" s="151"/>
      <c r="BL142" s="151"/>
      <c r="BM142" s="151"/>
      <c r="BN142" s="150" t="str">
        <f>IF([8]回答表!F17="下水道事業",IF([8]回答表!X45="●",[8]回答表!E214,IF([8]回答表!AA45="●",[8]回答表!E280,"")),"")</f>
        <v xml:space="preserve"> </v>
      </c>
      <c r="BO142" s="151"/>
      <c r="BP142" s="151"/>
      <c r="BQ142" s="152"/>
      <c r="BR142" s="112"/>
      <c r="BX142" s="200" t="str">
        <f>IF([8]回答表!AQ20="下水道事業",IF([8]回答表!BI48="○",[8]回答表!AM161,IF([8]回答表!BL48="○",[8]回答表!AM226,"")),"")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IF([8]回答表!F17="下水道事業",IF([8]回答表!X45="●",[8]回答表!Y195,IF([8]回答表!AA45="●",[8]回答表!Y261,"")),"")</f>
        <v>●</v>
      </c>
      <c r="V147" s="83"/>
      <c r="W147" s="83"/>
      <c r="X147" s="83"/>
      <c r="Y147" s="83"/>
      <c r="Z147" s="83"/>
      <c r="AA147" s="83"/>
      <c r="AB147" s="153"/>
      <c r="AC147" s="82" t="str">
        <f>IF([8]回答表!F17="下水道事業",IF([8]回答表!X45="●",[8]回答表!Y196,IF([8]回答表!AA45="●",[8]回答表!Y262,"")),"")</f>
        <v xml:space="preserve">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72.5"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IF([8]回答表!F17="下水道事業",IF([8]回答表!X45="●",[8]回答表!Y198,IF([8]回答表!AA45="●",[8]回答表!Y264,"")),"")</f>
        <v xml:space="preserve"> </v>
      </c>
      <c r="V153" s="83"/>
      <c r="W153" s="83"/>
      <c r="X153" s="83"/>
      <c r="Y153" s="83"/>
      <c r="Z153" s="83"/>
      <c r="AA153" s="83"/>
      <c r="AB153" s="153"/>
      <c r="AC153" s="82" t="str">
        <f>IF([8]回答表!F17="下水道事業",IF([8]回答表!X45="●",[8]回答表!Y199,IF([8]回答表!AA45="●",[8]回答表!Y265,"")),"")</f>
        <v xml:space="preserve"> </v>
      </c>
      <c r="AD153" s="83"/>
      <c r="AE153" s="83"/>
      <c r="AF153" s="83"/>
      <c r="AG153" s="83"/>
      <c r="AH153" s="83"/>
      <c r="AI153" s="83"/>
      <c r="AJ153" s="153"/>
      <c r="AK153" s="82" t="str">
        <f>IF([8]回答表!F17="下水道事業",IF([8]回答表!X45="●",[8]回答表!Y200,IF([8]回答表!AA45="●",[8]回答表!Y266,"")),"")</f>
        <v>●</v>
      </c>
      <c r="AL153" s="83"/>
      <c r="AM153" s="83"/>
      <c r="AN153" s="83"/>
      <c r="AO153" s="83"/>
      <c r="AP153" s="83"/>
      <c r="AQ153" s="83"/>
      <c r="AR153" s="153"/>
      <c r="AS153" s="82" t="str">
        <f>IF([8]回答表!F17="下水道事業",IF([8]回答表!X45="●",[8]回答表!Y201,IF([8]回答表!AA45="●",[8]回答表!Y267,"")),"")</f>
        <v xml:space="preserve"> </v>
      </c>
      <c r="AT153" s="83"/>
      <c r="AU153" s="83"/>
      <c r="AV153" s="83"/>
      <c r="AW153" s="83"/>
      <c r="AX153" s="83"/>
      <c r="AY153" s="83"/>
      <c r="AZ153" s="153"/>
      <c r="BA153" s="82" t="str">
        <f>IF([8]回答表!F17="下水道事業",IF([8]回答表!X45="●",[8]回答表!Y202,IF([8]回答表!AA45="●",[8]回答表!Y268,"")),"")</f>
        <v>●</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IF([8]回答表!F17="下水道事業",IF([8]回答表!AA45="●","●",""),"")</f>
        <v>●</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IF([8]回答表!F17="下水道事業",IF([8]回答表!X45="●",[8]回答表!Y207,IF([8]回答表!AA45="●",[8]回答表!Y273,"")),"")</f>
        <v xml:space="preserve"> </v>
      </c>
      <c r="V159" s="83"/>
      <c r="W159" s="83"/>
      <c r="X159" s="83"/>
      <c r="Y159" s="83"/>
      <c r="Z159" s="83"/>
      <c r="AA159" s="83"/>
      <c r="AB159" s="153"/>
      <c r="AC159" s="82" t="str">
        <f>IF([8]回答表!F17="下水道事業",IF([8]回答表!X45="●",[8]回答表!Y208,IF([8]回答表!AA45="●",[8]回答表!Y274,"")),"")</f>
        <v xml:space="preserve"> </v>
      </c>
      <c r="AD159" s="83"/>
      <c r="AE159" s="83"/>
      <c r="AF159" s="83"/>
      <c r="AG159" s="83"/>
      <c r="AH159" s="83"/>
      <c r="AI159" s="83"/>
      <c r="AJ159" s="153"/>
      <c r="AK159" s="82" t="str">
        <f>IF([8]回答表!F17="下水道事業",IF([8]回答表!X45="●",[8]回答表!Y209,IF([8]回答表!AA45="●",[8]回答表!Y275,"")),"")</f>
        <v xml:space="preserve">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IF([8]回答表!F17="下水道事業",IF([8]回答表!AD45="●","●",""),"")</f>
        <v/>
      </c>
      <c r="O164" s="131"/>
      <c r="P164" s="131"/>
      <c r="Q164" s="132"/>
      <c r="R164" s="119"/>
      <c r="S164" s="119"/>
      <c r="T164" s="119"/>
      <c r="U164" s="133" t="str">
        <f>IF([8]回答表!F17="下水道事業",IF([8]回答表!AD45="●",[8]回答表!B289,""),"")</f>
        <v/>
      </c>
      <c r="V164" s="134"/>
      <c r="W164" s="134"/>
      <c r="X164" s="134"/>
      <c r="Y164" s="134"/>
      <c r="Z164" s="134"/>
      <c r="AA164" s="134"/>
      <c r="AB164" s="134"/>
      <c r="AC164" s="134"/>
      <c r="AD164" s="134"/>
      <c r="AE164" s="134"/>
      <c r="AF164" s="134"/>
      <c r="AG164" s="134"/>
      <c r="AH164" s="134"/>
      <c r="AI164" s="134"/>
      <c r="AJ164" s="135"/>
      <c r="AK164" s="183"/>
      <c r="AL164" s="183"/>
      <c r="AM164" s="133" t="str">
        <f>IF([8]回答表!F17="下水道事業",IF([8]回答表!AD45="●",[8]回答表!B295,""),"")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IF([8]回答表!BD17="●",IF([8]回答表!X45="●","●",""),"")</f>
        <v/>
      </c>
      <c r="O176" s="131"/>
      <c r="P176" s="131"/>
      <c r="Q176" s="132"/>
      <c r="R176" s="119"/>
      <c r="S176" s="119"/>
      <c r="T176" s="119"/>
      <c r="U176" s="133" t="str">
        <f>IF([8]回答表!BD17="●",IF([8]回答表!X45="●",[8]回答表!B158,IF([8]回答表!AA45="●",[8]回答表!B223,"")),"")</f>
        <v/>
      </c>
      <c r="V176" s="134"/>
      <c r="W176" s="134"/>
      <c r="X176" s="134"/>
      <c r="Y176" s="134"/>
      <c r="Z176" s="134"/>
      <c r="AA176" s="134"/>
      <c r="AB176" s="134"/>
      <c r="AC176" s="134"/>
      <c r="AD176" s="134"/>
      <c r="AE176" s="134"/>
      <c r="AF176" s="134"/>
      <c r="AG176" s="134"/>
      <c r="AH176" s="134"/>
      <c r="AI176" s="134"/>
      <c r="AJ176" s="135"/>
      <c r="AK176" s="136"/>
      <c r="AL176" s="136"/>
      <c r="AM176" s="138" t="str">
        <f>IF([8]回答表!BD17="●",IF([8]回答表!X45="●",[8]回答表!B212,IF([8]回答表!AA45="●",[8]回答表!B278,"")),"")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IF([8]回答表!BD17="●",IF([8]回答表!X45="●",[8]回答表!E212,IF([8]回答表!AA45="●",[8]回答表!E278,"")),"")</f>
        <v/>
      </c>
      <c r="AN179" s="151"/>
      <c r="AO179" s="151"/>
      <c r="AP179" s="151"/>
      <c r="AQ179" s="150" t="str">
        <f>IF([8]回答表!BD17="●",IF([8]回答表!X45="●",[8]回答表!E213,IF([8]回答表!AA45="●",[8]回答表!E279,"")),"")</f>
        <v/>
      </c>
      <c r="AR179" s="151"/>
      <c r="AS179" s="151"/>
      <c r="AT179" s="151"/>
      <c r="AU179" s="150" t="str">
        <f>IF([8]回答表!BD17="●",IF([8]回答表!X45="●",[8]回答表!E214,IF([8]回答表!AA45="●",[8]回答表!E280,"")),"")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IF([8]回答表!BD17="●",IF([8]回答表!AA45="●","●",""),"")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IF([8]回答表!BD17="●",IF([8]回答表!AD45="●","●",""),"")</f>
        <v/>
      </c>
      <c r="O188" s="131"/>
      <c r="P188" s="131"/>
      <c r="Q188" s="132"/>
      <c r="R188" s="119"/>
      <c r="S188" s="119"/>
      <c r="T188" s="119"/>
      <c r="U188" s="133" t="str">
        <f>IF([8]回答表!BD17="●",IF([8]回答表!AD45="●",[8]回答表!B289,""),"")</f>
        <v/>
      </c>
      <c r="V188" s="134"/>
      <c r="W188" s="134"/>
      <c r="X188" s="134"/>
      <c r="Y188" s="134"/>
      <c r="Z188" s="134"/>
      <c r="AA188" s="134"/>
      <c r="AB188" s="134"/>
      <c r="AC188" s="134"/>
      <c r="AD188" s="134"/>
      <c r="AE188" s="134"/>
      <c r="AF188" s="134"/>
      <c r="AG188" s="134"/>
      <c r="AH188" s="134"/>
      <c r="AI188" s="134"/>
      <c r="AJ188" s="135"/>
      <c r="AK188" s="183"/>
      <c r="AL188" s="183"/>
      <c r="AM188" s="133" t="str">
        <f>IF([8]回答表!BD17="●",IF([8]回答表!AD45="●",[8]回答表!B295,""),"")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IF([8]回答表!X46="●","●","")</f>
        <v/>
      </c>
      <c r="O200" s="131"/>
      <c r="P200" s="131"/>
      <c r="Q200" s="132"/>
      <c r="R200" s="119"/>
      <c r="S200" s="119"/>
      <c r="T200" s="119"/>
      <c r="U200" s="133" t="str">
        <f>IF([8]回答表!X46="●",[8]回答表!B307,IF([8]回答表!AA46="●",[8]回答表!B324,""))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IF([8]回答表!X46="●",[8]回答表!U313,IF([8]回答表!AA46="●",[8]回答表!U330,""))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IF([8]回答表!X46="●",[8]回答表!G313,IF([8]回答表!AA46="●",[8]回答表!G330,""))</f>
        <v/>
      </c>
      <c r="AN203" s="83"/>
      <c r="AO203" s="83"/>
      <c r="AP203" s="83"/>
      <c r="AQ203" s="83"/>
      <c r="AR203" s="83"/>
      <c r="AS203" s="83"/>
      <c r="AT203" s="153"/>
      <c r="AU203" s="82" t="str">
        <f>IF([8]回答表!X46="●",[8]回答表!G314,IF([8]回答表!AA46="●",[8]回答表!G331,""))</f>
        <v/>
      </c>
      <c r="AV203" s="83"/>
      <c r="AW203" s="83"/>
      <c r="AX203" s="83"/>
      <c r="AY203" s="83"/>
      <c r="AZ203" s="83"/>
      <c r="BA203" s="83"/>
      <c r="BB203" s="153"/>
      <c r="BC203" s="120"/>
      <c r="BD203" s="109"/>
      <c r="BE203" s="109"/>
      <c r="BF203" s="150" t="str">
        <f>IF([8]回答表!X46="●",[8]回答表!X313,IF([8]回答表!AA46="●",[8]回答表!X330,""))</f>
        <v/>
      </c>
      <c r="BG203" s="151"/>
      <c r="BH203" s="151"/>
      <c r="BI203" s="151"/>
      <c r="BJ203" s="150" t="str">
        <f>IF([8]回答表!X46="●",[8]回答表!X314,IF([8]回答表!AA46="●",[8]回答表!X331,""))</f>
        <v/>
      </c>
      <c r="BK203" s="151"/>
      <c r="BL203" s="151"/>
      <c r="BM203" s="152"/>
      <c r="BN203" s="150" t="str">
        <f>IF([8]回答表!X46="●",[8]回答表!X315,IF([8]回答表!AA46="●",[8]回答表!X332,""))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IF([8]回答表!AA46="●","●","")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IF([8]回答表!AD46="●","●","")</f>
        <v/>
      </c>
      <c r="O212" s="131"/>
      <c r="P212" s="131"/>
      <c r="Q212" s="132"/>
      <c r="R212" s="119"/>
      <c r="S212" s="119"/>
      <c r="T212" s="119"/>
      <c r="U212" s="133" t="str">
        <f>IF([8]回答表!AD46="●",[8]回答表!B337,"")</f>
        <v/>
      </c>
      <c r="V212" s="134"/>
      <c r="W212" s="134"/>
      <c r="X212" s="134"/>
      <c r="Y212" s="134"/>
      <c r="Z212" s="134"/>
      <c r="AA212" s="134"/>
      <c r="AB212" s="134"/>
      <c r="AC212" s="134"/>
      <c r="AD212" s="134"/>
      <c r="AE212" s="134"/>
      <c r="AF212" s="134"/>
      <c r="AG212" s="134"/>
      <c r="AH212" s="134"/>
      <c r="AI212" s="134"/>
      <c r="AJ212" s="135"/>
      <c r="AK212" s="259"/>
      <c r="AL212" s="259"/>
      <c r="AM212" s="133" t="str">
        <f>IF([8]回答表!AD46="●",[8]回答表!B343,"")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IF([8]回答表!X47="●","●","")</f>
        <v/>
      </c>
      <c r="O224" s="131"/>
      <c r="P224" s="131"/>
      <c r="Q224" s="132"/>
      <c r="R224" s="119"/>
      <c r="S224" s="119"/>
      <c r="T224" s="119"/>
      <c r="U224" s="133" t="str">
        <f>IF([8]回答表!X47="●",[8]回答表!B356,IF([8]回答表!AA47="●",[8]回答表!B379,""))</f>
        <v/>
      </c>
      <c r="V224" s="134"/>
      <c r="W224" s="134"/>
      <c r="X224" s="134"/>
      <c r="Y224" s="134"/>
      <c r="Z224" s="134"/>
      <c r="AA224" s="134"/>
      <c r="AB224" s="134"/>
      <c r="AC224" s="134"/>
      <c r="AD224" s="134"/>
      <c r="AE224" s="134"/>
      <c r="AF224" s="134"/>
      <c r="AG224" s="134"/>
      <c r="AH224" s="134"/>
      <c r="AI224" s="134"/>
      <c r="AJ224" s="135"/>
      <c r="AK224" s="136"/>
      <c r="AL224" s="136"/>
      <c r="AM224" s="136"/>
      <c r="AN224" s="133" t="str">
        <f>IF([8]回答表!X47="●",[8]回答表!B362,"")</f>
        <v/>
      </c>
      <c r="AO224" s="263"/>
      <c r="AP224" s="263"/>
      <c r="AQ224" s="263"/>
      <c r="AR224" s="263"/>
      <c r="AS224" s="263"/>
      <c r="AT224" s="263"/>
      <c r="AU224" s="263"/>
      <c r="AV224" s="263"/>
      <c r="AW224" s="263"/>
      <c r="AX224" s="263"/>
      <c r="AY224" s="263"/>
      <c r="AZ224" s="263"/>
      <c r="BA224" s="263"/>
      <c r="BB224" s="264"/>
      <c r="BC224" s="120"/>
      <c r="BD224" s="109"/>
      <c r="BE224" s="109"/>
      <c r="BF224" s="138" t="str">
        <f>IF([8]回答表!X47="●",[8]回答表!B368,IF([8]回答表!AA47="●",[8]回答表!B385,""))</f>
        <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t="str">
        <f>IF([8]回答表!X47="●",[8]回答表!E368,IF([8]回答表!AA47="●",[8]回答表!E385,""))</f>
        <v/>
      </c>
      <c r="BG227" s="151"/>
      <c r="BH227" s="151"/>
      <c r="BI227" s="151"/>
      <c r="BJ227" s="150" t="str">
        <f>IF([8]回答表!X47="●",[8]回答表!E369,IF([8]回答表!AA47="●",[8]回答表!E386,""))</f>
        <v/>
      </c>
      <c r="BK227" s="151"/>
      <c r="BL227" s="151"/>
      <c r="BM227" s="152"/>
      <c r="BN227" s="150" t="str">
        <f>IF([8]回答表!X47="●",[8]回答表!E370,IF([8]回答表!AA47="●",[8]回答表!E387,""))</f>
        <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IF([8]回答表!AA47="●","●","")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15.6"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IF([8]回答表!AD47="●","●","")</f>
        <v>●</v>
      </c>
      <c r="O236" s="131"/>
      <c r="P236" s="131"/>
      <c r="Q236" s="132"/>
      <c r="R236" s="119"/>
      <c r="S236" s="119"/>
      <c r="T236" s="119"/>
      <c r="U236" s="133" t="str">
        <f>IF([8]回答表!AD47="●",[8]回答表!B392,"")</f>
        <v>下水道施設の維持管理について包括的民間委託を導入することで、民間企業のノウハウの活用およびコスト縮減を図るものである。</v>
      </c>
      <c r="V236" s="134"/>
      <c r="W236" s="134"/>
      <c r="X236" s="134"/>
      <c r="Y236" s="134"/>
      <c r="Z236" s="134"/>
      <c r="AA236" s="134"/>
      <c r="AB236" s="134"/>
      <c r="AC236" s="134"/>
      <c r="AD236" s="134"/>
      <c r="AE236" s="134"/>
      <c r="AF236" s="134"/>
      <c r="AG236" s="134"/>
      <c r="AH236" s="134"/>
      <c r="AI236" s="134"/>
      <c r="AJ236" s="135"/>
      <c r="AK236" s="259"/>
      <c r="AL236" s="259"/>
      <c r="AM236" s="133" t="str">
        <f>IF([8]回答表!AD47="●",[8]回答表!B398,"")</f>
        <v>管路維持については、委託業務の詳細決定、事業費の算出および入札関係資料の作成済み。
R3年度は、包括的民間委託の開始に向け、検討委員会を設置し、入札方式の決定と業者選定を行う予定。
ポンプ場等維持管理については、包括的民間委託の可能性調査を実施済み。
R3年度は、委託業務の詳細決定、事業費の算出および入札関係資料の作成を実施予定。</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81.5"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IF([8]回答表!X48="●","●","")</f>
        <v/>
      </c>
      <c r="O248" s="131"/>
      <c r="P248" s="131"/>
      <c r="Q248" s="132"/>
      <c r="R248" s="119"/>
      <c r="S248" s="119"/>
      <c r="T248" s="119"/>
      <c r="U248" s="133" t="str">
        <f>IF([8]回答表!X48="●",[8]回答表!B411,IF([8]回答表!AA48="●",[8]回答表!B425,""))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IF([8]回答表!X48="●",[8]回答表!BC418,IF([8]回答表!AA48="●",[8]回答表!BC432,""))</f>
        <v/>
      </c>
      <c r="AR248" s="272"/>
      <c r="AS248" s="272"/>
      <c r="AT248" s="272"/>
      <c r="AU248" s="273" t="s">
        <v>73</v>
      </c>
      <c r="AV248" s="274"/>
      <c r="AW248" s="274"/>
      <c r="AX248" s="275"/>
      <c r="AY248" s="272" t="str">
        <f>IF([8]回答表!X48="●",[8]回答表!BC423,IF([8]回答表!AA48="●",[8]回答表!BC437,""))</f>
        <v/>
      </c>
      <c r="AZ248" s="272"/>
      <c r="BA248" s="272"/>
      <c r="BB248" s="272"/>
      <c r="BC248" s="120"/>
      <c r="BD248" s="109"/>
      <c r="BE248" s="109"/>
      <c r="BF248" s="138" t="str">
        <f>IF([8]回答表!X48="●",[8]回答表!S417,IF([8]回答表!AA48="●",[8]回答表!S431,""))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IF([8]回答表!X48="●",[8]回答表!BC419,IF([8]回答表!AA48="●",[8]回答表!BC433,""))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IF([8]回答表!X48="●",[8]回答表!V417,IF([8]回答表!AA48="●",[8]回答表!V431,""))</f>
        <v/>
      </c>
      <c r="BG251" s="151"/>
      <c r="BH251" s="151"/>
      <c r="BI251" s="151"/>
      <c r="BJ251" s="150" t="str">
        <f>IF([8]回答表!X48="●",[8]回答表!V418,IF([8]回答表!AA48="●",[8]回答表!V432,""))</f>
        <v/>
      </c>
      <c r="BK251" s="151"/>
      <c r="BL251" s="151"/>
      <c r="BM251" s="152"/>
      <c r="BN251" s="150" t="str">
        <f>IF([8]回答表!X48="●",[8]回答表!V419,IF([8]回答表!AA48="●",[8]回答表!V433,""))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IF([8]回答表!X48="●",[8]回答表!BC420,IF([8]回答表!AA48="●",[8]回答表!BC434,""))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IF([8]回答表!X48="●",[8]回答表!BC424,IF([8]回答表!AA48="●",[8]回答表!BC438,""))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IF([8]回答表!AA48="●","●","")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IF([8]回答表!X48="●",[8]回答表!BC421,IF([8]回答表!AA48="●",[8]回答表!BC435,""))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IF([8]回答表!X48="●",[8]回答表!BC422,IF([8]回答表!AA48="●",[8]回答表!BC436,""))</f>
        <v/>
      </c>
      <c r="AR256" s="272"/>
      <c r="AS256" s="272"/>
      <c r="AT256" s="272"/>
      <c r="AU256" s="224" t="s">
        <v>79</v>
      </c>
      <c r="AV256" s="225"/>
      <c r="AW256" s="225"/>
      <c r="AX256" s="226"/>
      <c r="AY256" s="282" t="str">
        <f>IF([8]回答表!X48="●",[8]回答表!BC425,IF([8]回答表!AA48="●",[8]回答表!BC439,""))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IF([8]回答表!AD48="●","●","")</f>
        <v/>
      </c>
      <c r="O260" s="131"/>
      <c r="P260" s="131"/>
      <c r="Q260" s="132"/>
      <c r="R260" s="119"/>
      <c r="S260" s="119"/>
      <c r="T260" s="119"/>
      <c r="U260" s="133" t="str">
        <f>IF([8]回答表!AD48="●",[8]回答表!B439,"")</f>
        <v/>
      </c>
      <c r="V260" s="134"/>
      <c r="W260" s="134"/>
      <c r="X260" s="134"/>
      <c r="Y260" s="134"/>
      <c r="Z260" s="134"/>
      <c r="AA260" s="134"/>
      <c r="AB260" s="134"/>
      <c r="AC260" s="134"/>
      <c r="AD260" s="134"/>
      <c r="AE260" s="134"/>
      <c r="AF260" s="134"/>
      <c r="AG260" s="134"/>
      <c r="AH260" s="134"/>
      <c r="AI260" s="134"/>
      <c r="AJ260" s="135"/>
      <c r="AK260" s="183"/>
      <c r="AL260" s="183"/>
      <c r="AM260" s="133" t="str">
        <f>IF([8]回答表!AD48="●",[8]回答表!B445,"")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IF([8]回答表!X49="●","●","")</f>
        <v/>
      </c>
      <c r="O271" s="131"/>
      <c r="P271" s="131"/>
      <c r="Q271" s="132"/>
      <c r="R271" s="119"/>
      <c r="S271" s="119"/>
      <c r="T271" s="119"/>
      <c r="U271" s="133" t="str">
        <f>IF([8]回答表!X49="●",[8]回答表!B458,IF([8]回答表!AA49="●",[8]回答表!B475,""))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IF([8]回答表!X49="●",[8]回答表!B468,IF([8]回答表!AA49="●",[8]回答表!B485,""))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IF([8]回答表!X49="●",[8]回答表!G464,IF([8]回答表!AA49="●",[8]回答表!G481,""))</f>
        <v/>
      </c>
      <c r="AN273" s="83"/>
      <c r="AO273" s="83"/>
      <c r="AP273" s="83"/>
      <c r="AQ273" s="83"/>
      <c r="AR273" s="83"/>
      <c r="AS273" s="83"/>
      <c r="AT273" s="153"/>
      <c r="AU273" s="82" t="str">
        <f>IF([8]回答表!X49="●",[8]回答表!G465,IF([8]回答表!AA49="●",[8]回答表!G482,""))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IF([8]回答表!X49="●",[8]回答表!E468,IF([8]回答表!AA49="●",[8]回答表!E485,""))</f>
        <v/>
      </c>
      <c r="BG274" s="151"/>
      <c r="BH274" s="151"/>
      <c r="BI274" s="151"/>
      <c r="BJ274" s="150" t="str">
        <f>IF([8]回答表!X49="●",[8]回答表!E469,IF([8]回答表!AA49="●",[8]回答表!E486,""))</f>
        <v/>
      </c>
      <c r="BK274" s="151"/>
      <c r="BL274" s="151"/>
      <c r="BM274" s="152"/>
      <c r="BN274" s="150" t="str">
        <f>IF([8]回答表!X49="●",[8]回答表!E470,IF([8]回答表!AA49="●",[8]回答表!E487,""))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IF([8]回答表!AA49="●","●","")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IF([8]回答表!AD49="●","●","")</f>
        <v/>
      </c>
      <c r="O283" s="131"/>
      <c r="P283" s="131"/>
      <c r="Q283" s="132"/>
      <c r="R283" s="119"/>
      <c r="S283" s="119"/>
      <c r="T283" s="119"/>
      <c r="U283" s="133" t="str">
        <f>IF([8]回答表!AD49="●",[8]回答表!B492,"")</f>
        <v/>
      </c>
      <c r="V283" s="134"/>
      <c r="W283" s="134"/>
      <c r="X283" s="134"/>
      <c r="Y283" s="134"/>
      <c r="Z283" s="134"/>
      <c r="AA283" s="134"/>
      <c r="AB283" s="134"/>
      <c r="AC283" s="134"/>
      <c r="AD283" s="134"/>
      <c r="AE283" s="134"/>
      <c r="AF283" s="134"/>
      <c r="AG283" s="134"/>
      <c r="AH283" s="134"/>
      <c r="AI283" s="134"/>
      <c r="AJ283" s="135"/>
      <c r="AK283" s="136"/>
      <c r="AL283" s="136"/>
      <c r="AM283" s="133" t="str">
        <f>IF([8]回答表!AD49="●",[8]回答表!B498,"")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IF([8]回答表!R50="●",[8]回答表!B511,"")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C4695-6DFA-4522-B5DF-B9DD90663030}">
  <sheetPr>
    <pageSetUpPr fitToPage="1"/>
  </sheetPr>
  <dimension ref="A1:CN315"/>
  <sheetViews>
    <sheetView showZeros="0" view="pageBreakPreview" zoomScale="60" zoomScaleNormal="55" workbookViewId="0">
      <selection activeCell="Y24" sqref="Y24:AE26"/>
    </sheetView>
  </sheetViews>
  <sheetFormatPr defaultColWidth="2.875" defaultRowHeight="12.6" customHeight="1" x14ac:dyDescent="0.4"/>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x14ac:dyDescent="0.4"/>
    <row r="2" spans="3:71" ht="15.6" customHeight="1" x14ac:dyDescent="0.4">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x14ac:dyDescent="0.4">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x14ac:dyDescent="0.4">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x14ac:dyDescent="0.4">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x14ac:dyDescent="0.4">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x14ac:dyDescent="0.4">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x14ac:dyDescent="0.4">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x14ac:dyDescent="0.4">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x14ac:dyDescent="0.4">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x14ac:dyDescent="0.4">
      <c r="C11" s="21" t="str">
        <f>IF(COUNTIF([9]回答表!K15,"*")&gt;0,[9]回答表!K15,"")</f>
        <v>秋田市</v>
      </c>
      <c r="D11" s="8"/>
      <c r="E11" s="8"/>
      <c r="F11" s="8"/>
      <c r="G11" s="8"/>
      <c r="H11" s="8"/>
      <c r="I11" s="8"/>
      <c r="J11" s="8"/>
      <c r="K11" s="8"/>
      <c r="L11" s="8"/>
      <c r="M11" s="8"/>
      <c r="N11" s="8"/>
      <c r="O11" s="8"/>
      <c r="P11" s="8"/>
      <c r="Q11" s="8"/>
      <c r="R11" s="8"/>
      <c r="S11" s="8"/>
      <c r="T11" s="8"/>
      <c r="U11" s="22" t="str">
        <f>IF(COUNTIF([9]回答表!F17,"*")&gt;0,[9]回答表!F17,"")</f>
        <v>下水道事業</v>
      </c>
      <c r="V11" s="23"/>
      <c r="W11" s="23"/>
      <c r="X11" s="23"/>
      <c r="Y11" s="23"/>
      <c r="Z11" s="23"/>
      <c r="AA11" s="23"/>
      <c r="AB11" s="23"/>
      <c r="AC11" s="23"/>
      <c r="AD11" s="23"/>
      <c r="AE11" s="23"/>
      <c r="AF11" s="10"/>
      <c r="AG11" s="10"/>
      <c r="AH11" s="10"/>
      <c r="AI11" s="10"/>
      <c r="AJ11" s="10"/>
      <c r="AK11" s="10"/>
      <c r="AL11" s="10"/>
      <c r="AM11" s="10"/>
      <c r="AN11" s="11"/>
      <c r="AO11" s="24" t="str">
        <f>IF(COUNTIF([9]回答表!W17,"*")&gt;0,[9]回答表!W17,"")</f>
        <v>特定地域排水処理施設</v>
      </c>
      <c r="AP11" s="10"/>
      <c r="AQ11" s="10"/>
      <c r="AR11" s="10"/>
      <c r="AS11" s="10"/>
      <c r="AT11" s="10"/>
      <c r="AU11" s="10"/>
      <c r="AV11" s="10"/>
      <c r="AW11" s="10"/>
      <c r="AX11" s="10"/>
      <c r="AY11" s="10"/>
      <c r="AZ11" s="10"/>
      <c r="BA11" s="10"/>
      <c r="BB11" s="10"/>
      <c r="BC11" s="10"/>
      <c r="BD11" s="10"/>
      <c r="BE11" s="10"/>
      <c r="BF11" s="11"/>
      <c r="BG11" s="21" t="str">
        <f>IF(COUNTIF([9]回答表!F19,"*")&gt;0,[9]回答表!F19,"")</f>
        <v>ー</v>
      </c>
      <c r="BH11" s="13"/>
      <c r="BI11" s="13"/>
      <c r="BJ11" s="13"/>
      <c r="BK11" s="13"/>
      <c r="BL11" s="13"/>
      <c r="BM11" s="13"/>
      <c r="BN11" s="13"/>
      <c r="BO11" s="13"/>
      <c r="BP11" s="13"/>
      <c r="BQ11" s="13"/>
      <c r="BR11" s="5"/>
    </row>
    <row r="12" spans="3:71" ht="15.6" customHeight="1" x14ac:dyDescent="0.4">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x14ac:dyDescent="0.4">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x14ac:dyDescent="0.4">
      <c r="D14" s="29"/>
      <c r="E14" s="29"/>
      <c r="F14" s="29"/>
      <c r="G14" s="29"/>
      <c r="H14" s="29"/>
      <c r="I14" s="29"/>
      <c r="J14" s="29"/>
      <c r="K14" s="29"/>
      <c r="L14" s="29"/>
      <c r="M14" s="29"/>
      <c r="N14" s="29"/>
      <c r="O14" s="29"/>
      <c r="P14" s="29"/>
      <c r="Q14" s="29"/>
      <c r="R14" s="29"/>
      <c r="S14" s="29"/>
      <c r="T14" s="29"/>
      <c r="U14" s="29"/>
      <c r="V14" s="29"/>
      <c r="W14" s="29"/>
    </row>
    <row r="15" spans="3:71" ht="15.6" customHeight="1" x14ac:dyDescent="0.4">
      <c r="D15" s="29"/>
      <c r="E15" s="29"/>
      <c r="F15" s="29"/>
      <c r="G15" s="29"/>
      <c r="H15" s="29"/>
      <c r="I15" s="29"/>
      <c r="J15" s="29"/>
      <c r="K15" s="29"/>
      <c r="L15" s="29"/>
      <c r="M15" s="29"/>
      <c r="N15" s="29"/>
      <c r="O15" s="29"/>
      <c r="P15" s="29"/>
      <c r="Q15" s="29"/>
      <c r="R15" s="29"/>
      <c r="S15" s="29"/>
      <c r="T15" s="29"/>
      <c r="U15" s="29"/>
      <c r="V15" s="29"/>
      <c r="W15" s="29"/>
    </row>
    <row r="16" spans="3:71" ht="15.6" customHeight="1" x14ac:dyDescent="0.4">
      <c r="D16" s="29"/>
      <c r="E16" s="29"/>
      <c r="F16" s="29"/>
      <c r="G16" s="29"/>
      <c r="H16" s="29"/>
      <c r="I16" s="29"/>
      <c r="J16" s="29"/>
      <c r="K16" s="29"/>
      <c r="L16" s="29"/>
      <c r="M16" s="29"/>
      <c r="N16" s="29"/>
      <c r="O16" s="29"/>
      <c r="P16" s="29"/>
      <c r="Q16" s="29"/>
      <c r="R16" s="29"/>
      <c r="S16" s="29"/>
      <c r="T16" s="29"/>
      <c r="U16" s="29"/>
      <c r="V16" s="29"/>
      <c r="W16" s="29"/>
    </row>
    <row r="17" spans="3:84" ht="15.6" customHeight="1" x14ac:dyDescent="0.4">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x14ac:dyDescent="0.4">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x14ac:dyDescent="0.4">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x14ac:dyDescent="0.4">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x14ac:dyDescent="0.4">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x14ac:dyDescent="0.4">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x14ac:dyDescent="0.4">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x14ac:dyDescent="0.4">
      <c r="C24" s="34"/>
      <c r="D24" s="79" t="str">
        <f>IF([9]回答表!R43="●","●","")</f>
        <v/>
      </c>
      <c r="E24" s="80"/>
      <c r="F24" s="80"/>
      <c r="G24" s="80"/>
      <c r="H24" s="80"/>
      <c r="I24" s="80"/>
      <c r="J24" s="81"/>
      <c r="K24" s="79" t="str">
        <f>IF([9]回答表!R44="●","●","")</f>
        <v/>
      </c>
      <c r="L24" s="80"/>
      <c r="M24" s="80"/>
      <c r="N24" s="80"/>
      <c r="O24" s="80"/>
      <c r="P24" s="80"/>
      <c r="Q24" s="81"/>
      <c r="R24" s="79" t="str">
        <f>IF([9]回答表!R45="●","●","")</f>
        <v/>
      </c>
      <c r="S24" s="80"/>
      <c r="T24" s="80"/>
      <c r="U24" s="80"/>
      <c r="V24" s="80"/>
      <c r="W24" s="80"/>
      <c r="X24" s="81"/>
      <c r="Y24" s="79" t="str">
        <f>IF([9]回答表!R46="●","●","")</f>
        <v/>
      </c>
      <c r="Z24" s="80"/>
      <c r="AA24" s="80"/>
      <c r="AB24" s="80"/>
      <c r="AC24" s="80"/>
      <c r="AD24" s="80"/>
      <c r="AE24" s="81"/>
      <c r="AF24" s="79" t="str">
        <f>IF([9]回答表!R47="●","●","")</f>
        <v>●</v>
      </c>
      <c r="AG24" s="80"/>
      <c r="AH24" s="80"/>
      <c r="AI24" s="80"/>
      <c r="AJ24" s="80"/>
      <c r="AK24" s="80"/>
      <c r="AL24" s="81"/>
      <c r="AM24" s="79" t="str">
        <f>IF([9]回答表!R48="●","●","")</f>
        <v/>
      </c>
      <c r="AN24" s="80"/>
      <c r="AO24" s="80"/>
      <c r="AP24" s="80"/>
      <c r="AQ24" s="80"/>
      <c r="AR24" s="80"/>
      <c r="AS24" s="81"/>
      <c r="AT24" s="79" t="str">
        <f>IF([9]回答表!R49="●","●","")</f>
        <v/>
      </c>
      <c r="AU24" s="80"/>
      <c r="AV24" s="80"/>
      <c r="AW24" s="80"/>
      <c r="AX24" s="80"/>
      <c r="AY24" s="80"/>
      <c r="AZ24" s="81"/>
      <c r="BA24" s="68"/>
      <c r="BB24" s="82" t="str">
        <f>IF([9]回答表!R50="●","●","")</f>
        <v/>
      </c>
      <c r="BC24" s="83"/>
      <c r="BD24" s="83"/>
      <c r="BE24" s="83"/>
      <c r="BF24" s="83"/>
      <c r="BG24" s="83"/>
      <c r="BH24" s="83"/>
      <c r="BI24" s="83"/>
      <c r="BJ24" s="52"/>
      <c r="BK24" s="53"/>
      <c r="BL24" s="39"/>
      <c r="BS24" s="54"/>
    </row>
    <row r="25" spans="3:84" ht="15.6" customHeight="1" x14ac:dyDescent="0.4">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x14ac:dyDescent="0.4">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x14ac:dyDescent="0.4">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x14ac:dyDescent="0.4">
      <c r="BS28" s="92"/>
    </row>
    <row r="29" spans="3:84" ht="15.6" customHeight="1" x14ac:dyDescent="0.4">
      <c r="BS29" s="93"/>
    </row>
    <row r="30" spans="3:84" ht="15.6" customHeight="1" x14ac:dyDescent="0.4">
      <c r="D30" s="29"/>
      <c r="E30" s="29"/>
      <c r="F30" s="29"/>
      <c r="G30" s="29"/>
      <c r="H30" s="29"/>
      <c r="I30" s="29"/>
      <c r="J30" s="29"/>
      <c r="K30" s="29"/>
      <c r="L30" s="29"/>
      <c r="M30" s="29"/>
      <c r="N30" s="29"/>
      <c r="O30" s="29"/>
      <c r="P30" s="29"/>
      <c r="Q30" s="29"/>
      <c r="R30" s="29"/>
      <c r="S30" s="29"/>
      <c r="T30" s="29"/>
      <c r="U30" s="29"/>
      <c r="V30" s="29"/>
      <c r="W30" s="29"/>
      <c r="BS30" s="92"/>
    </row>
    <row r="31" spans="3:84" ht="15.6" customHeight="1" x14ac:dyDescent="0.4">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x14ac:dyDescent="0.5">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x14ac:dyDescent="0.5">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x14ac:dyDescent="0.5">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x14ac:dyDescent="0.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x14ac:dyDescent="0.4">
      <c r="A36" s="92"/>
      <c r="B36" s="92"/>
      <c r="C36" s="101"/>
      <c r="D36" s="105" t="s">
        <v>18</v>
      </c>
      <c r="E36" s="106"/>
      <c r="F36" s="106"/>
      <c r="G36" s="106"/>
      <c r="H36" s="106"/>
      <c r="I36" s="106"/>
      <c r="J36" s="106"/>
      <c r="K36" s="106"/>
      <c r="L36" s="106"/>
      <c r="M36" s="107"/>
      <c r="N36" s="130" t="str">
        <f>IF([9]回答表!X43="●","●","")</f>
        <v/>
      </c>
      <c r="O36" s="131"/>
      <c r="P36" s="131"/>
      <c r="Q36" s="132"/>
      <c r="R36" s="119"/>
      <c r="S36" s="119"/>
      <c r="T36" s="119"/>
      <c r="U36" s="133" t="str">
        <f>IF([9]回答表!X43="●",[9]回答表!B59,IF([9]回答表!AA43="●",[9]回答表!B79,""))</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IF([9]回答表!X43="●",[9]回答表!S65,IF([9]回答表!AA43="●",[9]回答表!S85,""))</f>
        <v/>
      </c>
      <c r="BG36" s="139"/>
      <c r="BH36" s="139"/>
      <c r="BI36" s="139"/>
      <c r="BJ36" s="138"/>
      <c r="BK36" s="139"/>
      <c r="BL36" s="139"/>
      <c r="BM36" s="139"/>
      <c r="BN36" s="138"/>
      <c r="BO36" s="139"/>
      <c r="BP36" s="139"/>
      <c r="BQ36" s="140"/>
      <c r="BR36" s="112"/>
      <c r="BS36" s="92"/>
    </row>
    <row r="37" spans="1:71" ht="15.6" customHeight="1" x14ac:dyDescent="0.4">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x14ac:dyDescent="0.4">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IF([9]回答表!X43="●",[9]回答表!G65,IF([9]回答表!AA43="●",[9]回答表!G85,""))</f>
        <v/>
      </c>
      <c r="AN38" s="83"/>
      <c r="AO38" s="83"/>
      <c r="AP38" s="83"/>
      <c r="AQ38" s="83"/>
      <c r="AR38" s="83"/>
      <c r="AS38" s="83"/>
      <c r="AT38" s="153"/>
      <c r="AU38" s="82" t="str">
        <f>IF([9]回答表!X43="●",[9]回答表!G66,IF([9]回答表!AA43="●",[9]回答表!G86,""))</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x14ac:dyDescent="0.4">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IF([9]回答表!X43="●",[9]回答表!V65,IF([9]回答表!AA43="●",[9]回答表!V85,""))</f>
        <v/>
      </c>
      <c r="BG39" s="16"/>
      <c r="BH39" s="16"/>
      <c r="BI39" s="17"/>
      <c r="BJ39" s="150" t="str">
        <f>IF([9]回答表!X43="●",[9]回答表!V66,IF([9]回答表!AA43="●",[9]回答表!V86,""))</f>
        <v/>
      </c>
      <c r="BK39" s="16"/>
      <c r="BL39" s="16"/>
      <c r="BM39" s="17"/>
      <c r="BN39" s="150" t="str">
        <f>IF([9]回答表!X43="●",[9]回答表!V67,IF([9]回答表!AA43="●",[9]回答表!V87,""))</f>
        <v/>
      </c>
      <c r="BO39" s="16"/>
      <c r="BP39" s="16"/>
      <c r="BQ39" s="17"/>
      <c r="BR39" s="112"/>
      <c r="BS39" s="92"/>
    </row>
    <row r="40" spans="1:71" ht="15.6" customHeight="1" x14ac:dyDescent="0.4">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x14ac:dyDescent="0.4">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x14ac:dyDescent="0.4">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IF([9]回答表!X43="●",[9]回答表!O71,IF([9]回答表!AA43="●",[9]回答表!O91,""))</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x14ac:dyDescent="0.4">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IF([9]回答表!X43="●",[9]回答表!O72,IF([9]回答表!AA43="●",[9]回答表!O92,""))</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29.1" customHeight="1" x14ac:dyDescent="0.4">
      <c r="A44" s="92"/>
      <c r="B44" s="92"/>
      <c r="C44" s="101"/>
      <c r="D44" s="166" t="s">
        <v>26</v>
      </c>
      <c r="E44" s="167"/>
      <c r="F44" s="167"/>
      <c r="G44" s="167"/>
      <c r="H44" s="167"/>
      <c r="I44" s="167"/>
      <c r="J44" s="167"/>
      <c r="K44" s="167"/>
      <c r="L44" s="167"/>
      <c r="M44" s="168"/>
      <c r="N44" s="130" t="str">
        <f>IF([9]回答表!AA43="●","●","")</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IF([9]回答表!X43="●",[9]回答表!O73,IF([9]回答表!AA43="●",[9]回答表!O93,""))</f>
        <v/>
      </c>
      <c r="AN44" s="161"/>
      <c r="AO44" s="169" t="s">
        <v>27</v>
      </c>
      <c r="AP44" s="170"/>
      <c r="AQ44" s="170"/>
      <c r="AR44" s="170"/>
      <c r="AS44" s="170"/>
      <c r="AT44" s="170"/>
      <c r="AU44" s="170"/>
      <c r="AV44" s="170"/>
      <c r="AW44" s="170"/>
      <c r="AX44" s="170"/>
      <c r="AY44" s="170"/>
      <c r="AZ44" s="170"/>
      <c r="BA44" s="170"/>
      <c r="BB44" s="171"/>
      <c r="BC44" s="120"/>
      <c r="BD44" s="172"/>
      <c r="BE44" s="172"/>
      <c r="BF44" s="15"/>
      <c r="BG44" s="16"/>
      <c r="BH44" s="16"/>
      <c r="BI44" s="17"/>
      <c r="BJ44" s="15"/>
      <c r="BK44" s="16"/>
      <c r="BL44" s="16"/>
      <c r="BM44" s="17"/>
      <c r="BN44" s="15"/>
      <c r="BO44" s="16"/>
      <c r="BP44" s="16"/>
      <c r="BQ44" s="17"/>
      <c r="BR44" s="112"/>
      <c r="BS44" s="92"/>
    </row>
    <row r="45" spans="1:71" ht="15.6" customHeight="1" x14ac:dyDescent="0.4">
      <c r="A45" s="92"/>
      <c r="B45" s="92"/>
      <c r="C45" s="101"/>
      <c r="D45" s="173"/>
      <c r="E45" s="174"/>
      <c r="F45" s="174"/>
      <c r="G45" s="174"/>
      <c r="H45" s="174"/>
      <c r="I45" s="174"/>
      <c r="J45" s="174"/>
      <c r="K45" s="174"/>
      <c r="L45" s="174"/>
      <c r="M45" s="175"/>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IF([9]回答表!X43="●",[9]回答表!O74,IF([9]回答表!AA43="●",[9]回答表!O94,""))</f>
        <v/>
      </c>
      <c r="AN45" s="161"/>
      <c r="AO45" s="162" t="s">
        <v>28</v>
      </c>
      <c r="AP45" s="162"/>
      <c r="AQ45" s="162"/>
      <c r="AR45" s="162"/>
      <c r="AS45" s="162"/>
      <c r="AT45" s="162"/>
      <c r="AU45" s="162"/>
      <c r="AV45" s="162"/>
      <c r="AW45" s="162"/>
      <c r="AX45" s="162"/>
      <c r="AY45" s="162"/>
      <c r="AZ45" s="162"/>
      <c r="BA45" s="162"/>
      <c r="BB45" s="163"/>
      <c r="BC45" s="120"/>
      <c r="BD45" s="172"/>
      <c r="BE45" s="172"/>
      <c r="BF45" s="18"/>
      <c r="BG45" s="19"/>
      <c r="BH45" s="19"/>
      <c r="BI45" s="20"/>
      <c r="BJ45" s="18"/>
      <c r="BK45" s="19"/>
      <c r="BL45" s="19"/>
      <c r="BM45" s="20"/>
      <c r="BN45" s="18"/>
      <c r="BO45" s="19"/>
      <c r="BP45" s="19"/>
      <c r="BQ45" s="20"/>
      <c r="BR45" s="112"/>
      <c r="BS45" s="92"/>
    </row>
    <row r="46" spans="1:71" ht="15.6" customHeight="1" x14ac:dyDescent="0.4">
      <c r="A46" s="92"/>
      <c r="B46" s="92"/>
      <c r="C46" s="101"/>
      <c r="D46" s="173"/>
      <c r="E46" s="174"/>
      <c r="F46" s="174"/>
      <c r="G46" s="174"/>
      <c r="H46" s="174"/>
      <c r="I46" s="174"/>
      <c r="J46" s="174"/>
      <c r="K46" s="174"/>
      <c r="L46" s="174"/>
      <c r="M46" s="175"/>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IF([9]回答表!X43="●",[9]回答表!AG71,IF([9]回答表!AA43="●",[9]回答表!AG91,""))</f>
        <v/>
      </c>
      <c r="AN46" s="161"/>
      <c r="AO46" s="162" t="s">
        <v>29</v>
      </c>
      <c r="AP46" s="162"/>
      <c r="AQ46" s="162"/>
      <c r="AR46" s="162"/>
      <c r="AS46" s="162"/>
      <c r="AT46" s="162"/>
      <c r="AU46" s="162"/>
      <c r="AV46" s="162"/>
      <c r="AW46" s="162"/>
      <c r="AX46" s="162"/>
      <c r="AY46" s="162"/>
      <c r="AZ46" s="162"/>
      <c r="BA46" s="162"/>
      <c r="BB46" s="163"/>
      <c r="BC46" s="120"/>
      <c r="BD46" s="172"/>
      <c r="BE46" s="172"/>
      <c r="BF46" s="68"/>
      <c r="BG46" s="68"/>
      <c r="BH46" s="68"/>
      <c r="BI46" s="68"/>
      <c r="BJ46" s="68"/>
      <c r="BK46" s="68"/>
      <c r="BL46" s="68"/>
      <c r="BM46" s="68"/>
      <c r="BN46" s="68"/>
      <c r="BO46" s="68"/>
      <c r="BP46" s="68"/>
      <c r="BQ46" s="68"/>
      <c r="BR46" s="112"/>
      <c r="BS46" s="92"/>
    </row>
    <row r="47" spans="1:71" ht="15.6" customHeight="1" x14ac:dyDescent="0.4">
      <c r="A47" s="92"/>
      <c r="B47" s="92"/>
      <c r="C47" s="101"/>
      <c r="D47" s="176"/>
      <c r="E47" s="177"/>
      <c r="F47" s="177"/>
      <c r="G47" s="177"/>
      <c r="H47" s="177"/>
      <c r="I47" s="177"/>
      <c r="J47" s="177"/>
      <c r="K47" s="177"/>
      <c r="L47" s="177"/>
      <c r="M47" s="178"/>
      <c r="N47" s="154"/>
      <c r="O47" s="155"/>
      <c r="P47" s="155"/>
      <c r="Q47" s="156"/>
      <c r="R47" s="119"/>
      <c r="S47" s="119"/>
      <c r="T47" s="119"/>
      <c r="U47" s="179"/>
      <c r="V47" s="180"/>
      <c r="W47" s="180"/>
      <c r="X47" s="180"/>
      <c r="Y47" s="180"/>
      <c r="Z47" s="180"/>
      <c r="AA47" s="180"/>
      <c r="AB47" s="180"/>
      <c r="AC47" s="180"/>
      <c r="AD47" s="180"/>
      <c r="AE47" s="180"/>
      <c r="AF47" s="180"/>
      <c r="AG47" s="180"/>
      <c r="AH47" s="180"/>
      <c r="AI47" s="180"/>
      <c r="AJ47" s="181"/>
      <c r="AK47" s="136"/>
      <c r="AL47" s="136"/>
      <c r="AM47" s="160" t="str">
        <f>IF([9]回答表!X43="●",[9]回答表!AG72,IF([9]回答表!AA43="●",[9]回答表!AG92,""))</f>
        <v/>
      </c>
      <c r="AN47" s="161"/>
      <c r="AO47" s="162" t="s">
        <v>30</v>
      </c>
      <c r="AP47" s="162"/>
      <c r="AQ47" s="162"/>
      <c r="AR47" s="162"/>
      <c r="AS47" s="162"/>
      <c r="AT47" s="162"/>
      <c r="AU47" s="162"/>
      <c r="AV47" s="162"/>
      <c r="AW47" s="162"/>
      <c r="AX47" s="162"/>
      <c r="AY47" s="162"/>
      <c r="AZ47" s="162"/>
      <c r="BA47" s="162"/>
      <c r="BB47" s="163"/>
      <c r="BC47" s="120"/>
      <c r="BD47" s="172"/>
      <c r="BE47" s="172"/>
      <c r="BF47" s="68"/>
      <c r="BG47" s="68"/>
      <c r="BH47" s="68"/>
      <c r="BI47" s="68"/>
      <c r="BJ47" s="68"/>
      <c r="BK47" s="68"/>
      <c r="BL47" s="68"/>
      <c r="BM47" s="68"/>
      <c r="BN47" s="68"/>
      <c r="BO47" s="68"/>
      <c r="BP47" s="68"/>
      <c r="BQ47" s="68"/>
      <c r="BR47" s="112"/>
      <c r="BS47" s="92"/>
    </row>
    <row r="48" spans="1:71" ht="15.6" customHeight="1" x14ac:dyDescent="0.4">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2"/>
      <c r="AN48" s="182"/>
      <c r="AO48" s="182"/>
      <c r="AP48" s="182"/>
      <c r="AQ48" s="182"/>
      <c r="AR48" s="182"/>
      <c r="AS48" s="182"/>
      <c r="AT48" s="182"/>
      <c r="AU48" s="182"/>
      <c r="AV48" s="182"/>
      <c r="AW48" s="182"/>
      <c r="AX48" s="182"/>
      <c r="AY48" s="182"/>
      <c r="AZ48" s="182"/>
      <c r="BA48" s="182"/>
      <c r="BB48" s="182"/>
      <c r="BC48" s="120"/>
      <c r="BD48" s="172"/>
      <c r="BE48" s="172"/>
      <c r="BF48" s="68"/>
      <c r="BG48" s="68"/>
      <c r="BH48" s="68"/>
      <c r="BI48" s="68"/>
      <c r="BJ48" s="68"/>
      <c r="BK48" s="68"/>
      <c r="BL48" s="68"/>
      <c r="BM48" s="68"/>
      <c r="BN48" s="68"/>
      <c r="BO48" s="68"/>
      <c r="BP48" s="68"/>
      <c r="BQ48" s="68"/>
      <c r="BR48" s="112"/>
      <c r="BS48" s="92"/>
    </row>
    <row r="49" spans="1:71" ht="6.95" customHeight="1" x14ac:dyDescent="0.5">
      <c r="A49" s="92"/>
      <c r="B49" s="92"/>
      <c r="C49" s="101"/>
      <c r="D49" s="157"/>
      <c r="E49" s="157"/>
      <c r="F49" s="157"/>
      <c r="G49" s="157"/>
      <c r="H49" s="157"/>
      <c r="I49" s="157"/>
      <c r="J49" s="157"/>
      <c r="K49" s="157"/>
      <c r="L49" s="157"/>
      <c r="M49" s="157"/>
      <c r="N49" s="84"/>
      <c r="O49" s="84"/>
      <c r="P49" s="84"/>
      <c r="Q49" s="84"/>
      <c r="R49" s="119"/>
      <c r="S49" s="119"/>
      <c r="T49" s="119"/>
      <c r="U49" s="119"/>
      <c r="V49" s="119"/>
      <c r="W49" s="119"/>
      <c r="X49" s="68"/>
      <c r="Y49" s="68"/>
      <c r="Z49" s="68"/>
      <c r="AA49" s="110"/>
      <c r="AB49" s="110"/>
      <c r="AC49" s="110"/>
      <c r="AD49" s="110"/>
      <c r="AE49" s="110"/>
      <c r="AF49" s="110"/>
      <c r="AG49" s="110"/>
      <c r="AH49" s="110"/>
      <c r="AI49" s="110"/>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112"/>
      <c r="BS49" s="92"/>
    </row>
    <row r="50" spans="1:71" ht="18.600000000000001" customHeight="1" x14ac:dyDescent="0.5">
      <c r="A50" s="92"/>
      <c r="B50" s="92"/>
      <c r="C50" s="101"/>
      <c r="D50" s="157"/>
      <c r="E50" s="157"/>
      <c r="F50" s="157"/>
      <c r="G50" s="157"/>
      <c r="H50" s="157"/>
      <c r="I50" s="157"/>
      <c r="J50" s="157"/>
      <c r="K50" s="157"/>
      <c r="L50" s="157"/>
      <c r="M50" s="157"/>
      <c r="N50" s="84"/>
      <c r="O50" s="84"/>
      <c r="P50" s="84"/>
      <c r="Q50" s="84"/>
      <c r="R50" s="119"/>
      <c r="S50" s="119"/>
      <c r="T50" s="119"/>
      <c r="U50" s="123" t="s">
        <v>31</v>
      </c>
      <c r="V50" s="119"/>
      <c r="W50" s="119"/>
      <c r="X50" s="119"/>
      <c r="Y50" s="119"/>
      <c r="Z50" s="119"/>
      <c r="AA50" s="110"/>
      <c r="AB50" s="124"/>
      <c r="AC50" s="110"/>
      <c r="AD50" s="110"/>
      <c r="AE50" s="110"/>
      <c r="AF50" s="110"/>
      <c r="AG50" s="110"/>
      <c r="AH50" s="110"/>
      <c r="AI50" s="110"/>
      <c r="AJ50" s="110"/>
      <c r="AK50" s="110"/>
      <c r="AL50" s="110"/>
      <c r="AM50" s="123" t="s">
        <v>32</v>
      </c>
      <c r="AN50" s="110"/>
      <c r="AO50" s="110"/>
      <c r="AP50" s="110"/>
      <c r="AQ50" s="110"/>
      <c r="AR50" s="110"/>
      <c r="AS50" s="110"/>
      <c r="AT50" s="110"/>
      <c r="AU50" s="110"/>
      <c r="AV50" s="110"/>
      <c r="AW50" s="110"/>
      <c r="AX50" s="109"/>
      <c r="AY50" s="109"/>
      <c r="AZ50" s="109"/>
      <c r="BA50" s="109"/>
      <c r="BB50" s="109"/>
      <c r="BC50" s="109"/>
      <c r="BD50" s="109"/>
      <c r="BE50" s="109"/>
      <c r="BF50" s="109"/>
      <c r="BG50" s="109"/>
      <c r="BH50" s="109"/>
      <c r="BI50" s="109"/>
      <c r="BJ50" s="109"/>
      <c r="BK50" s="109"/>
      <c r="BL50" s="109"/>
      <c r="BM50" s="109"/>
      <c r="BN50" s="109"/>
      <c r="BO50" s="109"/>
      <c r="BP50" s="109"/>
      <c r="BQ50" s="68"/>
      <c r="BR50" s="112"/>
      <c r="BS50" s="92"/>
    </row>
    <row r="51" spans="1:71" ht="15.6" customHeight="1" x14ac:dyDescent="0.4">
      <c r="A51" s="92"/>
      <c r="B51" s="92"/>
      <c r="C51" s="101"/>
      <c r="D51" s="105" t="s">
        <v>33</v>
      </c>
      <c r="E51" s="106"/>
      <c r="F51" s="106"/>
      <c r="G51" s="106"/>
      <c r="H51" s="106"/>
      <c r="I51" s="106"/>
      <c r="J51" s="106"/>
      <c r="K51" s="106"/>
      <c r="L51" s="106"/>
      <c r="M51" s="107"/>
      <c r="N51" s="130" t="str">
        <f>IF([9]回答表!AD43="●","●","")</f>
        <v/>
      </c>
      <c r="O51" s="131"/>
      <c r="P51" s="131"/>
      <c r="Q51" s="132"/>
      <c r="R51" s="119"/>
      <c r="S51" s="119"/>
      <c r="T51" s="119"/>
      <c r="U51" s="133" t="str">
        <f>IF([9]回答表!AD43="●",[9]回答表!B99,"")</f>
        <v/>
      </c>
      <c r="V51" s="134"/>
      <c r="W51" s="134"/>
      <c r="X51" s="134"/>
      <c r="Y51" s="134"/>
      <c r="Z51" s="134"/>
      <c r="AA51" s="134"/>
      <c r="AB51" s="134"/>
      <c r="AC51" s="134"/>
      <c r="AD51" s="134"/>
      <c r="AE51" s="134"/>
      <c r="AF51" s="134"/>
      <c r="AG51" s="134"/>
      <c r="AH51" s="134"/>
      <c r="AI51" s="134"/>
      <c r="AJ51" s="135"/>
      <c r="AK51" s="183"/>
      <c r="AL51" s="183"/>
      <c r="AM51" s="133" t="str">
        <f>IF([9]回答表!AD43="●",[9]回答表!B104,"")</f>
        <v/>
      </c>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5"/>
      <c r="BR51" s="112"/>
      <c r="BS51" s="92"/>
    </row>
    <row r="52" spans="1:71" ht="15.6" customHeight="1" x14ac:dyDescent="0.4">
      <c r="A52" s="92"/>
      <c r="B52" s="92"/>
      <c r="C52" s="101"/>
      <c r="D52" s="141"/>
      <c r="E52" s="142"/>
      <c r="F52" s="142"/>
      <c r="G52" s="142"/>
      <c r="H52" s="142"/>
      <c r="I52" s="142"/>
      <c r="J52" s="142"/>
      <c r="K52" s="142"/>
      <c r="L52" s="142"/>
      <c r="M52" s="143"/>
      <c r="N52" s="144"/>
      <c r="O52" s="145"/>
      <c r="P52" s="145"/>
      <c r="Q52" s="146"/>
      <c r="R52" s="119"/>
      <c r="S52" s="119"/>
      <c r="T52" s="119"/>
      <c r="U52" s="147"/>
      <c r="V52" s="148"/>
      <c r="W52" s="148"/>
      <c r="X52" s="148"/>
      <c r="Y52" s="148"/>
      <c r="Z52" s="148"/>
      <c r="AA52" s="148"/>
      <c r="AB52" s="148"/>
      <c r="AC52" s="148"/>
      <c r="AD52" s="148"/>
      <c r="AE52" s="148"/>
      <c r="AF52" s="148"/>
      <c r="AG52" s="148"/>
      <c r="AH52" s="148"/>
      <c r="AI52" s="148"/>
      <c r="AJ52" s="149"/>
      <c r="AK52" s="183"/>
      <c r="AL52" s="183"/>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x14ac:dyDescent="0.4">
      <c r="A53" s="92"/>
      <c r="B53" s="92"/>
      <c r="C53" s="101"/>
      <c r="D53" s="141"/>
      <c r="E53" s="142"/>
      <c r="F53" s="142"/>
      <c r="G53" s="142"/>
      <c r="H53" s="142"/>
      <c r="I53" s="142"/>
      <c r="J53" s="142"/>
      <c r="K53" s="142"/>
      <c r="L53" s="142"/>
      <c r="M53" s="143"/>
      <c r="N53" s="144"/>
      <c r="O53" s="145"/>
      <c r="P53" s="145"/>
      <c r="Q53" s="146"/>
      <c r="R53" s="119"/>
      <c r="S53" s="119"/>
      <c r="T53" s="119"/>
      <c r="U53" s="147"/>
      <c r="V53" s="148"/>
      <c r="W53" s="148"/>
      <c r="X53" s="148"/>
      <c r="Y53" s="148"/>
      <c r="Z53" s="148"/>
      <c r="AA53" s="148"/>
      <c r="AB53" s="148"/>
      <c r="AC53" s="148"/>
      <c r="AD53" s="148"/>
      <c r="AE53" s="148"/>
      <c r="AF53" s="148"/>
      <c r="AG53" s="148"/>
      <c r="AH53" s="148"/>
      <c r="AI53" s="148"/>
      <c r="AJ53" s="149"/>
      <c r="AK53" s="183"/>
      <c r="AL53" s="183"/>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x14ac:dyDescent="0.4">
      <c r="C54" s="101"/>
      <c r="D54" s="116"/>
      <c r="E54" s="117"/>
      <c r="F54" s="117"/>
      <c r="G54" s="117"/>
      <c r="H54" s="117"/>
      <c r="I54" s="117"/>
      <c r="J54" s="117"/>
      <c r="K54" s="117"/>
      <c r="L54" s="117"/>
      <c r="M54" s="118"/>
      <c r="N54" s="154"/>
      <c r="O54" s="155"/>
      <c r="P54" s="155"/>
      <c r="Q54" s="156"/>
      <c r="R54" s="119"/>
      <c r="S54" s="119"/>
      <c r="T54" s="119"/>
      <c r="U54" s="179"/>
      <c r="V54" s="180"/>
      <c r="W54" s="180"/>
      <c r="X54" s="180"/>
      <c r="Y54" s="180"/>
      <c r="Z54" s="180"/>
      <c r="AA54" s="180"/>
      <c r="AB54" s="180"/>
      <c r="AC54" s="180"/>
      <c r="AD54" s="180"/>
      <c r="AE54" s="180"/>
      <c r="AF54" s="180"/>
      <c r="AG54" s="180"/>
      <c r="AH54" s="180"/>
      <c r="AI54" s="180"/>
      <c r="AJ54" s="181"/>
      <c r="AK54" s="183"/>
      <c r="AL54" s="183"/>
      <c r="AM54" s="179"/>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1"/>
      <c r="BR54" s="112"/>
      <c r="BS54" s="92"/>
    </row>
    <row r="55" spans="1:71" ht="15.6" customHeight="1" x14ac:dyDescent="0.4">
      <c r="C55" s="184"/>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6"/>
      <c r="BS55" s="92"/>
    </row>
    <row r="56" spans="1:71" ht="15.6" customHeight="1" x14ac:dyDescent="0.4">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row>
    <row r="57" spans="1:71" ht="15.6" customHeight="1" x14ac:dyDescent="0.4">
      <c r="C57" s="94"/>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6"/>
      <c r="AS57" s="96"/>
      <c r="AT57" s="96"/>
      <c r="AU57" s="96"/>
      <c r="AV57" s="96"/>
      <c r="AW57" s="96"/>
      <c r="AX57" s="96"/>
      <c r="AY57" s="96"/>
      <c r="AZ57" s="96"/>
      <c r="BA57" s="96"/>
      <c r="BB57" s="96"/>
      <c r="BC57" s="97"/>
      <c r="BD57" s="98"/>
      <c r="BE57" s="98"/>
      <c r="BF57" s="98"/>
      <c r="BG57" s="98"/>
      <c r="BH57" s="98"/>
      <c r="BI57" s="98"/>
      <c r="BJ57" s="98"/>
      <c r="BK57" s="98"/>
      <c r="BL57" s="98"/>
      <c r="BM57" s="98"/>
      <c r="BN57" s="98"/>
      <c r="BO57" s="98"/>
      <c r="BP57" s="98"/>
      <c r="BQ57" s="98"/>
      <c r="BR57" s="99"/>
      <c r="BS57" s="92"/>
    </row>
    <row r="58" spans="1:71" ht="15.6" customHeight="1" x14ac:dyDescent="0.5">
      <c r="C58" s="101"/>
      <c r="D58" s="102" t="s">
        <v>14</v>
      </c>
      <c r="E58" s="103"/>
      <c r="F58" s="103"/>
      <c r="G58" s="103"/>
      <c r="H58" s="103"/>
      <c r="I58" s="103"/>
      <c r="J58" s="103"/>
      <c r="K58" s="103"/>
      <c r="L58" s="103"/>
      <c r="M58" s="103"/>
      <c r="N58" s="103"/>
      <c r="O58" s="103"/>
      <c r="P58" s="103"/>
      <c r="Q58" s="104"/>
      <c r="R58" s="105" t="s">
        <v>34</v>
      </c>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7"/>
      <c r="BC58" s="108"/>
      <c r="BD58" s="109"/>
      <c r="BE58" s="109"/>
      <c r="BF58" s="109"/>
      <c r="BG58" s="109"/>
      <c r="BH58" s="109"/>
      <c r="BI58" s="109"/>
      <c r="BJ58" s="109"/>
      <c r="BK58" s="109"/>
      <c r="BL58" s="109"/>
      <c r="BM58" s="109"/>
      <c r="BN58" s="110"/>
      <c r="BO58" s="110"/>
      <c r="BP58" s="110"/>
      <c r="BQ58" s="111"/>
      <c r="BR58" s="112"/>
      <c r="BS58" s="92"/>
    </row>
    <row r="59" spans="1:71" ht="15.6" customHeight="1" x14ac:dyDescent="0.5">
      <c r="C59" s="101"/>
      <c r="D59" s="113"/>
      <c r="E59" s="114"/>
      <c r="F59" s="114"/>
      <c r="G59" s="114"/>
      <c r="H59" s="114"/>
      <c r="I59" s="114"/>
      <c r="J59" s="114"/>
      <c r="K59" s="114"/>
      <c r="L59" s="114"/>
      <c r="M59" s="114"/>
      <c r="N59" s="114"/>
      <c r="O59" s="114"/>
      <c r="P59" s="114"/>
      <c r="Q59" s="115"/>
      <c r="R59" s="116"/>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8"/>
      <c r="BC59" s="108"/>
      <c r="BD59" s="109"/>
      <c r="BE59" s="109"/>
      <c r="BF59" s="109"/>
      <c r="BG59" s="109"/>
      <c r="BH59" s="109"/>
      <c r="BI59" s="109"/>
      <c r="BJ59" s="109"/>
      <c r="BK59" s="109"/>
      <c r="BL59" s="109"/>
      <c r="BM59" s="109"/>
      <c r="BN59" s="110"/>
      <c r="BO59" s="110"/>
      <c r="BP59" s="110"/>
      <c r="BQ59" s="111"/>
      <c r="BR59" s="112"/>
      <c r="BS59" s="92"/>
    </row>
    <row r="60" spans="1:71" ht="15.6" customHeight="1" x14ac:dyDescent="0.5">
      <c r="C60" s="101"/>
      <c r="D60" s="119"/>
      <c r="E60" s="119"/>
      <c r="F60" s="119"/>
      <c r="G60" s="119"/>
      <c r="H60" s="119"/>
      <c r="I60" s="119"/>
      <c r="J60" s="119"/>
      <c r="K60" s="119"/>
      <c r="L60" s="119"/>
      <c r="M60" s="119"/>
      <c r="N60" s="119"/>
      <c r="O60" s="119"/>
      <c r="P60" s="119"/>
      <c r="Q60" s="119"/>
      <c r="R60" s="119"/>
      <c r="S60" s="119"/>
      <c r="T60" s="119"/>
      <c r="U60" s="119"/>
      <c r="V60" s="119"/>
      <c r="W60" s="119"/>
      <c r="X60" s="68"/>
      <c r="Y60" s="68"/>
      <c r="Z60" s="68"/>
      <c r="AA60" s="109"/>
      <c r="AB60" s="120"/>
      <c r="AC60" s="120"/>
      <c r="AD60" s="120"/>
      <c r="AE60" s="120"/>
      <c r="AF60" s="120"/>
      <c r="AG60" s="120"/>
      <c r="AH60" s="120"/>
      <c r="AI60" s="120"/>
      <c r="AJ60" s="120"/>
      <c r="AK60" s="120"/>
      <c r="AL60" s="120"/>
      <c r="AM60" s="120"/>
      <c r="AN60" s="111"/>
      <c r="AO60" s="120"/>
      <c r="AP60" s="121"/>
      <c r="AQ60" s="121"/>
      <c r="AR60" s="122"/>
      <c r="AS60" s="122"/>
      <c r="AT60" s="122"/>
      <c r="AU60" s="122"/>
      <c r="AV60" s="122"/>
      <c r="AW60" s="122"/>
      <c r="AX60" s="122"/>
      <c r="AY60" s="122"/>
      <c r="AZ60" s="122"/>
      <c r="BA60" s="122"/>
      <c r="BB60" s="122"/>
      <c r="BC60" s="108"/>
      <c r="BD60" s="109"/>
      <c r="BE60" s="109"/>
      <c r="BF60" s="109"/>
      <c r="BG60" s="109"/>
      <c r="BH60" s="109"/>
      <c r="BI60" s="109"/>
      <c r="BJ60" s="109"/>
      <c r="BK60" s="109"/>
      <c r="BL60" s="109"/>
      <c r="BM60" s="109"/>
      <c r="BN60" s="110"/>
      <c r="BO60" s="110"/>
      <c r="BP60" s="110"/>
      <c r="BQ60" s="111"/>
      <c r="BR60" s="112"/>
      <c r="BS60" s="92"/>
    </row>
    <row r="61" spans="1:71" ht="25.5" x14ac:dyDescent="0.5">
      <c r="C61" s="101"/>
      <c r="D61" s="119"/>
      <c r="E61" s="119"/>
      <c r="F61" s="119"/>
      <c r="G61" s="119"/>
      <c r="H61" s="119"/>
      <c r="I61" s="119"/>
      <c r="J61" s="119"/>
      <c r="K61" s="119"/>
      <c r="L61" s="119"/>
      <c r="M61" s="119"/>
      <c r="N61" s="119"/>
      <c r="O61" s="119"/>
      <c r="P61" s="119"/>
      <c r="Q61" s="119"/>
      <c r="R61" s="119"/>
      <c r="S61" s="119"/>
      <c r="T61" s="119"/>
      <c r="U61" s="123" t="s">
        <v>35</v>
      </c>
      <c r="V61" s="119"/>
      <c r="W61" s="119"/>
      <c r="X61" s="119"/>
      <c r="Y61" s="119"/>
      <c r="Z61" s="119"/>
      <c r="AA61" s="110"/>
      <c r="AB61" s="124"/>
      <c r="AC61" s="124"/>
      <c r="AD61" s="124"/>
      <c r="AE61" s="124"/>
      <c r="AF61" s="124"/>
      <c r="AG61" s="124"/>
      <c r="AH61" s="124"/>
      <c r="AI61" s="124"/>
      <c r="AJ61" s="124"/>
      <c r="AK61" s="124"/>
      <c r="AL61" s="124"/>
      <c r="AM61" s="123" t="s">
        <v>16</v>
      </c>
      <c r="AN61" s="125"/>
      <c r="AO61" s="124"/>
      <c r="AP61" s="126"/>
      <c r="AQ61" s="126"/>
      <c r="AR61" s="127"/>
      <c r="AS61" s="127"/>
      <c r="AT61" s="127"/>
      <c r="AU61" s="127"/>
      <c r="AV61" s="127"/>
      <c r="AW61" s="127"/>
      <c r="AX61" s="127"/>
      <c r="AY61" s="127"/>
      <c r="AZ61" s="127"/>
      <c r="BA61" s="127"/>
      <c r="BB61" s="127"/>
      <c r="BC61" s="128"/>
      <c r="BD61" s="110"/>
      <c r="BE61" s="110"/>
      <c r="BF61" s="129" t="s">
        <v>17</v>
      </c>
      <c r="BG61" s="187"/>
      <c r="BH61" s="187"/>
      <c r="BI61" s="187"/>
      <c r="BJ61" s="187"/>
      <c r="BK61" s="187"/>
      <c r="BL61" s="187"/>
      <c r="BM61" s="110"/>
      <c r="BN61" s="110"/>
      <c r="BO61" s="110"/>
      <c r="BP61" s="110"/>
      <c r="BQ61" s="125"/>
      <c r="BR61" s="112"/>
      <c r="BS61" s="92"/>
    </row>
    <row r="62" spans="1:71" ht="15.6" customHeight="1" x14ac:dyDescent="0.4">
      <c r="C62" s="101"/>
      <c r="D62" s="105" t="s">
        <v>18</v>
      </c>
      <c r="E62" s="106"/>
      <c r="F62" s="106"/>
      <c r="G62" s="106"/>
      <c r="H62" s="106"/>
      <c r="I62" s="106"/>
      <c r="J62" s="106"/>
      <c r="K62" s="106"/>
      <c r="L62" s="106"/>
      <c r="M62" s="107"/>
      <c r="N62" s="130" t="str">
        <f>IF([9]回答表!X44="●","●","")</f>
        <v/>
      </c>
      <c r="O62" s="131"/>
      <c r="P62" s="131"/>
      <c r="Q62" s="132"/>
      <c r="R62" s="119"/>
      <c r="S62" s="119"/>
      <c r="T62" s="119"/>
      <c r="U62" s="133" t="str">
        <f>IF([9]回答表!X44="●",[9]回答表!B115,IF([9]回答表!AA44="●",[9]回答表!B127,""))</f>
        <v/>
      </c>
      <c r="V62" s="134"/>
      <c r="W62" s="134"/>
      <c r="X62" s="134"/>
      <c r="Y62" s="134"/>
      <c r="Z62" s="134"/>
      <c r="AA62" s="134"/>
      <c r="AB62" s="134"/>
      <c r="AC62" s="134"/>
      <c r="AD62" s="134"/>
      <c r="AE62" s="134"/>
      <c r="AF62" s="134"/>
      <c r="AG62" s="134"/>
      <c r="AH62" s="134"/>
      <c r="AI62" s="134"/>
      <c r="AJ62" s="135"/>
      <c r="AK62" s="136"/>
      <c r="AL62" s="136"/>
      <c r="AM62" s="188" t="s">
        <v>36</v>
      </c>
      <c r="AN62" s="188"/>
      <c r="AO62" s="188"/>
      <c r="AP62" s="188"/>
      <c r="AQ62" s="188"/>
      <c r="AR62" s="188"/>
      <c r="AS62" s="188"/>
      <c r="AT62" s="188"/>
      <c r="AU62" s="188" t="s">
        <v>37</v>
      </c>
      <c r="AV62" s="188"/>
      <c r="AW62" s="188"/>
      <c r="AX62" s="188"/>
      <c r="AY62" s="188"/>
      <c r="AZ62" s="188"/>
      <c r="BA62" s="188"/>
      <c r="BB62" s="188"/>
      <c r="BC62" s="120"/>
      <c r="BD62" s="109"/>
      <c r="BE62" s="109"/>
      <c r="BF62" s="138" t="str">
        <f>IF([9]回答表!X44="●",[9]回答表!S121,IF([9]回答表!AA44="●",[9]回答表!S133,""))</f>
        <v/>
      </c>
      <c r="BG62" s="139"/>
      <c r="BH62" s="139"/>
      <c r="BI62" s="139"/>
      <c r="BJ62" s="138"/>
      <c r="BK62" s="139"/>
      <c r="BL62" s="139"/>
      <c r="BM62" s="139"/>
      <c r="BN62" s="138"/>
      <c r="BO62" s="139"/>
      <c r="BP62" s="139"/>
      <c r="BQ62" s="140"/>
      <c r="BR62" s="112"/>
      <c r="BS62" s="92"/>
    </row>
    <row r="63" spans="1:71" ht="15.6" customHeight="1" x14ac:dyDescent="0.4">
      <c r="C63" s="101"/>
      <c r="D63" s="141"/>
      <c r="E63" s="142"/>
      <c r="F63" s="142"/>
      <c r="G63" s="142"/>
      <c r="H63" s="142"/>
      <c r="I63" s="142"/>
      <c r="J63" s="142"/>
      <c r="K63" s="142"/>
      <c r="L63" s="142"/>
      <c r="M63" s="143"/>
      <c r="N63" s="144"/>
      <c r="O63" s="145"/>
      <c r="P63" s="145"/>
      <c r="Q63" s="146"/>
      <c r="R63" s="119"/>
      <c r="S63" s="119"/>
      <c r="T63" s="119"/>
      <c r="U63" s="147"/>
      <c r="V63" s="148"/>
      <c r="W63" s="148"/>
      <c r="X63" s="148"/>
      <c r="Y63" s="148"/>
      <c r="Z63" s="148"/>
      <c r="AA63" s="148"/>
      <c r="AB63" s="148"/>
      <c r="AC63" s="148"/>
      <c r="AD63" s="148"/>
      <c r="AE63" s="148"/>
      <c r="AF63" s="148"/>
      <c r="AG63" s="148"/>
      <c r="AH63" s="148"/>
      <c r="AI63" s="148"/>
      <c r="AJ63" s="149"/>
      <c r="AK63" s="136"/>
      <c r="AL63" s="136"/>
      <c r="AM63" s="188"/>
      <c r="AN63" s="188"/>
      <c r="AO63" s="188"/>
      <c r="AP63" s="188"/>
      <c r="AQ63" s="188"/>
      <c r="AR63" s="188"/>
      <c r="AS63" s="188"/>
      <c r="AT63" s="188"/>
      <c r="AU63" s="188"/>
      <c r="AV63" s="188"/>
      <c r="AW63" s="188"/>
      <c r="AX63" s="188"/>
      <c r="AY63" s="188"/>
      <c r="AZ63" s="188"/>
      <c r="BA63" s="188"/>
      <c r="BB63" s="188"/>
      <c r="BC63" s="120"/>
      <c r="BD63" s="109"/>
      <c r="BE63" s="109"/>
      <c r="BF63" s="150"/>
      <c r="BG63" s="151"/>
      <c r="BH63" s="151"/>
      <c r="BI63" s="151"/>
      <c r="BJ63" s="150"/>
      <c r="BK63" s="151"/>
      <c r="BL63" s="151"/>
      <c r="BM63" s="151"/>
      <c r="BN63" s="150"/>
      <c r="BO63" s="151"/>
      <c r="BP63" s="151"/>
      <c r="BQ63" s="152"/>
      <c r="BR63" s="112"/>
      <c r="BS63" s="92"/>
    </row>
    <row r="64" spans="1:71" ht="15.6" customHeight="1" x14ac:dyDescent="0.4">
      <c r="C64" s="101"/>
      <c r="D64" s="141"/>
      <c r="E64" s="142"/>
      <c r="F64" s="142"/>
      <c r="G64" s="142"/>
      <c r="H64" s="142"/>
      <c r="I64" s="142"/>
      <c r="J64" s="142"/>
      <c r="K64" s="142"/>
      <c r="L64" s="142"/>
      <c r="M64" s="143"/>
      <c r="N64" s="144"/>
      <c r="O64" s="145"/>
      <c r="P64" s="145"/>
      <c r="Q64" s="146"/>
      <c r="R64" s="119"/>
      <c r="S64" s="119"/>
      <c r="T64" s="119"/>
      <c r="U64" s="147"/>
      <c r="V64" s="148"/>
      <c r="W64" s="148"/>
      <c r="X64" s="148"/>
      <c r="Y64" s="148"/>
      <c r="Z64" s="148"/>
      <c r="AA64" s="148"/>
      <c r="AB64" s="148"/>
      <c r="AC64" s="148"/>
      <c r="AD64" s="148"/>
      <c r="AE64" s="148"/>
      <c r="AF64" s="148"/>
      <c r="AG64" s="148"/>
      <c r="AH64" s="148"/>
      <c r="AI64" s="148"/>
      <c r="AJ64" s="149"/>
      <c r="AK64" s="136"/>
      <c r="AL64" s="136"/>
      <c r="AM64" s="188"/>
      <c r="AN64" s="188"/>
      <c r="AO64" s="188"/>
      <c r="AP64" s="188"/>
      <c r="AQ64" s="188"/>
      <c r="AR64" s="188"/>
      <c r="AS64" s="188"/>
      <c r="AT64" s="188"/>
      <c r="AU64" s="188"/>
      <c r="AV64" s="188"/>
      <c r="AW64" s="188"/>
      <c r="AX64" s="188"/>
      <c r="AY64" s="188"/>
      <c r="AZ64" s="188"/>
      <c r="BA64" s="188"/>
      <c r="BB64" s="188"/>
      <c r="BC64" s="120"/>
      <c r="BD64" s="109"/>
      <c r="BE64" s="109"/>
      <c r="BF64" s="150"/>
      <c r="BG64" s="151"/>
      <c r="BH64" s="151"/>
      <c r="BI64" s="151"/>
      <c r="BJ64" s="150"/>
      <c r="BK64" s="151"/>
      <c r="BL64" s="151"/>
      <c r="BM64" s="151"/>
      <c r="BN64" s="150"/>
      <c r="BO64" s="151"/>
      <c r="BP64" s="151"/>
      <c r="BQ64" s="152"/>
      <c r="BR64" s="112"/>
      <c r="BS64" s="92"/>
    </row>
    <row r="65" spans="1:71" ht="15.6" customHeight="1" x14ac:dyDescent="0.4">
      <c r="C65" s="101"/>
      <c r="D65" s="116"/>
      <c r="E65" s="117"/>
      <c r="F65" s="117"/>
      <c r="G65" s="117"/>
      <c r="H65" s="117"/>
      <c r="I65" s="117"/>
      <c r="J65" s="117"/>
      <c r="K65" s="117"/>
      <c r="L65" s="117"/>
      <c r="M65" s="118"/>
      <c r="N65" s="154"/>
      <c r="O65" s="155"/>
      <c r="P65" s="155"/>
      <c r="Q65" s="156"/>
      <c r="R65" s="119"/>
      <c r="S65" s="119"/>
      <c r="T65" s="119"/>
      <c r="U65" s="147"/>
      <c r="V65" s="148"/>
      <c r="W65" s="148"/>
      <c r="X65" s="148"/>
      <c r="Y65" s="148"/>
      <c r="Z65" s="148"/>
      <c r="AA65" s="148"/>
      <c r="AB65" s="148"/>
      <c r="AC65" s="148"/>
      <c r="AD65" s="148"/>
      <c r="AE65" s="148"/>
      <c r="AF65" s="148"/>
      <c r="AG65" s="148"/>
      <c r="AH65" s="148"/>
      <c r="AI65" s="148"/>
      <c r="AJ65" s="149"/>
      <c r="AK65" s="136"/>
      <c r="AL65" s="136"/>
      <c r="AM65" s="82" t="str">
        <f>IF([9]回答表!X44="●",[9]回答表!J121,IF([9]回答表!AA44="●",[9]回答表!J133,""))</f>
        <v/>
      </c>
      <c r="AN65" s="83"/>
      <c r="AO65" s="83"/>
      <c r="AP65" s="83"/>
      <c r="AQ65" s="83"/>
      <c r="AR65" s="83"/>
      <c r="AS65" s="83"/>
      <c r="AT65" s="153"/>
      <c r="AU65" s="82" t="str">
        <f>IF([9]回答表!X44="●",[9]回答表!J122,IF([9]回答表!AA44="●",[9]回答表!J134,""))</f>
        <v/>
      </c>
      <c r="AV65" s="83"/>
      <c r="AW65" s="83"/>
      <c r="AX65" s="83"/>
      <c r="AY65" s="83"/>
      <c r="AZ65" s="83"/>
      <c r="BA65" s="83"/>
      <c r="BB65" s="153"/>
      <c r="BC65" s="120"/>
      <c r="BD65" s="109"/>
      <c r="BE65" s="109"/>
      <c r="BF65" s="150" t="str">
        <f>IF([9]回答表!X44="●",[9]回答表!V121,IF([9]回答表!AA44="●",[9]回答表!V133,""))</f>
        <v/>
      </c>
      <c r="BG65" s="151"/>
      <c r="BH65" s="151"/>
      <c r="BI65" s="151"/>
      <c r="BJ65" s="150" t="str">
        <f>IF([9]回答表!X44="●",[9]回答表!V122,IF([9]回答表!AA44="●",[9]回答表!V134,""))</f>
        <v/>
      </c>
      <c r="BK65" s="151"/>
      <c r="BL65" s="151"/>
      <c r="BM65" s="151"/>
      <c r="BN65" s="150" t="str">
        <f>IF([9]回答表!X44="●",[9]回答表!V123,IF([9]回答表!AA44="●",[9]回答表!V135,""))</f>
        <v/>
      </c>
      <c r="BO65" s="151"/>
      <c r="BP65" s="151"/>
      <c r="BQ65" s="152"/>
      <c r="BR65" s="112"/>
      <c r="BS65" s="92"/>
    </row>
    <row r="66" spans="1:71" ht="15.6" customHeight="1" x14ac:dyDescent="0.4">
      <c r="C66" s="101"/>
      <c r="D66" s="157"/>
      <c r="E66" s="157"/>
      <c r="F66" s="157"/>
      <c r="G66" s="157"/>
      <c r="H66" s="157"/>
      <c r="I66" s="157"/>
      <c r="J66" s="157"/>
      <c r="K66" s="157"/>
      <c r="L66" s="157"/>
      <c r="M66" s="157"/>
      <c r="N66" s="158"/>
      <c r="O66" s="158"/>
      <c r="P66" s="158"/>
      <c r="Q66" s="158"/>
      <c r="R66" s="159"/>
      <c r="S66" s="159"/>
      <c r="T66" s="159"/>
      <c r="U66" s="147"/>
      <c r="V66" s="148"/>
      <c r="W66" s="148"/>
      <c r="X66" s="148"/>
      <c r="Y66" s="148"/>
      <c r="Z66" s="148"/>
      <c r="AA66" s="148"/>
      <c r="AB66" s="148"/>
      <c r="AC66" s="148"/>
      <c r="AD66" s="148"/>
      <c r="AE66" s="148"/>
      <c r="AF66" s="148"/>
      <c r="AG66" s="148"/>
      <c r="AH66" s="148"/>
      <c r="AI66" s="148"/>
      <c r="AJ66" s="149"/>
      <c r="AK66" s="136"/>
      <c r="AL66" s="136"/>
      <c r="AM66" s="79"/>
      <c r="AN66" s="80"/>
      <c r="AO66" s="80"/>
      <c r="AP66" s="80"/>
      <c r="AQ66" s="80"/>
      <c r="AR66" s="80"/>
      <c r="AS66" s="80"/>
      <c r="AT66" s="81"/>
      <c r="AU66" s="79"/>
      <c r="AV66" s="80"/>
      <c r="AW66" s="80"/>
      <c r="AX66" s="80"/>
      <c r="AY66" s="80"/>
      <c r="AZ66" s="80"/>
      <c r="BA66" s="80"/>
      <c r="BB66" s="81"/>
      <c r="BC66" s="120"/>
      <c r="BD66" s="120"/>
      <c r="BE66" s="120"/>
      <c r="BF66" s="150"/>
      <c r="BG66" s="151"/>
      <c r="BH66" s="151"/>
      <c r="BI66" s="151"/>
      <c r="BJ66" s="150"/>
      <c r="BK66" s="151"/>
      <c r="BL66" s="151"/>
      <c r="BM66" s="151"/>
      <c r="BN66" s="150"/>
      <c r="BO66" s="151"/>
      <c r="BP66" s="151"/>
      <c r="BQ66" s="152"/>
      <c r="BR66" s="112"/>
      <c r="BS66" s="92"/>
    </row>
    <row r="67" spans="1:71" ht="15.6" customHeight="1" x14ac:dyDescent="0.4">
      <c r="C67" s="101"/>
      <c r="D67" s="157"/>
      <c r="E67" s="157"/>
      <c r="F67" s="157"/>
      <c r="G67" s="157"/>
      <c r="H67" s="157"/>
      <c r="I67" s="157"/>
      <c r="J67" s="157"/>
      <c r="K67" s="157"/>
      <c r="L67" s="157"/>
      <c r="M67" s="157"/>
      <c r="N67" s="158"/>
      <c r="O67" s="158"/>
      <c r="P67" s="158"/>
      <c r="Q67" s="158"/>
      <c r="R67" s="159"/>
      <c r="S67" s="159"/>
      <c r="T67" s="159"/>
      <c r="U67" s="147"/>
      <c r="V67" s="148"/>
      <c r="W67" s="148"/>
      <c r="X67" s="148"/>
      <c r="Y67" s="148"/>
      <c r="Z67" s="148"/>
      <c r="AA67" s="148"/>
      <c r="AB67" s="148"/>
      <c r="AC67" s="148"/>
      <c r="AD67" s="148"/>
      <c r="AE67" s="148"/>
      <c r="AF67" s="148"/>
      <c r="AG67" s="148"/>
      <c r="AH67" s="148"/>
      <c r="AI67" s="148"/>
      <c r="AJ67" s="149"/>
      <c r="AK67" s="136"/>
      <c r="AL67" s="136"/>
      <c r="AM67" s="85"/>
      <c r="AN67" s="86"/>
      <c r="AO67" s="86"/>
      <c r="AP67" s="86"/>
      <c r="AQ67" s="86"/>
      <c r="AR67" s="86"/>
      <c r="AS67" s="86"/>
      <c r="AT67" s="87"/>
      <c r="AU67" s="85"/>
      <c r="AV67" s="86"/>
      <c r="AW67" s="86"/>
      <c r="AX67" s="86"/>
      <c r="AY67" s="86"/>
      <c r="AZ67" s="86"/>
      <c r="BA67" s="86"/>
      <c r="BB67" s="87"/>
      <c r="BC67" s="120"/>
      <c r="BD67" s="109"/>
      <c r="BE67" s="109"/>
      <c r="BF67" s="150"/>
      <c r="BG67" s="151"/>
      <c r="BH67" s="151"/>
      <c r="BI67" s="151"/>
      <c r="BJ67" s="150"/>
      <c r="BK67" s="151"/>
      <c r="BL67" s="151"/>
      <c r="BM67" s="151"/>
      <c r="BN67" s="150"/>
      <c r="BO67" s="151"/>
      <c r="BP67" s="151"/>
      <c r="BQ67" s="152"/>
      <c r="BR67" s="112"/>
      <c r="BS67" s="92"/>
    </row>
    <row r="68" spans="1:71" ht="15.6" customHeight="1" x14ac:dyDescent="0.4">
      <c r="C68" s="101"/>
      <c r="D68" s="166" t="s">
        <v>26</v>
      </c>
      <c r="E68" s="167"/>
      <c r="F68" s="167"/>
      <c r="G68" s="167"/>
      <c r="H68" s="167"/>
      <c r="I68" s="167"/>
      <c r="J68" s="167"/>
      <c r="K68" s="167"/>
      <c r="L68" s="167"/>
      <c r="M68" s="168"/>
      <c r="N68" s="130" t="str">
        <f>IF([9]回答表!AA44="●","●","")</f>
        <v/>
      </c>
      <c r="O68" s="131"/>
      <c r="P68" s="131"/>
      <c r="Q68" s="132"/>
      <c r="R68" s="119"/>
      <c r="S68" s="119"/>
      <c r="T68" s="119"/>
      <c r="U68" s="147"/>
      <c r="V68" s="148"/>
      <c r="W68" s="148"/>
      <c r="X68" s="148"/>
      <c r="Y68" s="148"/>
      <c r="Z68" s="148"/>
      <c r="AA68" s="148"/>
      <c r="AB68" s="148"/>
      <c r="AC68" s="148"/>
      <c r="AD68" s="148"/>
      <c r="AE68" s="148"/>
      <c r="AF68" s="148"/>
      <c r="AG68" s="148"/>
      <c r="AH68" s="148"/>
      <c r="AI68" s="148"/>
      <c r="AJ68" s="149"/>
      <c r="AK68" s="136"/>
      <c r="AL68" s="136"/>
      <c r="AM68" s="109"/>
      <c r="AN68" s="109"/>
      <c r="AO68" s="109"/>
      <c r="AP68" s="109"/>
      <c r="AQ68" s="109"/>
      <c r="AR68" s="109"/>
      <c r="AS68" s="109"/>
      <c r="AT68" s="109"/>
      <c r="AU68" s="109"/>
      <c r="AV68" s="109"/>
      <c r="AW68" s="109"/>
      <c r="AX68" s="109"/>
      <c r="AY68" s="109"/>
      <c r="AZ68" s="109"/>
      <c r="BA68" s="109"/>
      <c r="BB68" s="109"/>
      <c r="BC68" s="120"/>
      <c r="BD68" s="172"/>
      <c r="BE68" s="172"/>
      <c r="BF68" s="150"/>
      <c r="BG68" s="151"/>
      <c r="BH68" s="151"/>
      <c r="BI68" s="151"/>
      <c r="BJ68" s="150"/>
      <c r="BK68" s="151"/>
      <c r="BL68" s="151"/>
      <c r="BM68" s="151"/>
      <c r="BN68" s="150"/>
      <c r="BO68" s="151"/>
      <c r="BP68" s="151"/>
      <c r="BQ68" s="152"/>
      <c r="BR68" s="112"/>
      <c r="BS68" s="92"/>
    </row>
    <row r="69" spans="1:71" ht="15.6" customHeight="1" x14ac:dyDescent="0.4">
      <c r="C69" s="101"/>
      <c r="D69" s="173"/>
      <c r="E69" s="174"/>
      <c r="F69" s="174"/>
      <c r="G69" s="174"/>
      <c r="H69" s="174"/>
      <c r="I69" s="174"/>
      <c r="J69" s="174"/>
      <c r="K69" s="174"/>
      <c r="L69" s="174"/>
      <c r="M69" s="175"/>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09"/>
      <c r="AN69" s="109"/>
      <c r="AO69" s="109"/>
      <c r="AP69" s="109"/>
      <c r="AQ69" s="109"/>
      <c r="AR69" s="109"/>
      <c r="AS69" s="109"/>
      <c r="AT69" s="109"/>
      <c r="AU69" s="109"/>
      <c r="AV69" s="109"/>
      <c r="AW69" s="109"/>
      <c r="AX69" s="109"/>
      <c r="AY69" s="109"/>
      <c r="AZ69" s="109"/>
      <c r="BA69" s="109"/>
      <c r="BB69" s="109"/>
      <c r="BC69" s="120"/>
      <c r="BD69" s="172"/>
      <c r="BE69" s="172"/>
      <c r="BF69" s="150" t="s">
        <v>23</v>
      </c>
      <c r="BG69" s="151"/>
      <c r="BH69" s="151"/>
      <c r="BI69" s="151"/>
      <c r="BJ69" s="150" t="s">
        <v>24</v>
      </c>
      <c r="BK69" s="151"/>
      <c r="BL69" s="151"/>
      <c r="BM69" s="151"/>
      <c r="BN69" s="150" t="s">
        <v>25</v>
      </c>
      <c r="BO69" s="151"/>
      <c r="BP69" s="151"/>
      <c r="BQ69" s="152"/>
      <c r="BR69" s="112"/>
      <c r="BS69" s="92"/>
    </row>
    <row r="70" spans="1:71" ht="15.6" customHeight="1" x14ac:dyDescent="0.4">
      <c r="C70" s="101"/>
      <c r="D70" s="173"/>
      <c r="E70" s="174"/>
      <c r="F70" s="174"/>
      <c r="G70" s="174"/>
      <c r="H70" s="174"/>
      <c r="I70" s="174"/>
      <c r="J70" s="174"/>
      <c r="K70" s="174"/>
      <c r="L70" s="174"/>
      <c r="M70" s="175"/>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09"/>
      <c r="AN70" s="109"/>
      <c r="AO70" s="109"/>
      <c r="AP70" s="109"/>
      <c r="AQ70" s="109"/>
      <c r="AR70" s="109"/>
      <c r="AS70" s="109"/>
      <c r="AT70" s="109"/>
      <c r="AU70" s="109"/>
      <c r="AV70" s="109"/>
      <c r="AW70" s="109"/>
      <c r="AX70" s="109"/>
      <c r="AY70" s="109"/>
      <c r="AZ70" s="109"/>
      <c r="BA70" s="109"/>
      <c r="BB70" s="109"/>
      <c r="BC70" s="120"/>
      <c r="BD70" s="172"/>
      <c r="BE70" s="172"/>
      <c r="BF70" s="150"/>
      <c r="BG70" s="151"/>
      <c r="BH70" s="151"/>
      <c r="BI70" s="151"/>
      <c r="BJ70" s="150"/>
      <c r="BK70" s="151"/>
      <c r="BL70" s="151"/>
      <c r="BM70" s="151"/>
      <c r="BN70" s="150"/>
      <c r="BO70" s="151"/>
      <c r="BP70" s="151"/>
      <c r="BQ70" s="152"/>
      <c r="BR70" s="112"/>
      <c r="BS70" s="92"/>
    </row>
    <row r="71" spans="1:71" ht="15.6" customHeight="1" x14ac:dyDescent="0.4">
      <c r="C71" s="101"/>
      <c r="D71" s="176"/>
      <c r="E71" s="177"/>
      <c r="F71" s="177"/>
      <c r="G71" s="177"/>
      <c r="H71" s="177"/>
      <c r="I71" s="177"/>
      <c r="J71" s="177"/>
      <c r="K71" s="177"/>
      <c r="L71" s="177"/>
      <c r="M71" s="178"/>
      <c r="N71" s="154"/>
      <c r="O71" s="155"/>
      <c r="P71" s="155"/>
      <c r="Q71" s="156"/>
      <c r="R71" s="119"/>
      <c r="S71" s="119"/>
      <c r="T71" s="119"/>
      <c r="U71" s="179"/>
      <c r="V71" s="180"/>
      <c r="W71" s="180"/>
      <c r="X71" s="180"/>
      <c r="Y71" s="180"/>
      <c r="Z71" s="180"/>
      <c r="AA71" s="180"/>
      <c r="AB71" s="180"/>
      <c r="AC71" s="180"/>
      <c r="AD71" s="180"/>
      <c r="AE71" s="180"/>
      <c r="AF71" s="180"/>
      <c r="AG71" s="180"/>
      <c r="AH71" s="180"/>
      <c r="AI71" s="180"/>
      <c r="AJ71" s="181"/>
      <c r="AK71" s="136"/>
      <c r="AL71" s="136"/>
      <c r="AM71" s="109"/>
      <c r="AN71" s="109"/>
      <c r="AO71" s="109"/>
      <c r="AP71" s="109"/>
      <c r="AQ71" s="109"/>
      <c r="AR71" s="109"/>
      <c r="AS71" s="109"/>
      <c r="AT71" s="109"/>
      <c r="AU71" s="109"/>
      <c r="AV71" s="109"/>
      <c r="AW71" s="109"/>
      <c r="AX71" s="109"/>
      <c r="AY71" s="109"/>
      <c r="AZ71" s="109"/>
      <c r="BA71" s="109"/>
      <c r="BB71" s="109"/>
      <c r="BC71" s="120"/>
      <c r="BD71" s="172"/>
      <c r="BE71" s="172"/>
      <c r="BF71" s="189"/>
      <c r="BG71" s="190"/>
      <c r="BH71" s="190"/>
      <c r="BI71" s="190"/>
      <c r="BJ71" s="189"/>
      <c r="BK71" s="190"/>
      <c r="BL71" s="190"/>
      <c r="BM71" s="190"/>
      <c r="BN71" s="189"/>
      <c r="BO71" s="190"/>
      <c r="BP71" s="190"/>
      <c r="BQ71" s="191"/>
      <c r="BR71" s="112"/>
      <c r="BS71" s="92"/>
    </row>
    <row r="72" spans="1:71" ht="15.6" customHeight="1" x14ac:dyDescent="0.5">
      <c r="C72" s="101"/>
      <c r="D72" s="157"/>
      <c r="E72" s="157"/>
      <c r="F72" s="157"/>
      <c r="G72" s="157"/>
      <c r="H72" s="157"/>
      <c r="I72" s="157"/>
      <c r="J72" s="157"/>
      <c r="K72" s="157"/>
      <c r="L72" s="157"/>
      <c r="M72" s="157"/>
      <c r="N72" s="84"/>
      <c r="O72" s="84"/>
      <c r="P72" s="84"/>
      <c r="Q72" s="84"/>
      <c r="R72" s="119"/>
      <c r="S72" s="119"/>
      <c r="T72" s="119"/>
      <c r="U72" s="119"/>
      <c r="V72" s="119"/>
      <c r="W72" s="119"/>
      <c r="X72" s="68"/>
      <c r="Y72" s="68"/>
      <c r="Z72" s="68"/>
      <c r="AA72" s="110"/>
      <c r="AB72" s="110"/>
      <c r="AC72" s="110"/>
      <c r="AD72" s="110"/>
      <c r="AE72" s="110"/>
      <c r="AF72" s="110"/>
      <c r="AG72" s="110"/>
      <c r="AH72" s="110"/>
      <c r="AI72" s="110"/>
      <c r="AJ72" s="68"/>
      <c r="AK72" s="68"/>
      <c r="AL72" s="68"/>
      <c r="AM72" s="109"/>
      <c r="AN72" s="109"/>
      <c r="AO72" s="109"/>
      <c r="AP72" s="109"/>
      <c r="AQ72" s="109"/>
      <c r="AR72" s="109"/>
      <c r="AS72" s="109"/>
      <c r="AT72" s="109"/>
      <c r="AU72" s="109"/>
      <c r="AV72" s="109"/>
      <c r="AW72" s="109"/>
      <c r="AX72" s="109"/>
      <c r="AY72" s="109"/>
      <c r="AZ72" s="109"/>
      <c r="BA72" s="109"/>
      <c r="BB72" s="109"/>
      <c r="BC72" s="68"/>
      <c r="BD72" s="68"/>
      <c r="BE72" s="68"/>
      <c r="BF72" s="68"/>
      <c r="BG72" s="68"/>
      <c r="BH72" s="68"/>
      <c r="BI72" s="68"/>
      <c r="BJ72" s="68"/>
      <c r="BK72" s="68"/>
      <c r="BL72" s="68"/>
      <c r="BM72" s="68"/>
      <c r="BN72" s="68"/>
      <c r="BO72" s="68"/>
      <c r="BP72" s="68"/>
      <c r="BQ72" s="68"/>
      <c r="BR72" s="112"/>
      <c r="BS72" s="92"/>
    </row>
    <row r="73" spans="1:71" ht="18.600000000000001" customHeight="1" x14ac:dyDescent="0.5">
      <c r="C73" s="101"/>
      <c r="D73" s="157"/>
      <c r="E73" s="157"/>
      <c r="F73" s="157"/>
      <c r="G73" s="157"/>
      <c r="H73" s="157"/>
      <c r="I73" s="157"/>
      <c r="J73" s="157"/>
      <c r="K73" s="157"/>
      <c r="L73" s="157"/>
      <c r="M73" s="157"/>
      <c r="N73" s="84"/>
      <c r="O73" s="84"/>
      <c r="P73" s="84"/>
      <c r="Q73" s="84"/>
      <c r="R73" s="119"/>
      <c r="S73" s="119"/>
      <c r="T73" s="119"/>
      <c r="U73" s="123" t="s">
        <v>31</v>
      </c>
      <c r="V73" s="119"/>
      <c r="W73" s="119"/>
      <c r="X73" s="119"/>
      <c r="Y73" s="119"/>
      <c r="Z73" s="119"/>
      <c r="AA73" s="110"/>
      <c r="AB73" s="124"/>
      <c r="AC73" s="110"/>
      <c r="AD73" s="110"/>
      <c r="AE73" s="110"/>
      <c r="AF73" s="110"/>
      <c r="AG73" s="110"/>
      <c r="AH73" s="110"/>
      <c r="AI73" s="110"/>
      <c r="AJ73" s="110"/>
      <c r="AK73" s="110"/>
      <c r="AL73" s="110"/>
      <c r="AM73" s="123" t="s">
        <v>32</v>
      </c>
      <c r="AN73" s="110"/>
      <c r="AO73" s="110"/>
      <c r="AP73" s="110"/>
      <c r="AQ73" s="110"/>
      <c r="AR73" s="110"/>
      <c r="AS73" s="110"/>
      <c r="AT73" s="110"/>
      <c r="AU73" s="110"/>
      <c r="AV73" s="110"/>
      <c r="AW73" s="110"/>
      <c r="AX73" s="109"/>
      <c r="AY73" s="109"/>
      <c r="AZ73" s="109"/>
      <c r="BA73" s="109"/>
      <c r="BB73" s="109"/>
      <c r="BC73" s="109"/>
      <c r="BD73" s="109"/>
      <c r="BE73" s="109"/>
      <c r="BF73" s="109"/>
      <c r="BG73" s="109"/>
      <c r="BH73" s="109"/>
      <c r="BI73" s="109"/>
      <c r="BJ73" s="109"/>
      <c r="BK73" s="109"/>
      <c r="BL73" s="109"/>
      <c r="BM73" s="109"/>
      <c r="BN73" s="109"/>
      <c r="BO73" s="109"/>
      <c r="BP73" s="109"/>
      <c r="BQ73" s="68"/>
      <c r="BR73" s="112"/>
      <c r="BS73" s="92"/>
    </row>
    <row r="74" spans="1:71" ht="15.6" customHeight="1" x14ac:dyDescent="0.4">
      <c r="C74" s="101"/>
      <c r="D74" s="105" t="s">
        <v>33</v>
      </c>
      <c r="E74" s="106"/>
      <c r="F74" s="106"/>
      <c r="G74" s="106"/>
      <c r="H74" s="106"/>
      <c r="I74" s="106"/>
      <c r="J74" s="106"/>
      <c r="K74" s="106"/>
      <c r="L74" s="106"/>
      <c r="M74" s="107"/>
      <c r="N74" s="130" t="str">
        <f>IF([9]回答表!AD44="●","●","")</f>
        <v/>
      </c>
      <c r="O74" s="131"/>
      <c r="P74" s="131"/>
      <c r="Q74" s="132"/>
      <c r="R74" s="119"/>
      <c r="S74" s="119"/>
      <c r="T74" s="119"/>
      <c r="U74" s="133" t="str">
        <f>IF([9]回答表!AD44="●",[9]回答表!B140,"")</f>
        <v/>
      </c>
      <c r="V74" s="134"/>
      <c r="W74" s="134"/>
      <c r="X74" s="134"/>
      <c r="Y74" s="134"/>
      <c r="Z74" s="134"/>
      <c r="AA74" s="134"/>
      <c r="AB74" s="134"/>
      <c r="AC74" s="134"/>
      <c r="AD74" s="134"/>
      <c r="AE74" s="134"/>
      <c r="AF74" s="134"/>
      <c r="AG74" s="134"/>
      <c r="AH74" s="134"/>
      <c r="AI74" s="134"/>
      <c r="AJ74" s="135"/>
      <c r="AK74" s="183"/>
      <c r="AL74" s="183"/>
      <c r="AM74" s="133" t="str">
        <f>IF([9]回答表!AD44="●",[9]回答表!B146,"")</f>
        <v/>
      </c>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5"/>
      <c r="BR74" s="112"/>
      <c r="BS74" s="92"/>
    </row>
    <row r="75" spans="1:71" ht="15.6" customHeight="1" x14ac:dyDescent="0.4">
      <c r="C75" s="101"/>
      <c r="D75" s="141"/>
      <c r="E75" s="142"/>
      <c r="F75" s="142"/>
      <c r="G75" s="142"/>
      <c r="H75" s="142"/>
      <c r="I75" s="142"/>
      <c r="J75" s="142"/>
      <c r="K75" s="142"/>
      <c r="L75" s="142"/>
      <c r="M75" s="14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83"/>
      <c r="AL75" s="183"/>
      <c r="AM75" s="147"/>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c r="BM75" s="148"/>
      <c r="BN75" s="148"/>
      <c r="BO75" s="148"/>
      <c r="BP75" s="148"/>
      <c r="BQ75" s="149"/>
      <c r="BR75" s="112"/>
      <c r="BS75" s="92"/>
    </row>
    <row r="76" spans="1:71" ht="15.6" customHeight="1" x14ac:dyDescent="0.4">
      <c r="C76" s="101"/>
      <c r="D76" s="141"/>
      <c r="E76" s="142"/>
      <c r="F76" s="142"/>
      <c r="G76" s="142"/>
      <c r="H76" s="142"/>
      <c r="I76" s="142"/>
      <c r="J76" s="142"/>
      <c r="K76" s="142"/>
      <c r="L76" s="142"/>
      <c r="M76" s="14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83"/>
      <c r="AL76" s="183"/>
      <c r="AM76" s="147"/>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c r="BM76" s="148"/>
      <c r="BN76" s="148"/>
      <c r="BO76" s="148"/>
      <c r="BP76" s="148"/>
      <c r="BQ76" s="149"/>
      <c r="BR76" s="112"/>
      <c r="BS76" s="92"/>
    </row>
    <row r="77" spans="1:71" ht="15.6" customHeight="1" x14ac:dyDescent="0.4">
      <c r="C77" s="101"/>
      <c r="D77" s="116"/>
      <c r="E77" s="117"/>
      <c r="F77" s="117"/>
      <c r="G77" s="117"/>
      <c r="H77" s="117"/>
      <c r="I77" s="117"/>
      <c r="J77" s="117"/>
      <c r="K77" s="117"/>
      <c r="L77" s="117"/>
      <c r="M77" s="118"/>
      <c r="N77" s="154"/>
      <c r="O77" s="155"/>
      <c r="P77" s="155"/>
      <c r="Q77" s="156"/>
      <c r="R77" s="119"/>
      <c r="S77" s="119"/>
      <c r="T77" s="119"/>
      <c r="U77" s="179"/>
      <c r="V77" s="180"/>
      <c r="W77" s="180"/>
      <c r="X77" s="180"/>
      <c r="Y77" s="180"/>
      <c r="Z77" s="180"/>
      <c r="AA77" s="180"/>
      <c r="AB77" s="180"/>
      <c r="AC77" s="180"/>
      <c r="AD77" s="180"/>
      <c r="AE77" s="180"/>
      <c r="AF77" s="180"/>
      <c r="AG77" s="180"/>
      <c r="AH77" s="180"/>
      <c r="AI77" s="180"/>
      <c r="AJ77" s="181"/>
      <c r="AK77" s="183"/>
      <c r="AL77" s="183"/>
      <c r="AM77" s="179"/>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1"/>
      <c r="BR77" s="112"/>
      <c r="BS77" s="92"/>
    </row>
    <row r="78" spans="1:71" ht="15.6" customHeight="1" x14ac:dyDescent="0.4">
      <c r="C78" s="184"/>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6"/>
      <c r="BS78" s="92"/>
    </row>
    <row r="79" spans="1:71" ht="15.6" customHeight="1" x14ac:dyDescent="0.4">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row>
    <row r="80" spans="1:71" ht="15.6" customHeight="1" x14ac:dyDescent="0.4">
      <c r="C80" s="94"/>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192"/>
      <c r="AS80" s="192"/>
      <c r="AT80" s="192"/>
      <c r="AU80" s="192"/>
      <c r="AV80" s="192"/>
      <c r="AW80" s="192"/>
      <c r="AX80" s="192"/>
      <c r="AY80" s="192"/>
      <c r="AZ80" s="192"/>
      <c r="BA80" s="192"/>
      <c r="BB80" s="192"/>
      <c r="BC80" s="97"/>
      <c r="BD80" s="98"/>
      <c r="BE80" s="98"/>
      <c r="BF80" s="98"/>
      <c r="BG80" s="98"/>
      <c r="BH80" s="98"/>
      <c r="BI80" s="98"/>
      <c r="BJ80" s="98"/>
      <c r="BK80" s="98"/>
      <c r="BL80" s="98"/>
      <c r="BM80" s="98"/>
      <c r="BN80" s="98"/>
      <c r="BO80" s="98"/>
      <c r="BP80" s="98"/>
      <c r="BQ80" s="98"/>
      <c r="BR80" s="99"/>
    </row>
    <row r="81" spans="3:70" ht="15.6" customHeight="1" x14ac:dyDescent="0.5">
      <c r="C81" s="101"/>
      <c r="D81" s="119"/>
      <c r="E81" s="119"/>
      <c r="F81" s="119"/>
      <c r="G81" s="119"/>
      <c r="H81" s="119"/>
      <c r="I81" s="119"/>
      <c r="J81" s="119"/>
      <c r="K81" s="119"/>
      <c r="L81" s="119"/>
      <c r="M81" s="119"/>
      <c r="N81" s="119"/>
      <c r="O81" s="119"/>
      <c r="P81" s="119"/>
      <c r="Q81" s="119"/>
      <c r="R81" s="119"/>
      <c r="S81" s="119"/>
      <c r="T81" s="119"/>
      <c r="U81" s="119"/>
      <c r="V81" s="119"/>
      <c r="W81" s="119"/>
      <c r="X81" s="68"/>
      <c r="Y81" s="68"/>
      <c r="Z81" s="68"/>
      <c r="AA81" s="109"/>
      <c r="AB81" s="120"/>
      <c r="AC81" s="120"/>
      <c r="AD81" s="120"/>
      <c r="AE81" s="120"/>
      <c r="AF81" s="120"/>
      <c r="AG81" s="120"/>
      <c r="AH81" s="120"/>
      <c r="AI81" s="120"/>
      <c r="AJ81" s="120"/>
      <c r="AK81" s="120"/>
      <c r="AL81" s="120"/>
      <c r="AM81" s="120"/>
      <c r="AN81" s="111"/>
      <c r="AO81" s="120"/>
      <c r="AP81" s="121"/>
      <c r="AQ81" s="121"/>
      <c r="AR81" s="193"/>
      <c r="AS81" s="193"/>
      <c r="AT81" s="193"/>
      <c r="AU81" s="193"/>
      <c r="AV81" s="193"/>
      <c r="AW81" s="193"/>
      <c r="AX81" s="193"/>
      <c r="AY81" s="193"/>
      <c r="AZ81" s="193"/>
      <c r="BA81" s="193"/>
      <c r="BB81" s="193"/>
      <c r="BC81" s="108"/>
      <c r="BD81" s="109"/>
      <c r="BE81" s="109"/>
      <c r="BF81" s="109"/>
      <c r="BG81" s="109"/>
      <c r="BH81" s="109"/>
      <c r="BI81" s="109"/>
      <c r="BJ81" s="109"/>
      <c r="BK81" s="109"/>
      <c r="BL81" s="109"/>
      <c r="BM81" s="109"/>
      <c r="BN81" s="110"/>
      <c r="BO81" s="110"/>
      <c r="BP81" s="110"/>
      <c r="BQ81" s="111"/>
      <c r="BR81" s="112"/>
    </row>
    <row r="82" spans="3:70" ht="15.6" customHeight="1" x14ac:dyDescent="0.5">
      <c r="C82" s="101"/>
      <c r="D82" s="102" t="s">
        <v>14</v>
      </c>
      <c r="E82" s="103"/>
      <c r="F82" s="103"/>
      <c r="G82" s="103"/>
      <c r="H82" s="103"/>
      <c r="I82" s="103"/>
      <c r="J82" s="103"/>
      <c r="K82" s="103"/>
      <c r="L82" s="103"/>
      <c r="M82" s="103"/>
      <c r="N82" s="103"/>
      <c r="O82" s="103"/>
      <c r="P82" s="103"/>
      <c r="Q82" s="104"/>
      <c r="R82" s="105" t="s">
        <v>38</v>
      </c>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7"/>
      <c r="BC82" s="108"/>
      <c r="BD82" s="109"/>
      <c r="BE82" s="109"/>
      <c r="BF82" s="109"/>
      <c r="BG82" s="109"/>
      <c r="BH82" s="109"/>
      <c r="BI82" s="109"/>
      <c r="BJ82" s="109"/>
      <c r="BK82" s="109"/>
      <c r="BL82" s="109"/>
      <c r="BM82" s="109"/>
      <c r="BN82" s="110"/>
      <c r="BO82" s="110"/>
      <c r="BP82" s="110"/>
      <c r="BQ82" s="111"/>
      <c r="BR82" s="112"/>
    </row>
    <row r="83" spans="3:70" ht="15.6" customHeight="1" x14ac:dyDescent="0.5">
      <c r="C83" s="101"/>
      <c r="D83" s="113"/>
      <c r="E83" s="114"/>
      <c r="F83" s="114"/>
      <c r="G83" s="114"/>
      <c r="H83" s="114"/>
      <c r="I83" s="114"/>
      <c r="J83" s="114"/>
      <c r="K83" s="114"/>
      <c r="L83" s="114"/>
      <c r="M83" s="114"/>
      <c r="N83" s="114"/>
      <c r="O83" s="114"/>
      <c r="P83" s="114"/>
      <c r="Q83" s="115"/>
      <c r="R83" s="116"/>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8"/>
      <c r="BC83" s="108"/>
      <c r="BD83" s="109"/>
      <c r="BE83" s="109"/>
      <c r="BF83" s="109"/>
      <c r="BG83" s="109"/>
      <c r="BH83" s="109"/>
      <c r="BI83" s="109"/>
      <c r="BJ83" s="109"/>
      <c r="BK83" s="109"/>
      <c r="BL83" s="109"/>
      <c r="BM83" s="109"/>
      <c r="BN83" s="110"/>
      <c r="BO83" s="110"/>
      <c r="BP83" s="110"/>
      <c r="BQ83" s="111"/>
      <c r="BR83" s="112"/>
    </row>
    <row r="84" spans="3:70" ht="15.6" customHeight="1" x14ac:dyDescent="0.5">
      <c r="C84" s="101"/>
      <c r="D84" s="119"/>
      <c r="E84" s="119"/>
      <c r="F84" s="119"/>
      <c r="G84" s="119"/>
      <c r="H84" s="119"/>
      <c r="I84" s="119"/>
      <c r="J84" s="119"/>
      <c r="K84" s="119"/>
      <c r="L84" s="119"/>
      <c r="M84" s="119"/>
      <c r="N84" s="119"/>
      <c r="O84" s="119"/>
      <c r="P84" s="119"/>
      <c r="Q84" s="119"/>
      <c r="R84" s="119"/>
      <c r="S84" s="119"/>
      <c r="T84" s="119"/>
      <c r="U84" s="119"/>
      <c r="V84" s="119"/>
      <c r="W84" s="119"/>
      <c r="X84" s="68"/>
      <c r="Y84" s="68"/>
      <c r="Z84" s="68"/>
      <c r="AA84" s="109"/>
      <c r="AB84" s="120"/>
      <c r="AC84" s="120"/>
      <c r="AD84" s="120"/>
      <c r="AE84" s="120"/>
      <c r="AF84" s="120"/>
      <c r="AG84" s="120"/>
      <c r="AH84" s="120"/>
      <c r="AI84" s="120"/>
      <c r="AJ84" s="120"/>
      <c r="AK84" s="120"/>
      <c r="AL84" s="120"/>
      <c r="AM84" s="120"/>
      <c r="AN84" s="111"/>
      <c r="AO84" s="120"/>
      <c r="AP84" s="121"/>
      <c r="AQ84" s="121"/>
      <c r="AR84" s="122"/>
      <c r="AS84" s="122"/>
      <c r="AT84" s="122"/>
      <c r="AU84" s="122"/>
      <c r="AV84" s="122"/>
      <c r="AW84" s="122"/>
      <c r="AX84" s="122"/>
      <c r="AY84" s="122"/>
      <c r="AZ84" s="122"/>
      <c r="BA84" s="122"/>
      <c r="BB84" s="122"/>
      <c r="BC84" s="108"/>
      <c r="BD84" s="109"/>
      <c r="BE84" s="109"/>
      <c r="BF84" s="109"/>
      <c r="BG84" s="109"/>
      <c r="BH84" s="109"/>
      <c r="BI84" s="109"/>
      <c r="BJ84" s="109"/>
      <c r="BK84" s="109"/>
      <c r="BL84" s="109"/>
      <c r="BM84" s="109"/>
      <c r="BN84" s="110"/>
      <c r="BO84" s="110"/>
      <c r="BP84" s="110"/>
      <c r="BQ84" s="111"/>
      <c r="BR84" s="112"/>
    </row>
    <row r="85" spans="3:70" ht="25.5" x14ac:dyDescent="0.5">
      <c r="C85" s="101"/>
      <c r="D85" s="119"/>
      <c r="E85" s="119"/>
      <c r="F85" s="119"/>
      <c r="G85" s="119"/>
      <c r="H85" s="119"/>
      <c r="I85" s="119"/>
      <c r="J85" s="119"/>
      <c r="K85" s="119"/>
      <c r="L85" s="119"/>
      <c r="M85" s="119"/>
      <c r="N85" s="119"/>
      <c r="O85" s="119"/>
      <c r="P85" s="119"/>
      <c r="Q85" s="119"/>
      <c r="R85" s="119"/>
      <c r="S85" s="119"/>
      <c r="T85" s="119"/>
      <c r="U85" s="123" t="s">
        <v>39</v>
      </c>
      <c r="V85" s="125"/>
      <c r="W85" s="124"/>
      <c r="X85" s="126"/>
      <c r="Y85" s="126"/>
      <c r="Z85" s="127"/>
      <c r="AA85" s="127"/>
      <c r="AB85" s="127"/>
      <c r="AC85" s="127"/>
      <c r="AD85" s="127"/>
      <c r="AE85" s="127"/>
      <c r="AF85" s="127"/>
      <c r="AG85" s="127"/>
      <c r="AH85" s="127"/>
      <c r="AI85" s="127"/>
      <c r="AJ85" s="127"/>
      <c r="AK85" s="124"/>
      <c r="AL85" s="124"/>
      <c r="AM85" s="123" t="s">
        <v>35</v>
      </c>
      <c r="AN85" s="119"/>
      <c r="AO85" s="119"/>
      <c r="AP85" s="119"/>
      <c r="AQ85" s="119"/>
      <c r="AR85" s="119"/>
      <c r="AS85" s="110"/>
      <c r="AT85" s="124"/>
      <c r="AU85" s="124"/>
      <c r="AV85" s="124"/>
      <c r="AW85" s="124"/>
      <c r="AX85" s="124"/>
      <c r="AY85" s="124"/>
      <c r="AZ85" s="124"/>
      <c r="BA85" s="124"/>
      <c r="BB85" s="124"/>
      <c r="BC85" s="128"/>
      <c r="BD85" s="110"/>
      <c r="BE85" s="110"/>
      <c r="BF85" s="129" t="s">
        <v>17</v>
      </c>
      <c r="BG85" s="187"/>
      <c r="BH85" s="187"/>
      <c r="BI85" s="187"/>
      <c r="BJ85" s="187"/>
      <c r="BK85" s="187"/>
      <c r="BL85" s="187"/>
      <c r="BM85" s="110"/>
      <c r="BN85" s="110"/>
      <c r="BO85" s="110"/>
      <c r="BP85" s="110"/>
      <c r="BQ85" s="111"/>
      <c r="BR85" s="112"/>
    </row>
    <row r="86" spans="3:70" ht="19.350000000000001" customHeight="1" x14ac:dyDescent="0.4">
      <c r="C86" s="101"/>
      <c r="D86" s="194" t="s">
        <v>18</v>
      </c>
      <c r="E86" s="194"/>
      <c r="F86" s="194"/>
      <c r="G86" s="194"/>
      <c r="H86" s="194"/>
      <c r="I86" s="194"/>
      <c r="J86" s="194"/>
      <c r="K86" s="194"/>
      <c r="L86" s="194"/>
      <c r="M86" s="194"/>
      <c r="N86" s="130" t="str">
        <f>IF([9]回答表!F17="水道事業",IF([9]回答表!X45="●","●",""),"")</f>
        <v/>
      </c>
      <c r="O86" s="131"/>
      <c r="P86" s="131"/>
      <c r="Q86" s="132"/>
      <c r="R86" s="119"/>
      <c r="S86" s="119"/>
      <c r="T86" s="119"/>
      <c r="U86" s="195" t="s">
        <v>40</v>
      </c>
      <c r="V86" s="196"/>
      <c r="W86" s="196"/>
      <c r="X86" s="196"/>
      <c r="Y86" s="196"/>
      <c r="Z86" s="196"/>
      <c r="AA86" s="196"/>
      <c r="AB86" s="196"/>
      <c r="AC86" s="197" t="s">
        <v>41</v>
      </c>
      <c r="AD86" s="198"/>
      <c r="AE86" s="198"/>
      <c r="AF86" s="198"/>
      <c r="AG86" s="198"/>
      <c r="AH86" s="198"/>
      <c r="AI86" s="198"/>
      <c r="AJ86" s="199"/>
      <c r="AK86" s="136"/>
      <c r="AL86" s="136"/>
      <c r="AM86" s="200" t="str">
        <f>IF([9]回答表!F17="水道事業",IF([9]回答表!X45="●",[9]回答表!B158,IF([9]回答表!AA45="●",[9]回答表!B223,"")),"")</f>
        <v/>
      </c>
      <c r="AN86" s="201"/>
      <c r="AO86" s="201"/>
      <c r="AP86" s="201"/>
      <c r="AQ86" s="201"/>
      <c r="AR86" s="201"/>
      <c r="AS86" s="201"/>
      <c r="AT86" s="201"/>
      <c r="AU86" s="201"/>
      <c r="AV86" s="201"/>
      <c r="AW86" s="201"/>
      <c r="AX86" s="201"/>
      <c r="AY86" s="201"/>
      <c r="AZ86" s="201"/>
      <c r="BA86" s="201"/>
      <c r="BB86" s="201"/>
      <c r="BC86" s="202"/>
      <c r="BD86" s="109"/>
      <c r="BE86" s="109"/>
      <c r="BF86" s="138" t="str">
        <f>IF([9]回答表!F17="水道事業",IF([9]回答表!X45="●",[9]回答表!B212,IF([9]回答表!AA45="●",[9]回答表!B278,"")),"")</f>
        <v/>
      </c>
      <c r="BG86" s="139"/>
      <c r="BH86" s="139"/>
      <c r="BI86" s="139"/>
      <c r="BJ86" s="138"/>
      <c r="BK86" s="139"/>
      <c r="BL86" s="139"/>
      <c r="BM86" s="139"/>
      <c r="BN86" s="138"/>
      <c r="BO86" s="139"/>
      <c r="BP86" s="139"/>
      <c r="BQ86" s="140"/>
      <c r="BR86" s="112"/>
    </row>
    <row r="87" spans="3:70" ht="19.350000000000001" customHeight="1" x14ac:dyDescent="0.4">
      <c r="C87" s="101"/>
      <c r="D87" s="194"/>
      <c r="E87" s="194"/>
      <c r="F87" s="194"/>
      <c r="G87" s="194"/>
      <c r="H87" s="194"/>
      <c r="I87" s="194"/>
      <c r="J87" s="194"/>
      <c r="K87" s="194"/>
      <c r="L87" s="194"/>
      <c r="M87" s="194"/>
      <c r="N87" s="144"/>
      <c r="O87" s="145"/>
      <c r="P87" s="145"/>
      <c r="Q87" s="146"/>
      <c r="R87" s="119"/>
      <c r="S87" s="119"/>
      <c r="T87" s="119"/>
      <c r="U87" s="203"/>
      <c r="V87" s="204"/>
      <c r="W87" s="204"/>
      <c r="X87" s="204"/>
      <c r="Y87" s="204"/>
      <c r="Z87" s="204"/>
      <c r="AA87" s="204"/>
      <c r="AB87" s="204"/>
      <c r="AC87" s="205"/>
      <c r="AD87" s="206"/>
      <c r="AE87" s="206"/>
      <c r="AF87" s="206"/>
      <c r="AG87" s="206"/>
      <c r="AH87" s="206"/>
      <c r="AI87" s="206"/>
      <c r="AJ87" s="207"/>
      <c r="AK87" s="136"/>
      <c r="AL87" s="136"/>
      <c r="AM87" s="208"/>
      <c r="AN87" s="209"/>
      <c r="AO87" s="209"/>
      <c r="AP87" s="209"/>
      <c r="AQ87" s="209"/>
      <c r="AR87" s="209"/>
      <c r="AS87" s="209"/>
      <c r="AT87" s="209"/>
      <c r="AU87" s="209"/>
      <c r="AV87" s="209"/>
      <c r="AW87" s="209"/>
      <c r="AX87" s="209"/>
      <c r="AY87" s="209"/>
      <c r="AZ87" s="209"/>
      <c r="BA87" s="209"/>
      <c r="BB87" s="209"/>
      <c r="BC87" s="210"/>
      <c r="BD87" s="109"/>
      <c r="BE87" s="109"/>
      <c r="BF87" s="150"/>
      <c r="BG87" s="151"/>
      <c r="BH87" s="151"/>
      <c r="BI87" s="151"/>
      <c r="BJ87" s="150"/>
      <c r="BK87" s="151"/>
      <c r="BL87" s="151"/>
      <c r="BM87" s="151"/>
      <c r="BN87" s="150"/>
      <c r="BO87" s="151"/>
      <c r="BP87" s="151"/>
      <c r="BQ87" s="152"/>
      <c r="BR87" s="112"/>
    </row>
    <row r="88" spans="3:70" ht="15.6" customHeight="1" x14ac:dyDescent="0.4">
      <c r="C88" s="101"/>
      <c r="D88" s="194"/>
      <c r="E88" s="194"/>
      <c r="F88" s="194"/>
      <c r="G88" s="194"/>
      <c r="H88" s="194"/>
      <c r="I88" s="194"/>
      <c r="J88" s="194"/>
      <c r="K88" s="194"/>
      <c r="L88" s="194"/>
      <c r="M88" s="194"/>
      <c r="N88" s="144"/>
      <c r="O88" s="145"/>
      <c r="P88" s="145"/>
      <c r="Q88" s="146"/>
      <c r="R88" s="119"/>
      <c r="S88" s="119"/>
      <c r="T88" s="119"/>
      <c r="U88" s="82" t="str">
        <f>IF([9]回答表!F17="水道事業",IF([9]回答表!X45="●",[9]回答表!J166,IF([9]回答表!AA45="●",[9]回答表!J231,"")),"")</f>
        <v/>
      </c>
      <c r="V88" s="83"/>
      <c r="W88" s="83"/>
      <c r="X88" s="83"/>
      <c r="Y88" s="83"/>
      <c r="Z88" s="83"/>
      <c r="AA88" s="83"/>
      <c r="AB88" s="153"/>
      <c r="AC88" s="82" t="str">
        <f>IF([9]回答表!F17="水道事業",IF([9]回答表!X45="●",[9]回答表!J173,IF([9]回答表!AA45="●",[9]回答表!J238,"")),"")</f>
        <v/>
      </c>
      <c r="AD88" s="83"/>
      <c r="AE88" s="83"/>
      <c r="AF88" s="83"/>
      <c r="AG88" s="83"/>
      <c r="AH88" s="83"/>
      <c r="AI88" s="83"/>
      <c r="AJ88" s="153"/>
      <c r="AK88" s="136"/>
      <c r="AL88" s="136"/>
      <c r="AM88" s="208"/>
      <c r="AN88" s="209"/>
      <c r="AO88" s="209"/>
      <c r="AP88" s="209"/>
      <c r="AQ88" s="209"/>
      <c r="AR88" s="209"/>
      <c r="AS88" s="209"/>
      <c r="AT88" s="209"/>
      <c r="AU88" s="209"/>
      <c r="AV88" s="209"/>
      <c r="AW88" s="209"/>
      <c r="AX88" s="209"/>
      <c r="AY88" s="209"/>
      <c r="AZ88" s="209"/>
      <c r="BA88" s="209"/>
      <c r="BB88" s="209"/>
      <c r="BC88" s="210"/>
      <c r="BD88" s="109"/>
      <c r="BE88" s="109"/>
      <c r="BF88" s="150"/>
      <c r="BG88" s="151"/>
      <c r="BH88" s="151"/>
      <c r="BI88" s="151"/>
      <c r="BJ88" s="150"/>
      <c r="BK88" s="151"/>
      <c r="BL88" s="151"/>
      <c r="BM88" s="151"/>
      <c r="BN88" s="150"/>
      <c r="BO88" s="151"/>
      <c r="BP88" s="151"/>
      <c r="BQ88" s="152"/>
      <c r="BR88" s="112"/>
    </row>
    <row r="89" spans="3:70" ht="15.6" customHeight="1" x14ac:dyDescent="0.4">
      <c r="C89" s="101"/>
      <c r="D89" s="194"/>
      <c r="E89" s="194"/>
      <c r="F89" s="194"/>
      <c r="G89" s="194"/>
      <c r="H89" s="194"/>
      <c r="I89" s="194"/>
      <c r="J89" s="194"/>
      <c r="K89" s="194"/>
      <c r="L89" s="194"/>
      <c r="M89" s="194"/>
      <c r="N89" s="154"/>
      <c r="O89" s="155"/>
      <c r="P89" s="155"/>
      <c r="Q89" s="156"/>
      <c r="R89" s="119"/>
      <c r="S89" s="119"/>
      <c r="T89" s="119"/>
      <c r="U89" s="79"/>
      <c r="V89" s="80"/>
      <c r="W89" s="80"/>
      <c r="X89" s="80"/>
      <c r="Y89" s="80"/>
      <c r="Z89" s="80"/>
      <c r="AA89" s="80"/>
      <c r="AB89" s="81"/>
      <c r="AC89" s="79"/>
      <c r="AD89" s="80"/>
      <c r="AE89" s="80"/>
      <c r="AF89" s="80"/>
      <c r="AG89" s="80"/>
      <c r="AH89" s="80"/>
      <c r="AI89" s="80"/>
      <c r="AJ89" s="81"/>
      <c r="AK89" s="136"/>
      <c r="AL89" s="136"/>
      <c r="AM89" s="208"/>
      <c r="AN89" s="209"/>
      <c r="AO89" s="209"/>
      <c r="AP89" s="209"/>
      <c r="AQ89" s="209"/>
      <c r="AR89" s="209"/>
      <c r="AS89" s="209"/>
      <c r="AT89" s="209"/>
      <c r="AU89" s="209"/>
      <c r="AV89" s="209"/>
      <c r="AW89" s="209"/>
      <c r="AX89" s="209"/>
      <c r="AY89" s="209"/>
      <c r="AZ89" s="209"/>
      <c r="BA89" s="209"/>
      <c r="BB89" s="209"/>
      <c r="BC89" s="210"/>
      <c r="BD89" s="109"/>
      <c r="BE89" s="109"/>
      <c r="BF89" s="150" t="str">
        <f>IF([9]回答表!F17="水道事業",IF([9]回答表!X45="●",[9]回答表!E212,IF([9]回答表!AA45="●",[9]回答表!E278,"")),"")</f>
        <v/>
      </c>
      <c r="BG89" s="151"/>
      <c r="BH89" s="151"/>
      <c r="BI89" s="151"/>
      <c r="BJ89" s="150" t="str">
        <f>IF([9]回答表!F17="水道事業",IF([9]回答表!X45="●",[9]回答表!E213,IF([9]回答表!AA45="●",[9]回答表!E279,"")),"")</f>
        <v/>
      </c>
      <c r="BK89" s="151"/>
      <c r="BL89" s="151"/>
      <c r="BM89" s="151"/>
      <c r="BN89" s="150" t="str">
        <f>IF([9]回答表!F17="水道事業",IF([9]回答表!X45="●",[9]回答表!E214,IF([9]回答表!AA45="●",[9]回答表!E280,"")),"")</f>
        <v/>
      </c>
      <c r="BO89" s="151"/>
      <c r="BP89" s="151"/>
      <c r="BQ89" s="152"/>
      <c r="BR89" s="112"/>
    </row>
    <row r="90" spans="3:70" ht="15.6" customHeight="1" x14ac:dyDescent="0.4">
      <c r="C90" s="101"/>
      <c r="D90" s="157"/>
      <c r="E90" s="157"/>
      <c r="F90" s="157"/>
      <c r="G90" s="157"/>
      <c r="H90" s="157"/>
      <c r="I90" s="157"/>
      <c r="J90" s="157"/>
      <c r="K90" s="157"/>
      <c r="L90" s="157"/>
      <c r="M90" s="157"/>
      <c r="N90" s="158"/>
      <c r="O90" s="158"/>
      <c r="P90" s="158"/>
      <c r="Q90" s="158"/>
      <c r="R90" s="159"/>
      <c r="S90" s="159"/>
      <c r="T90" s="159"/>
      <c r="U90" s="85"/>
      <c r="V90" s="86"/>
      <c r="W90" s="86"/>
      <c r="X90" s="86"/>
      <c r="Y90" s="86"/>
      <c r="Z90" s="86"/>
      <c r="AA90" s="86"/>
      <c r="AB90" s="87"/>
      <c r="AC90" s="85"/>
      <c r="AD90" s="86"/>
      <c r="AE90" s="86"/>
      <c r="AF90" s="86"/>
      <c r="AG90" s="86"/>
      <c r="AH90" s="86"/>
      <c r="AI90" s="86"/>
      <c r="AJ90" s="87"/>
      <c r="AK90" s="136"/>
      <c r="AL90" s="136"/>
      <c r="AM90" s="208"/>
      <c r="AN90" s="209"/>
      <c r="AO90" s="209"/>
      <c r="AP90" s="209"/>
      <c r="AQ90" s="209"/>
      <c r="AR90" s="209"/>
      <c r="AS90" s="209"/>
      <c r="AT90" s="209"/>
      <c r="AU90" s="209"/>
      <c r="AV90" s="209"/>
      <c r="AW90" s="209"/>
      <c r="AX90" s="209"/>
      <c r="AY90" s="209"/>
      <c r="AZ90" s="209"/>
      <c r="BA90" s="209"/>
      <c r="BB90" s="209"/>
      <c r="BC90" s="210"/>
      <c r="BD90" s="120"/>
      <c r="BE90" s="120"/>
      <c r="BF90" s="150"/>
      <c r="BG90" s="151"/>
      <c r="BH90" s="151"/>
      <c r="BI90" s="151"/>
      <c r="BJ90" s="150"/>
      <c r="BK90" s="151"/>
      <c r="BL90" s="151"/>
      <c r="BM90" s="151"/>
      <c r="BN90" s="150"/>
      <c r="BO90" s="151"/>
      <c r="BP90" s="151"/>
      <c r="BQ90" s="152"/>
      <c r="BR90" s="112"/>
    </row>
    <row r="91" spans="3:70" ht="19.350000000000001" customHeight="1" x14ac:dyDescent="0.4">
      <c r="C91" s="101"/>
      <c r="D91" s="157"/>
      <c r="E91" s="157"/>
      <c r="F91" s="157"/>
      <c r="G91" s="157"/>
      <c r="H91" s="157"/>
      <c r="I91" s="157"/>
      <c r="J91" s="157"/>
      <c r="K91" s="157"/>
      <c r="L91" s="157"/>
      <c r="M91" s="157"/>
      <c r="N91" s="158"/>
      <c r="O91" s="158"/>
      <c r="P91" s="158"/>
      <c r="Q91" s="158"/>
      <c r="R91" s="159"/>
      <c r="S91" s="159"/>
      <c r="T91" s="159"/>
      <c r="U91" s="195" t="s">
        <v>42</v>
      </c>
      <c r="V91" s="196"/>
      <c r="W91" s="196"/>
      <c r="X91" s="196"/>
      <c r="Y91" s="196"/>
      <c r="Z91" s="196"/>
      <c r="AA91" s="196"/>
      <c r="AB91" s="196"/>
      <c r="AC91" s="195" t="s">
        <v>43</v>
      </c>
      <c r="AD91" s="196"/>
      <c r="AE91" s="196"/>
      <c r="AF91" s="196"/>
      <c r="AG91" s="196"/>
      <c r="AH91" s="196"/>
      <c r="AI91" s="196"/>
      <c r="AJ91" s="211"/>
      <c r="AK91" s="136"/>
      <c r="AL91" s="136"/>
      <c r="AM91" s="208"/>
      <c r="AN91" s="209"/>
      <c r="AO91" s="209"/>
      <c r="AP91" s="209"/>
      <c r="AQ91" s="209"/>
      <c r="AR91" s="209"/>
      <c r="AS91" s="209"/>
      <c r="AT91" s="209"/>
      <c r="AU91" s="209"/>
      <c r="AV91" s="209"/>
      <c r="AW91" s="209"/>
      <c r="AX91" s="209"/>
      <c r="AY91" s="209"/>
      <c r="AZ91" s="209"/>
      <c r="BA91" s="209"/>
      <c r="BB91" s="209"/>
      <c r="BC91" s="210"/>
      <c r="BD91" s="109"/>
      <c r="BE91" s="109"/>
      <c r="BF91" s="150"/>
      <c r="BG91" s="151"/>
      <c r="BH91" s="151"/>
      <c r="BI91" s="151"/>
      <c r="BJ91" s="150"/>
      <c r="BK91" s="151"/>
      <c r="BL91" s="151"/>
      <c r="BM91" s="151"/>
      <c r="BN91" s="150"/>
      <c r="BO91" s="151"/>
      <c r="BP91" s="151"/>
      <c r="BQ91" s="152"/>
      <c r="BR91" s="112"/>
    </row>
    <row r="92" spans="3:70" ht="19.350000000000001" customHeight="1" x14ac:dyDescent="0.4">
      <c r="C92" s="101"/>
      <c r="D92" s="212" t="s">
        <v>26</v>
      </c>
      <c r="E92" s="194"/>
      <c r="F92" s="194"/>
      <c r="G92" s="194"/>
      <c r="H92" s="194"/>
      <c r="I92" s="194"/>
      <c r="J92" s="194"/>
      <c r="K92" s="194"/>
      <c r="L92" s="194"/>
      <c r="M92" s="213"/>
      <c r="N92" s="130" t="str">
        <f>IF([9]回答表!F17="水道事業",IF([9]回答表!AA45="●","●",""),"")</f>
        <v/>
      </c>
      <c r="O92" s="131"/>
      <c r="P92" s="131"/>
      <c r="Q92" s="132"/>
      <c r="R92" s="119"/>
      <c r="S92" s="119"/>
      <c r="T92" s="119"/>
      <c r="U92" s="203"/>
      <c r="V92" s="204"/>
      <c r="W92" s="204"/>
      <c r="X92" s="204"/>
      <c r="Y92" s="204"/>
      <c r="Z92" s="204"/>
      <c r="AA92" s="204"/>
      <c r="AB92" s="204"/>
      <c r="AC92" s="203"/>
      <c r="AD92" s="204"/>
      <c r="AE92" s="204"/>
      <c r="AF92" s="204"/>
      <c r="AG92" s="204"/>
      <c r="AH92" s="204"/>
      <c r="AI92" s="204"/>
      <c r="AJ92" s="214"/>
      <c r="AK92" s="136"/>
      <c r="AL92" s="136"/>
      <c r="AM92" s="208"/>
      <c r="AN92" s="209"/>
      <c r="AO92" s="209"/>
      <c r="AP92" s="209"/>
      <c r="AQ92" s="209"/>
      <c r="AR92" s="209"/>
      <c r="AS92" s="209"/>
      <c r="AT92" s="209"/>
      <c r="AU92" s="209"/>
      <c r="AV92" s="209"/>
      <c r="AW92" s="209"/>
      <c r="AX92" s="209"/>
      <c r="AY92" s="209"/>
      <c r="AZ92" s="209"/>
      <c r="BA92" s="209"/>
      <c r="BB92" s="209"/>
      <c r="BC92" s="210"/>
      <c r="BD92" s="172"/>
      <c r="BE92" s="172"/>
      <c r="BF92" s="150"/>
      <c r="BG92" s="151"/>
      <c r="BH92" s="151"/>
      <c r="BI92" s="151"/>
      <c r="BJ92" s="150"/>
      <c r="BK92" s="151"/>
      <c r="BL92" s="151"/>
      <c r="BM92" s="151"/>
      <c r="BN92" s="150"/>
      <c r="BO92" s="151"/>
      <c r="BP92" s="151"/>
      <c r="BQ92" s="152"/>
      <c r="BR92" s="112"/>
    </row>
    <row r="93" spans="3:70" ht="15.6" customHeight="1" x14ac:dyDescent="0.4">
      <c r="C93" s="101"/>
      <c r="D93" s="194"/>
      <c r="E93" s="194"/>
      <c r="F93" s="194"/>
      <c r="G93" s="194"/>
      <c r="H93" s="194"/>
      <c r="I93" s="194"/>
      <c r="J93" s="194"/>
      <c r="K93" s="194"/>
      <c r="L93" s="194"/>
      <c r="M93" s="213"/>
      <c r="N93" s="144"/>
      <c r="O93" s="145"/>
      <c r="P93" s="145"/>
      <c r="Q93" s="146"/>
      <c r="R93" s="119"/>
      <c r="S93" s="119"/>
      <c r="T93" s="119"/>
      <c r="U93" s="82" t="str">
        <f>IF([9]回答表!F17="水道事業",IF([9]回答表!X45="●",[9]回答表!J176,IF([9]回答表!AA45="●",[9]回答表!J241,"")),"")</f>
        <v/>
      </c>
      <c r="V93" s="83"/>
      <c r="W93" s="83"/>
      <c r="X93" s="83"/>
      <c r="Y93" s="83"/>
      <c r="Z93" s="83"/>
      <c r="AA93" s="83"/>
      <c r="AB93" s="153"/>
      <c r="AC93" s="82" t="str">
        <f>IF([9]回答表!F17="水道事業",IF([9]回答表!X45="●",[9]回答表!J180,IF([9]回答表!AA45="●",[9]回答表!J245,"")),"")</f>
        <v/>
      </c>
      <c r="AD93" s="83"/>
      <c r="AE93" s="83"/>
      <c r="AF93" s="83"/>
      <c r="AG93" s="83"/>
      <c r="AH93" s="83"/>
      <c r="AI93" s="83"/>
      <c r="AJ93" s="153"/>
      <c r="AK93" s="136"/>
      <c r="AL93" s="136"/>
      <c r="AM93" s="208"/>
      <c r="AN93" s="209"/>
      <c r="AO93" s="209"/>
      <c r="AP93" s="209"/>
      <c r="AQ93" s="209"/>
      <c r="AR93" s="209"/>
      <c r="AS93" s="209"/>
      <c r="AT93" s="209"/>
      <c r="AU93" s="209"/>
      <c r="AV93" s="209"/>
      <c r="AW93" s="209"/>
      <c r="AX93" s="209"/>
      <c r="AY93" s="209"/>
      <c r="AZ93" s="209"/>
      <c r="BA93" s="209"/>
      <c r="BB93" s="209"/>
      <c r="BC93" s="210"/>
      <c r="BD93" s="172"/>
      <c r="BE93" s="172"/>
      <c r="BF93" s="150" t="s">
        <v>23</v>
      </c>
      <c r="BG93" s="151"/>
      <c r="BH93" s="151"/>
      <c r="BI93" s="151"/>
      <c r="BJ93" s="150" t="s">
        <v>24</v>
      </c>
      <c r="BK93" s="151"/>
      <c r="BL93" s="151"/>
      <c r="BM93" s="151"/>
      <c r="BN93" s="150" t="s">
        <v>25</v>
      </c>
      <c r="BO93" s="151"/>
      <c r="BP93" s="151"/>
      <c r="BQ93" s="152"/>
      <c r="BR93" s="112"/>
    </row>
    <row r="94" spans="3:70" ht="15.6" customHeight="1" x14ac:dyDescent="0.4">
      <c r="C94" s="101"/>
      <c r="D94" s="194"/>
      <c r="E94" s="194"/>
      <c r="F94" s="194"/>
      <c r="G94" s="194"/>
      <c r="H94" s="194"/>
      <c r="I94" s="194"/>
      <c r="J94" s="194"/>
      <c r="K94" s="194"/>
      <c r="L94" s="194"/>
      <c r="M94" s="213"/>
      <c r="N94" s="144"/>
      <c r="O94" s="145"/>
      <c r="P94" s="145"/>
      <c r="Q94" s="146"/>
      <c r="R94" s="119"/>
      <c r="S94" s="119"/>
      <c r="T94" s="119"/>
      <c r="U94" s="79"/>
      <c r="V94" s="80"/>
      <c r="W94" s="80"/>
      <c r="X94" s="80"/>
      <c r="Y94" s="80"/>
      <c r="Z94" s="80"/>
      <c r="AA94" s="80"/>
      <c r="AB94" s="81"/>
      <c r="AC94" s="79"/>
      <c r="AD94" s="80"/>
      <c r="AE94" s="80"/>
      <c r="AF94" s="80"/>
      <c r="AG94" s="80"/>
      <c r="AH94" s="80"/>
      <c r="AI94" s="80"/>
      <c r="AJ94" s="81"/>
      <c r="AK94" s="136"/>
      <c r="AL94" s="136"/>
      <c r="AM94" s="208"/>
      <c r="AN94" s="209"/>
      <c r="AO94" s="209"/>
      <c r="AP94" s="209"/>
      <c r="AQ94" s="209"/>
      <c r="AR94" s="209"/>
      <c r="AS94" s="209"/>
      <c r="AT94" s="209"/>
      <c r="AU94" s="209"/>
      <c r="AV94" s="209"/>
      <c r="AW94" s="209"/>
      <c r="AX94" s="209"/>
      <c r="AY94" s="209"/>
      <c r="AZ94" s="209"/>
      <c r="BA94" s="209"/>
      <c r="BB94" s="209"/>
      <c r="BC94" s="210"/>
      <c r="BD94" s="172"/>
      <c r="BE94" s="172"/>
      <c r="BF94" s="150"/>
      <c r="BG94" s="151"/>
      <c r="BH94" s="151"/>
      <c r="BI94" s="151"/>
      <c r="BJ94" s="150"/>
      <c r="BK94" s="151"/>
      <c r="BL94" s="151"/>
      <c r="BM94" s="151"/>
      <c r="BN94" s="150"/>
      <c r="BO94" s="151"/>
      <c r="BP94" s="151"/>
      <c r="BQ94" s="152"/>
      <c r="BR94" s="112"/>
    </row>
    <row r="95" spans="3:70" ht="15.6" customHeight="1" x14ac:dyDescent="0.4">
      <c r="C95" s="101"/>
      <c r="D95" s="194"/>
      <c r="E95" s="194"/>
      <c r="F95" s="194"/>
      <c r="G95" s="194"/>
      <c r="H95" s="194"/>
      <c r="I95" s="194"/>
      <c r="J95" s="194"/>
      <c r="K95" s="194"/>
      <c r="L95" s="194"/>
      <c r="M95" s="213"/>
      <c r="N95" s="154"/>
      <c r="O95" s="155"/>
      <c r="P95" s="155"/>
      <c r="Q95" s="156"/>
      <c r="R95" s="119"/>
      <c r="S95" s="119"/>
      <c r="T95" s="119"/>
      <c r="U95" s="85"/>
      <c r="V95" s="86"/>
      <c r="W95" s="86"/>
      <c r="X95" s="86"/>
      <c r="Y95" s="86"/>
      <c r="Z95" s="86"/>
      <c r="AA95" s="86"/>
      <c r="AB95" s="87"/>
      <c r="AC95" s="85"/>
      <c r="AD95" s="86"/>
      <c r="AE95" s="86"/>
      <c r="AF95" s="86"/>
      <c r="AG95" s="86"/>
      <c r="AH95" s="86"/>
      <c r="AI95" s="86"/>
      <c r="AJ95" s="87"/>
      <c r="AK95" s="136"/>
      <c r="AL95" s="136"/>
      <c r="AM95" s="215"/>
      <c r="AN95" s="216"/>
      <c r="AO95" s="216"/>
      <c r="AP95" s="216"/>
      <c r="AQ95" s="216"/>
      <c r="AR95" s="216"/>
      <c r="AS95" s="216"/>
      <c r="AT95" s="216"/>
      <c r="AU95" s="216"/>
      <c r="AV95" s="216"/>
      <c r="AW95" s="216"/>
      <c r="AX95" s="216"/>
      <c r="AY95" s="216"/>
      <c r="AZ95" s="216"/>
      <c r="BA95" s="216"/>
      <c r="BB95" s="216"/>
      <c r="BC95" s="217"/>
      <c r="BD95" s="172"/>
      <c r="BE95" s="172"/>
      <c r="BF95" s="189"/>
      <c r="BG95" s="190"/>
      <c r="BH95" s="190"/>
      <c r="BI95" s="190"/>
      <c r="BJ95" s="189"/>
      <c r="BK95" s="190"/>
      <c r="BL95" s="190"/>
      <c r="BM95" s="190"/>
      <c r="BN95" s="189"/>
      <c r="BO95" s="190"/>
      <c r="BP95" s="190"/>
      <c r="BQ95" s="191"/>
      <c r="BR95" s="112"/>
    </row>
    <row r="96" spans="3:70" ht="15.6" customHeight="1" x14ac:dyDescent="0.5">
      <c r="C96" s="101"/>
      <c r="D96" s="157"/>
      <c r="E96" s="157"/>
      <c r="F96" s="157"/>
      <c r="G96" s="157"/>
      <c r="H96" s="157"/>
      <c r="I96" s="157"/>
      <c r="J96" s="157"/>
      <c r="K96" s="157"/>
      <c r="L96" s="157"/>
      <c r="M96" s="157"/>
      <c r="N96" s="84"/>
      <c r="O96" s="84"/>
      <c r="P96" s="84"/>
      <c r="Q96" s="84"/>
      <c r="R96" s="119"/>
      <c r="S96" s="119"/>
      <c r="T96" s="119"/>
      <c r="U96" s="119"/>
      <c r="V96" s="119"/>
      <c r="W96" s="119"/>
      <c r="X96" s="68"/>
      <c r="Y96" s="68"/>
      <c r="Z96" s="68"/>
      <c r="AA96" s="110"/>
      <c r="AB96" s="110"/>
      <c r="AC96" s="110"/>
      <c r="AD96" s="110"/>
      <c r="AE96" s="110"/>
      <c r="AF96" s="110"/>
      <c r="AG96" s="110"/>
      <c r="AH96" s="110"/>
      <c r="AI96" s="110"/>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112"/>
    </row>
    <row r="97" spans="1:71" ht="18.600000000000001" customHeight="1" x14ac:dyDescent="0.5">
      <c r="C97" s="101"/>
      <c r="D97" s="157"/>
      <c r="E97" s="157"/>
      <c r="F97" s="157"/>
      <c r="G97" s="157"/>
      <c r="H97" s="157"/>
      <c r="I97" s="157"/>
      <c r="J97" s="157"/>
      <c r="K97" s="157"/>
      <c r="L97" s="157"/>
      <c r="M97" s="157"/>
      <c r="N97" s="84"/>
      <c r="O97" s="84"/>
      <c r="P97" s="84"/>
      <c r="Q97" s="84"/>
      <c r="R97" s="119"/>
      <c r="S97" s="119"/>
      <c r="T97" s="119"/>
      <c r="U97" s="123" t="s">
        <v>31</v>
      </c>
      <c r="V97" s="119"/>
      <c r="W97" s="119"/>
      <c r="X97" s="119"/>
      <c r="Y97" s="119"/>
      <c r="Z97" s="119"/>
      <c r="AA97" s="110"/>
      <c r="AB97" s="124"/>
      <c r="AC97" s="110"/>
      <c r="AD97" s="110"/>
      <c r="AE97" s="110"/>
      <c r="AF97" s="110"/>
      <c r="AG97" s="110"/>
      <c r="AH97" s="110"/>
      <c r="AI97" s="110"/>
      <c r="AJ97" s="110"/>
      <c r="AK97" s="110"/>
      <c r="AL97" s="110"/>
      <c r="AM97" s="123" t="s">
        <v>32</v>
      </c>
      <c r="AN97" s="110"/>
      <c r="AO97" s="110"/>
      <c r="AP97" s="110"/>
      <c r="AQ97" s="110"/>
      <c r="AR97" s="110"/>
      <c r="AS97" s="110"/>
      <c r="AT97" s="110"/>
      <c r="AU97" s="110"/>
      <c r="AV97" s="110"/>
      <c r="AW97" s="110"/>
      <c r="AX97" s="110"/>
      <c r="AY97" s="109"/>
      <c r="AZ97" s="109"/>
      <c r="BA97" s="109"/>
      <c r="BB97" s="109"/>
      <c r="BC97" s="109"/>
      <c r="BD97" s="109"/>
      <c r="BE97" s="109"/>
      <c r="BF97" s="109"/>
      <c r="BG97" s="109"/>
      <c r="BH97" s="109"/>
      <c r="BI97" s="109"/>
      <c r="BJ97" s="109"/>
      <c r="BK97" s="109"/>
      <c r="BL97" s="109"/>
      <c r="BM97" s="109"/>
      <c r="BN97" s="109"/>
      <c r="BO97" s="109"/>
      <c r="BP97" s="109"/>
      <c r="BQ97" s="68"/>
      <c r="BR97" s="112"/>
    </row>
    <row r="98" spans="1:71" ht="15.6" customHeight="1" x14ac:dyDescent="0.4">
      <c r="C98" s="101"/>
      <c r="D98" s="194" t="s">
        <v>33</v>
      </c>
      <c r="E98" s="194"/>
      <c r="F98" s="194"/>
      <c r="G98" s="194"/>
      <c r="H98" s="194"/>
      <c r="I98" s="194"/>
      <c r="J98" s="194"/>
      <c r="K98" s="194"/>
      <c r="L98" s="194"/>
      <c r="M98" s="213"/>
      <c r="N98" s="130" t="str">
        <f>IF([9]回答表!F17="水道事業",IF([9]回答表!AD45="○","○",""),"")</f>
        <v/>
      </c>
      <c r="O98" s="131"/>
      <c r="P98" s="131"/>
      <c r="Q98" s="132"/>
      <c r="R98" s="119"/>
      <c r="S98" s="119"/>
      <c r="T98" s="119"/>
      <c r="U98" s="133" t="str">
        <f>IF([9]回答表!F17="水道事業",IF([9]回答表!AD45="●",[9]回答表!B289,""),"")</f>
        <v/>
      </c>
      <c r="V98" s="134"/>
      <c r="W98" s="134"/>
      <c r="X98" s="134"/>
      <c r="Y98" s="134"/>
      <c r="Z98" s="134"/>
      <c r="AA98" s="134"/>
      <c r="AB98" s="134"/>
      <c r="AC98" s="134"/>
      <c r="AD98" s="134"/>
      <c r="AE98" s="134"/>
      <c r="AF98" s="134"/>
      <c r="AG98" s="134"/>
      <c r="AH98" s="134"/>
      <c r="AI98" s="134"/>
      <c r="AJ98" s="135"/>
      <c r="AK98" s="183"/>
      <c r="AL98" s="183"/>
      <c r="AM98" s="133" t="str">
        <f>IF([9]回答表!F17="水道事業",IF([9]回答表!AD45="●",[9]回答表!B295,""),"")</f>
        <v/>
      </c>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35"/>
      <c r="BR98" s="112"/>
    </row>
    <row r="99" spans="1:71" ht="15.6" customHeight="1" x14ac:dyDescent="0.4">
      <c r="C99" s="101"/>
      <c r="D99" s="194"/>
      <c r="E99" s="194"/>
      <c r="F99" s="194"/>
      <c r="G99" s="194"/>
      <c r="H99" s="194"/>
      <c r="I99" s="194"/>
      <c r="J99" s="194"/>
      <c r="K99" s="194"/>
      <c r="L99" s="194"/>
      <c r="M99" s="213"/>
      <c r="N99" s="144"/>
      <c r="O99" s="145"/>
      <c r="P99" s="145"/>
      <c r="Q99" s="146"/>
      <c r="R99" s="119"/>
      <c r="S99" s="119"/>
      <c r="T99" s="119"/>
      <c r="U99" s="147"/>
      <c r="V99" s="148"/>
      <c r="W99" s="148"/>
      <c r="X99" s="148"/>
      <c r="Y99" s="148"/>
      <c r="Z99" s="148"/>
      <c r="AA99" s="148"/>
      <c r="AB99" s="148"/>
      <c r="AC99" s="148"/>
      <c r="AD99" s="148"/>
      <c r="AE99" s="148"/>
      <c r="AF99" s="148"/>
      <c r="AG99" s="148"/>
      <c r="AH99" s="148"/>
      <c r="AI99" s="148"/>
      <c r="AJ99" s="149"/>
      <c r="AK99" s="183"/>
      <c r="AL99" s="183"/>
      <c r="AM99" s="147"/>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c r="BM99" s="148"/>
      <c r="BN99" s="148"/>
      <c r="BO99" s="148"/>
      <c r="BP99" s="148"/>
      <c r="BQ99" s="149"/>
      <c r="BR99" s="112"/>
    </row>
    <row r="100" spans="1:71" ht="15.6" customHeight="1" x14ac:dyDescent="0.4">
      <c r="C100" s="101"/>
      <c r="D100" s="194"/>
      <c r="E100" s="194"/>
      <c r="F100" s="194"/>
      <c r="G100" s="194"/>
      <c r="H100" s="194"/>
      <c r="I100" s="194"/>
      <c r="J100" s="194"/>
      <c r="K100" s="194"/>
      <c r="L100" s="194"/>
      <c r="M100" s="213"/>
      <c r="N100" s="144"/>
      <c r="O100" s="145"/>
      <c r="P100" s="145"/>
      <c r="Q100" s="146"/>
      <c r="R100" s="119"/>
      <c r="S100" s="119"/>
      <c r="T100" s="119"/>
      <c r="U100" s="147"/>
      <c r="V100" s="148"/>
      <c r="W100" s="148"/>
      <c r="X100" s="148"/>
      <c r="Y100" s="148"/>
      <c r="Z100" s="148"/>
      <c r="AA100" s="148"/>
      <c r="AB100" s="148"/>
      <c r="AC100" s="148"/>
      <c r="AD100" s="148"/>
      <c r="AE100" s="148"/>
      <c r="AF100" s="148"/>
      <c r="AG100" s="148"/>
      <c r="AH100" s="148"/>
      <c r="AI100" s="148"/>
      <c r="AJ100" s="149"/>
      <c r="AK100" s="183"/>
      <c r="AL100" s="183"/>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c r="BM100" s="148"/>
      <c r="BN100" s="148"/>
      <c r="BO100" s="148"/>
      <c r="BP100" s="148"/>
      <c r="BQ100" s="149"/>
      <c r="BR100" s="112"/>
    </row>
    <row r="101" spans="1:71" ht="15.6" customHeight="1" x14ac:dyDescent="0.4">
      <c r="C101" s="101"/>
      <c r="D101" s="194"/>
      <c r="E101" s="194"/>
      <c r="F101" s="194"/>
      <c r="G101" s="194"/>
      <c r="H101" s="194"/>
      <c r="I101" s="194"/>
      <c r="J101" s="194"/>
      <c r="K101" s="194"/>
      <c r="L101" s="194"/>
      <c r="M101" s="213"/>
      <c r="N101" s="154"/>
      <c r="O101" s="155"/>
      <c r="P101" s="155"/>
      <c r="Q101" s="156"/>
      <c r="R101" s="119"/>
      <c r="S101" s="119"/>
      <c r="T101" s="119"/>
      <c r="U101" s="179"/>
      <c r="V101" s="180"/>
      <c r="W101" s="180"/>
      <c r="X101" s="180"/>
      <c r="Y101" s="180"/>
      <c r="Z101" s="180"/>
      <c r="AA101" s="180"/>
      <c r="AB101" s="180"/>
      <c r="AC101" s="180"/>
      <c r="AD101" s="180"/>
      <c r="AE101" s="180"/>
      <c r="AF101" s="180"/>
      <c r="AG101" s="180"/>
      <c r="AH101" s="180"/>
      <c r="AI101" s="180"/>
      <c r="AJ101" s="181"/>
      <c r="AK101" s="183"/>
      <c r="AL101" s="183"/>
      <c r="AM101" s="179"/>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1"/>
      <c r="BR101" s="112"/>
    </row>
    <row r="102" spans="1:71" ht="15.6" customHeight="1" x14ac:dyDescent="0.4">
      <c r="C102" s="184"/>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6"/>
    </row>
    <row r="103" spans="1:71" ht="15.6" customHeight="1" x14ac:dyDescent="0.4">
      <c r="A103" s="92"/>
      <c r="B103" s="92"/>
      <c r="C103" s="92"/>
      <c r="D103" s="92"/>
      <c r="E103" s="92"/>
      <c r="F103" s="92"/>
      <c r="G103" s="92"/>
      <c r="H103" s="92"/>
      <c r="I103" s="92"/>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row>
    <row r="104" spans="1:71" ht="15.6" customHeight="1" x14ac:dyDescent="0.4">
      <c r="C104" s="94"/>
      <c r="D104" s="95"/>
      <c r="E104" s="95"/>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192"/>
      <c r="AS104" s="192"/>
      <c r="AT104" s="192"/>
      <c r="AU104" s="192"/>
      <c r="AV104" s="192"/>
      <c r="AW104" s="192"/>
      <c r="AX104" s="192"/>
      <c r="AY104" s="192"/>
      <c r="AZ104" s="192"/>
      <c r="BA104" s="192"/>
      <c r="BB104" s="192"/>
      <c r="BC104" s="97"/>
      <c r="BD104" s="98"/>
      <c r="BE104" s="98"/>
      <c r="BF104" s="98"/>
      <c r="BG104" s="98"/>
      <c r="BH104" s="98"/>
      <c r="BI104" s="98"/>
      <c r="BJ104" s="98"/>
      <c r="BK104" s="98"/>
      <c r="BL104" s="98"/>
      <c r="BM104" s="98"/>
      <c r="BN104" s="98"/>
      <c r="BO104" s="98"/>
      <c r="BP104" s="98"/>
      <c r="BQ104" s="98"/>
      <c r="BR104" s="99"/>
    </row>
    <row r="105" spans="1:71" ht="15.6" customHeight="1" x14ac:dyDescent="0.5">
      <c r="C105" s="101"/>
      <c r="D105" s="119"/>
      <c r="E105" s="119"/>
      <c r="F105" s="119"/>
      <c r="G105" s="119"/>
      <c r="H105" s="119"/>
      <c r="I105" s="119"/>
      <c r="J105" s="119"/>
      <c r="K105" s="119"/>
      <c r="L105" s="119"/>
      <c r="M105" s="119"/>
      <c r="N105" s="119"/>
      <c r="O105" s="119"/>
      <c r="P105" s="119"/>
      <c r="Q105" s="119"/>
      <c r="R105" s="119"/>
      <c r="S105" s="119"/>
      <c r="T105" s="119"/>
      <c r="U105" s="119"/>
      <c r="V105" s="119"/>
      <c r="W105" s="119"/>
      <c r="X105" s="68"/>
      <c r="Y105" s="68"/>
      <c r="Z105" s="68"/>
      <c r="AA105" s="109"/>
      <c r="AB105" s="120"/>
      <c r="AC105" s="120"/>
      <c r="AD105" s="120"/>
      <c r="AE105" s="120"/>
      <c r="AF105" s="120"/>
      <c r="AG105" s="120"/>
      <c r="AH105" s="120"/>
      <c r="AI105" s="120"/>
      <c r="AJ105" s="120"/>
      <c r="AK105" s="120"/>
      <c r="AL105" s="120"/>
      <c r="AM105" s="120"/>
      <c r="AN105" s="111"/>
      <c r="AO105" s="120"/>
      <c r="AP105" s="121"/>
      <c r="AQ105" s="121"/>
      <c r="AR105" s="193"/>
      <c r="AS105" s="193"/>
      <c r="AT105" s="193"/>
      <c r="AU105" s="193"/>
      <c r="AV105" s="193"/>
      <c r="AW105" s="193"/>
      <c r="AX105" s="193"/>
      <c r="AY105" s="193"/>
      <c r="AZ105" s="193"/>
      <c r="BA105" s="193"/>
      <c r="BB105" s="193"/>
      <c r="BC105" s="108"/>
      <c r="BD105" s="109"/>
      <c r="BE105" s="109"/>
      <c r="BF105" s="109"/>
      <c r="BG105" s="109"/>
      <c r="BH105" s="109"/>
      <c r="BI105" s="109"/>
      <c r="BJ105" s="109"/>
      <c r="BK105" s="109"/>
      <c r="BL105" s="109"/>
      <c r="BM105" s="109"/>
      <c r="BN105" s="110"/>
      <c r="BO105" s="110"/>
      <c r="BP105" s="110"/>
      <c r="BQ105" s="111"/>
      <c r="BR105" s="112"/>
    </row>
    <row r="106" spans="1:71" ht="15.6" customHeight="1" x14ac:dyDescent="0.5">
      <c r="C106" s="101"/>
      <c r="D106" s="102" t="s">
        <v>14</v>
      </c>
      <c r="E106" s="103"/>
      <c r="F106" s="103"/>
      <c r="G106" s="103"/>
      <c r="H106" s="103"/>
      <c r="I106" s="103"/>
      <c r="J106" s="103"/>
      <c r="K106" s="103"/>
      <c r="L106" s="103"/>
      <c r="M106" s="103"/>
      <c r="N106" s="103"/>
      <c r="O106" s="103"/>
      <c r="P106" s="103"/>
      <c r="Q106" s="104"/>
      <c r="R106" s="105" t="s">
        <v>44</v>
      </c>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7"/>
      <c r="BC106" s="108"/>
      <c r="BD106" s="109"/>
      <c r="BE106" s="109"/>
      <c r="BF106" s="109"/>
      <c r="BG106" s="109"/>
      <c r="BH106" s="109"/>
      <c r="BI106" s="109"/>
      <c r="BJ106" s="109"/>
      <c r="BK106" s="109"/>
      <c r="BL106" s="109"/>
      <c r="BM106" s="109"/>
      <c r="BN106" s="110"/>
      <c r="BO106" s="110"/>
      <c r="BP106" s="110"/>
      <c r="BQ106" s="111"/>
      <c r="BR106" s="112"/>
    </row>
    <row r="107" spans="1:71" ht="15.6" customHeight="1" x14ac:dyDescent="0.5">
      <c r="C107" s="101"/>
      <c r="D107" s="113"/>
      <c r="E107" s="114"/>
      <c r="F107" s="114"/>
      <c r="G107" s="114"/>
      <c r="H107" s="114"/>
      <c r="I107" s="114"/>
      <c r="J107" s="114"/>
      <c r="K107" s="114"/>
      <c r="L107" s="114"/>
      <c r="M107" s="114"/>
      <c r="N107" s="114"/>
      <c r="O107" s="114"/>
      <c r="P107" s="114"/>
      <c r="Q107" s="115"/>
      <c r="R107" s="116"/>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8"/>
      <c r="BC107" s="108"/>
      <c r="BD107" s="109"/>
      <c r="BE107" s="109"/>
      <c r="BF107" s="109"/>
      <c r="BG107" s="109"/>
      <c r="BH107" s="109"/>
      <c r="BI107" s="109"/>
      <c r="BJ107" s="109"/>
      <c r="BK107" s="109"/>
      <c r="BL107" s="109"/>
      <c r="BM107" s="109"/>
      <c r="BN107" s="110"/>
      <c r="BO107" s="110"/>
      <c r="BP107" s="110"/>
      <c r="BQ107" s="111"/>
      <c r="BR107" s="112"/>
    </row>
    <row r="108" spans="1:71" ht="15.6" customHeight="1" x14ac:dyDescent="0.5">
      <c r="C108" s="101"/>
      <c r="D108" s="119"/>
      <c r="E108" s="119"/>
      <c r="F108" s="119"/>
      <c r="G108" s="119"/>
      <c r="H108" s="119"/>
      <c r="I108" s="119"/>
      <c r="J108" s="119"/>
      <c r="K108" s="119"/>
      <c r="L108" s="119"/>
      <c r="M108" s="119"/>
      <c r="N108" s="119"/>
      <c r="O108" s="119"/>
      <c r="P108" s="119"/>
      <c r="Q108" s="119"/>
      <c r="R108" s="119"/>
      <c r="S108" s="119"/>
      <c r="T108" s="119"/>
      <c r="U108" s="119"/>
      <c r="V108" s="119"/>
      <c r="W108" s="119"/>
      <c r="X108" s="68"/>
      <c r="Y108" s="68"/>
      <c r="Z108" s="68"/>
      <c r="AA108" s="109"/>
      <c r="AB108" s="120"/>
      <c r="AC108" s="120"/>
      <c r="AD108" s="120"/>
      <c r="AE108" s="120"/>
      <c r="AF108" s="120"/>
      <c r="AG108" s="120"/>
      <c r="AH108" s="120"/>
      <c r="AI108" s="120"/>
      <c r="AJ108" s="120"/>
      <c r="AK108" s="120"/>
      <c r="AL108" s="120"/>
      <c r="AM108" s="120"/>
      <c r="AN108" s="111"/>
      <c r="AO108" s="120"/>
      <c r="AP108" s="121"/>
      <c r="AQ108" s="121"/>
      <c r="AR108" s="122"/>
      <c r="AS108" s="122"/>
      <c r="AT108" s="122"/>
      <c r="AU108" s="122"/>
      <c r="AV108" s="122"/>
      <c r="AW108" s="122"/>
      <c r="AX108" s="122"/>
      <c r="AY108" s="122"/>
      <c r="AZ108" s="122"/>
      <c r="BA108" s="122"/>
      <c r="BB108" s="122"/>
      <c r="BC108" s="108"/>
      <c r="BD108" s="109"/>
      <c r="BE108" s="109"/>
      <c r="BF108" s="109"/>
      <c r="BG108" s="109"/>
      <c r="BH108" s="109"/>
      <c r="BI108" s="109"/>
      <c r="BJ108" s="109"/>
      <c r="BK108" s="109"/>
      <c r="BL108" s="109"/>
      <c r="BM108" s="109"/>
      <c r="BN108" s="110"/>
      <c r="BO108" s="110"/>
      <c r="BP108" s="110"/>
      <c r="BQ108" s="111"/>
      <c r="BR108" s="112"/>
    </row>
    <row r="109" spans="1:71" ht="25.5" x14ac:dyDescent="0.5">
      <c r="C109" s="101"/>
      <c r="D109" s="119"/>
      <c r="E109" s="119"/>
      <c r="F109" s="119"/>
      <c r="G109" s="119"/>
      <c r="H109" s="119"/>
      <c r="I109" s="119"/>
      <c r="J109" s="119"/>
      <c r="K109" s="119"/>
      <c r="L109" s="119"/>
      <c r="M109" s="119"/>
      <c r="N109" s="119"/>
      <c r="O109" s="119"/>
      <c r="P109" s="119"/>
      <c r="Q109" s="119"/>
      <c r="R109" s="119"/>
      <c r="S109" s="119"/>
      <c r="T109" s="119"/>
      <c r="U109" s="123" t="s">
        <v>39</v>
      </c>
      <c r="V109" s="125"/>
      <c r="W109" s="124"/>
      <c r="X109" s="126"/>
      <c r="Y109" s="126"/>
      <c r="Z109" s="127"/>
      <c r="AA109" s="127"/>
      <c r="AB109" s="127"/>
      <c r="AC109" s="127"/>
      <c r="AD109" s="127"/>
      <c r="AE109" s="127"/>
      <c r="AF109" s="127"/>
      <c r="AG109" s="127"/>
      <c r="AH109" s="127"/>
      <c r="AI109" s="127"/>
      <c r="AJ109" s="127"/>
      <c r="AK109" s="124"/>
      <c r="AL109" s="124"/>
      <c r="AM109" s="123" t="s">
        <v>35</v>
      </c>
      <c r="AN109" s="119"/>
      <c r="AO109" s="119"/>
      <c r="AP109" s="119"/>
      <c r="AQ109" s="119"/>
      <c r="AR109" s="119"/>
      <c r="AS109" s="110"/>
      <c r="AT109" s="124"/>
      <c r="AU109" s="124"/>
      <c r="AV109" s="124"/>
      <c r="AW109" s="124"/>
      <c r="AX109" s="124"/>
      <c r="AY109" s="124"/>
      <c r="AZ109" s="124"/>
      <c r="BA109" s="124"/>
      <c r="BB109" s="124"/>
      <c r="BC109" s="128"/>
      <c r="BD109" s="110"/>
      <c r="BE109" s="110"/>
      <c r="BF109" s="129" t="s">
        <v>17</v>
      </c>
      <c r="BG109" s="187"/>
      <c r="BH109" s="187"/>
      <c r="BI109" s="187"/>
      <c r="BJ109" s="187"/>
      <c r="BK109" s="187"/>
      <c r="BL109" s="187"/>
      <c r="BM109" s="110"/>
      <c r="BN109" s="110"/>
      <c r="BO109" s="110"/>
      <c r="BP109" s="110"/>
      <c r="BQ109" s="111"/>
      <c r="BR109" s="112"/>
    </row>
    <row r="110" spans="1:71" ht="19.350000000000001" customHeight="1" x14ac:dyDescent="0.4">
      <c r="C110" s="101"/>
      <c r="D110" s="68"/>
      <c r="E110" s="68"/>
      <c r="F110" s="68"/>
      <c r="G110" s="68"/>
      <c r="H110" s="68"/>
      <c r="I110" s="68"/>
      <c r="J110" s="68"/>
      <c r="K110" s="68"/>
      <c r="L110" s="68"/>
      <c r="M110" s="68"/>
      <c r="N110" s="68"/>
      <c r="O110" s="68"/>
      <c r="P110" s="68"/>
      <c r="Q110" s="68"/>
      <c r="R110" s="119"/>
      <c r="S110" s="119"/>
      <c r="T110" s="119"/>
      <c r="U110" s="195" t="s">
        <v>45</v>
      </c>
      <c r="V110" s="196"/>
      <c r="W110" s="196"/>
      <c r="X110" s="196"/>
      <c r="Y110" s="196"/>
      <c r="Z110" s="196"/>
      <c r="AA110" s="196"/>
      <c r="AB110" s="196"/>
      <c r="AC110" s="196"/>
      <c r="AD110" s="196"/>
      <c r="AE110" s="196"/>
      <c r="AF110" s="196"/>
      <c r="AG110" s="196"/>
      <c r="AH110" s="196"/>
      <c r="AI110" s="196"/>
      <c r="AJ110" s="211"/>
      <c r="AK110" s="136"/>
      <c r="AL110" s="136"/>
      <c r="AM110" s="200" t="str">
        <f>IF([9]回答表!F17="簡易水道事業",IF([9]回答表!X45="●",[9]回答表!B158,IF([9]回答表!AA45="●",[9]回答表!B223,"")),"")</f>
        <v/>
      </c>
      <c r="AN110" s="201"/>
      <c r="AO110" s="201"/>
      <c r="AP110" s="201"/>
      <c r="AQ110" s="201"/>
      <c r="AR110" s="201"/>
      <c r="AS110" s="201"/>
      <c r="AT110" s="201"/>
      <c r="AU110" s="201"/>
      <c r="AV110" s="201"/>
      <c r="AW110" s="201"/>
      <c r="AX110" s="201"/>
      <c r="AY110" s="201"/>
      <c r="AZ110" s="201"/>
      <c r="BA110" s="201"/>
      <c r="BB110" s="202"/>
      <c r="BC110" s="120"/>
      <c r="BD110" s="109"/>
      <c r="BE110" s="109"/>
      <c r="BF110" s="138" t="str">
        <f>IF([9]回答表!F17="簡易水道事業",IF([9]回答表!X45="●",[9]回答表!B212,IF([9]回答表!AA45="●",[9]回答表!B278,"")),"")</f>
        <v/>
      </c>
      <c r="BG110" s="139"/>
      <c r="BH110" s="139"/>
      <c r="BI110" s="139"/>
      <c r="BJ110" s="138"/>
      <c r="BK110" s="139"/>
      <c r="BL110" s="139"/>
      <c r="BM110" s="139"/>
      <c r="BN110" s="138"/>
      <c r="BO110" s="139"/>
      <c r="BP110" s="139"/>
      <c r="BQ110" s="140"/>
      <c r="BR110" s="112"/>
    </row>
    <row r="111" spans="1:71" ht="19.350000000000001" customHeight="1" x14ac:dyDescent="0.4">
      <c r="C111" s="101"/>
      <c r="D111" s="68"/>
      <c r="E111" s="68"/>
      <c r="F111" s="68"/>
      <c r="G111" s="68"/>
      <c r="H111" s="68"/>
      <c r="I111" s="68"/>
      <c r="J111" s="68"/>
      <c r="K111" s="68"/>
      <c r="L111" s="68"/>
      <c r="M111" s="68"/>
      <c r="N111" s="68"/>
      <c r="O111" s="68"/>
      <c r="P111" s="68"/>
      <c r="Q111" s="68"/>
      <c r="R111" s="119"/>
      <c r="S111" s="119"/>
      <c r="T111" s="119"/>
      <c r="U111" s="218"/>
      <c r="V111" s="219"/>
      <c r="W111" s="219"/>
      <c r="X111" s="219"/>
      <c r="Y111" s="219"/>
      <c r="Z111" s="219"/>
      <c r="AA111" s="219"/>
      <c r="AB111" s="219"/>
      <c r="AC111" s="219"/>
      <c r="AD111" s="219"/>
      <c r="AE111" s="219"/>
      <c r="AF111" s="219"/>
      <c r="AG111" s="219"/>
      <c r="AH111" s="219"/>
      <c r="AI111" s="219"/>
      <c r="AJ111" s="220"/>
      <c r="AK111" s="136"/>
      <c r="AL111" s="136"/>
      <c r="AM111" s="208"/>
      <c r="AN111" s="209"/>
      <c r="AO111" s="209"/>
      <c r="AP111" s="209"/>
      <c r="AQ111" s="209"/>
      <c r="AR111" s="209"/>
      <c r="AS111" s="209"/>
      <c r="AT111" s="209"/>
      <c r="AU111" s="209"/>
      <c r="AV111" s="209"/>
      <c r="AW111" s="209"/>
      <c r="AX111" s="209"/>
      <c r="AY111" s="209"/>
      <c r="AZ111" s="209"/>
      <c r="BA111" s="209"/>
      <c r="BB111" s="210"/>
      <c r="BC111" s="120"/>
      <c r="BD111" s="109"/>
      <c r="BE111" s="109"/>
      <c r="BF111" s="150"/>
      <c r="BG111" s="151"/>
      <c r="BH111" s="151"/>
      <c r="BI111" s="151"/>
      <c r="BJ111" s="150"/>
      <c r="BK111" s="151"/>
      <c r="BL111" s="151"/>
      <c r="BM111" s="151"/>
      <c r="BN111" s="150"/>
      <c r="BO111" s="151"/>
      <c r="BP111" s="151"/>
      <c r="BQ111" s="152"/>
      <c r="BR111" s="112"/>
    </row>
    <row r="112" spans="1:71" ht="15.6" customHeight="1" x14ac:dyDescent="0.4">
      <c r="C112" s="101"/>
      <c r="D112" s="105" t="s">
        <v>18</v>
      </c>
      <c r="E112" s="106"/>
      <c r="F112" s="106"/>
      <c r="G112" s="106"/>
      <c r="H112" s="106"/>
      <c r="I112" s="106"/>
      <c r="J112" s="106"/>
      <c r="K112" s="106"/>
      <c r="L112" s="106"/>
      <c r="M112" s="107"/>
      <c r="N112" s="130" t="str">
        <f>IF([9]回答表!F17="簡易水道事業",IF([9]回答表!X45="●","●",""),"")</f>
        <v/>
      </c>
      <c r="O112" s="131"/>
      <c r="P112" s="131"/>
      <c r="Q112" s="132"/>
      <c r="R112" s="119"/>
      <c r="S112" s="119"/>
      <c r="T112" s="119"/>
      <c r="U112" s="82" t="str">
        <f>IF([9]回答表!F17="簡易水道事業",IF([9]回答表!X45="●",[9]回答表!Y185,IF([9]回答表!AA45="●",[9]回答表!Y251,"")),"")</f>
        <v/>
      </c>
      <c r="V112" s="83"/>
      <c r="W112" s="83"/>
      <c r="X112" s="83"/>
      <c r="Y112" s="83"/>
      <c r="Z112" s="83"/>
      <c r="AA112" s="83"/>
      <c r="AB112" s="83"/>
      <c r="AC112" s="83"/>
      <c r="AD112" s="83"/>
      <c r="AE112" s="83"/>
      <c r="AF112" s="83"/>
      <c r="AG112" s="83"/>
      <c r="AH112" s="83"/>
      <c r="AI112" s="83"/>
      <c r="AJ112" s="153"/>
      <c r="AK112" s="136"/>
      <c r="AL112" s="136"/>
      <c r="AM112" s="208"/>
      <c r="AN112" s="209"/>
      <c r="AO112" s="209"/>
      <c r="AP112" s="209"/>
      <c r="AQ112" s="209"/>
      <c r="AR112" s="209"/>
      <c r="AS112" s="209"/>
      <c r="AT112" s="209"/>
      <c r="AU112" s="209"/>
      <c r="AV112" s="209"/>
      <c r="AW112" s="209"/>
      <c r="AX112" s="209"/>
      <c r="AY112" s="209"/>
      <c r="AZ112" s="209"/>
      <c r="BA112" s="209"/>
      <c r="BB112" s="210"/>
      <c r="BC112" s="120"/>
      <c r="BD112" s="109"/>
      <c r="BE112" s="109"/>
      <c r="BF112" s="150"/>
      <c r="BG112" s="151"/>
      <c r="BH112" s="151"/>
      <c r="BI112" s="151"/>
      <c r="BJ112" s="150"/>
      <c r="BK112" s="151"/>
      <c r="BL112" s="151"/>
      <c r="BM112" s="151"/>
      <c r="BN112" s="150"/>
      <c r="BO112" s="151"/>
      <c r="BP112" s="151"/>
      <c r="BQ112" s="152"/>
      <c r="BR112" s="112"/>
    </row>
    <row r="113" spans="3:70" ht="15.6" customHeight="1" x14ac:dyDescent="0.4">
      <c r="C113" s="101"/>
      <c r="D113" s="141"/>
      <c r="E113" s="142"/>
      <c r="F113" s="142"/>
      <c r="G113" s="142"/>
      <c r="H113" s="142"/>
      <c r="I113" s="142"/>
      <c r="J113" s="142"/>
      <c r="K113" s="142"/>
      <c r="L113" s="142"/>
      <c r="M113" s="143"/>
      <c r="N113" s="144"/>
      <c r="O113" s="145"/>
      <c r="P113" s="145"/>
      <c r="Q113" s="146"/>
      <c r="R113" s="119"/>
      <c r="S113" s="119"/>
      <c r="T113" s="119"/>
      <c r="U113" s="79"/>
      <c r="V113" s="80"/>
      <c r="W113" s="80"/>
      <c r="X113" s="80"/>
      <c r="Y113" s="80"/>
      <c r="Z113" s="80"/>
      <c r="AA113" s="80"/>
      <c r="AB113" s="80"/>
      <c r="AC113" s="80"/>
      <c r="AD113" s="80"/>
      <c r="AE113" s="80"/>
      <c r="AF113" s="80"/>
      <c r="AG113" s="80"/>
      <c r="AH113" s="80"/>
      <c r="AI113" s="80"/>
      <c r="AJ113" s="81"/>
      <c r="AK113" s="136"/>
      <c r="AL113" s="136"/>
      <c r="AM113" s="208"/>
      <c r="AN113" s="209"/>
      <c r="AO113" s="209"/>
      <c r="AP113" s="209"/>
      <c r="AQ113" s="209"/>
      <c r="AR113" s="209"/>
      <c r="AS113" s="209"/>
      <c r="AT113" s="209"/>
      <c r="AU113" s="209"/>
      <c r="AV113" s="209"/>
      <c r="AW113" s="209"/>
      <c r="AX113" s="209"/>
      <c r="AY113" s="209"/>
      <c r="AZ113" s="209"/>
      <c r="BA113" s="209"/>
      <c r="BB113" s="210"/>
      <c r="BC113" s="120"/>
      <c r="BD113" s="109"/>
      <c r="BE113" s="109"/>
      <c r="BF113" s="150" t="str">
        <f>IF([9]回答表!F17="簡易水道事業",IF([9]回答表!X45="●",[9]回答表!E212,IF([9]回答表!AA45="●",[9]回答表!E278,"")),"")</f>
        <v/>
      </c>
      <c r="BG113" s="151"/>
      <c r="BH113" s="151"/>
      <c r="BI113" s="151"/>
      <c r="BJ113" s="150" t="str">
        <f>IF([9]回答表!F17="簡易水道事業",IF([9]回答表!X45="●",[9]回答表!E213,IF([9]回答表!AA45="●",[9]回答表!E279,"")),"")</f>
        <v/>
      </c>
      <c r="BK113" s="151"/>
      <c r="BL113" s="151"/>
      <c r="BM113" s="151"/>
      <c r="BN113" s="150" t="str">
        <f>IF([9]回答表!F17="簡易水道事業",IF([9]回答表!X45="●",[9]回答表!E214,IF([9]回答表!AA45="●",[9]回答表!E280,"")),"")</f>
        <v/>
      </c>
      <c r="BO113" s="151"/>
      <c r="BP113" s="151"/>
      <c r="BQ113" s="152"/>
      <c r="BR113" s="112"/>
    </row>
    <row r="114" spans="3:70" ht="15.6" customHeight="1" x14ac:dyDescent="0.4">
      <c r="C114" s="101"/>
      <c r="D114" s="141"/>
      <c r="E114" s="142"/>
      <c r="F114" s="142"/>
      <c r="G114" s="142"/>
      <c r="H114" s="142"/>
      <c r="I114" s="142"/>
      <c r="J114" s="142"/>
      <c r="K114" s="142"/>
      <c r="L114" s="142"/>
      <c r="M114" s="143"/>
      <c r="N114" s="144"/>
      <c r="O114" s="145"/>
      <c r="P114" s="145"/>
      <c r="Q114" s="146"/>
      <c r="R114" s="159"/>
      <c r="S114" s="159"/>
      <c r="T114" s="159"/>
      <c r="U114" s="85"/>
      <c r="V114" s="86"/>
      <c r="W114" s="86"/>
      <c r="X114" s="86"/>
      <c r="Y114" s="86"/>
      <c r="Z114" s="86"/>
      <c r="AA114" s="86"/>
      <c r="AB114" s="86"/>
      <c r="AC114" s="86"/>
      <c r="AD114" s="86"/>
      <c r="AE114" s="86"/>
      <c r="AF114" s="86"/>
      <c r="AG114" s="86"/>
      <c r="AH114" s="86"/>
      <c r="AI114" s="86"/>
      <c r="AJ114" s="87"/>
      <c r="AK114" s="136"/>
      <c r="AL114" s="136"/>
      <c r="AM114" s="208"/>
      <c r="AN114" s="209"/>
      <c r="AO114" s="209"/>
      <c r="AP114" s="209"/>
      <c r="AQ114" s="209"/>
      <c r="AR114" s="209"/>
      <c r="AS114" s="209"/>
      <c r="AT114" s="209"/>
      <c r="AU114" s="209"/>
      <c r="AV114" s="209"/>
      <c r="AW114" s="209"/>
      <c r="AX114" s="209"/>
      <c r="AY114" s="209"/>
      <c r="AZ114" s="209"/>
      <c r="BA114" s="209"/>
      <c r="BB114" s="210"/>
      <c r="BC114" s="120"/>
      <c r="BD114" s="120"/>
      <c r="BE114" s="120"/>
      <c r="BF114" s="150"/>
      <c r="BG114" s="151"/>
      <c r="BH114" s="151"/>
      <c r="BI114" s="151"/>
      <c r="BJ114" s="150"/>
      <c r="BK114" s="151"/>
      <c r="BL114" s="151"/>
      <c r="BM114" s="151"/>
      <c r="BN114" s="150"/>
      <c r="BO114" s="151"/>
      <c r="BP114" s="151"/>
      <c r="BQ114" s="152"/>
      <c r="BR114" s="112"/>
    </row>
    <row r="115" spans="3:70" ht="19.350000000000001" customHeight="1" x14ac:dyDescent="0.4">
      <c r="C115" s="101"/>
      <c r="D115" s="116"/>
      <c r="E115" s="117"/>
      <c r="F115" s="117"/>
      <c r="G115" s="117"/>
      <c r="H115" s="117"/>
      <c r="I115" s="117"/>
      <c r="J115" s="117"/>
      <c r="K115" s="117"/>
      <c r="L115" s="117"/>
      <c r="M115" s="118"/>
      <c r="N115" s="154"/>
      <c r="O115" s="155"/>
      <c r="P115" s="155"/>
      <c r="Q115" s="156"/>
      <c r="R115" s="159"/>
      <c r="S115" s="159"/>
      <c r="T115" s="159"/>
      <c r="U115" s="195" t="s">
        <v>46</v>
      </c>
      <c r="V115" s="196"/>
      <c r="W115" s="196"/>
      <c r="X115" s="196"/>
      <c r="Y115" s="196"/>
      <c r="Z115" s="196"/>
      <c r="AA115" s="196"/>
      <c r="AB115" s="196"/>
      <c r="AC115" s="196"/>
      <c r="AD115" s="196"/>
      <c r="AE115" s="196"/>
      <c r="AF115" s="196"/>
      <c r="AG115" s="196"/>
      <c r="AH115" s="196"/>
      <c r="AI115" s="196"/>
      <c r="AJ115" s="211"/>
      <c r="AK115" s="136"/>
      <c r="AL115" s="136"/>
      <c r="AM115" s="208"/>
      <c r="AN115" s="209"/>
      <c r="AO115" s="209"/>
      <c r="AP115" s="209"/>
      <c r="AQ115" s="209"/>
      <c r="AR115" s="209"/>
      <c r="AS115" s="209"/>
      <c r="AT115" s="209"/>
      <c r="AU115" s="209"/>
      <c r="AV115" s="209"/>
      <c r="AW115" s="209"/>
      <c r="AX115" s="209"/>
      <c r="AY115" s="209"/>
      <c r="AZ115" s="209"/>
      <c r="BA115" s="209"/>
      <c r="BB115" s="210"/>
      <c r="BC115" s="120"/>
      <c r="BD115" s="109"/>
      <c r="BE115" s="109"/>
      <c r="BF115" s="150"/>
      <c r="BG115" s="151"/>
      <c r="BH115" s="151"/>
      <c r="BI115" s="151"/>
      <c r="BJ115" s="150"/>
      <c r="BK115" s="151"/>
      <c r="BL115" s="151"/>
      <c r="BM115" s="151"/>
      <c r="BN115" s="150"/>
      <c r="BO115" s="151"/>
      <c r="BP115" s="151"/>
      <c r="BQ115" s="152"/>
      <c r="BR115" s="112"/>
    </row>
    <row r="116" spans="3:70" ht="19.350000000000001" customHeight="1" x14ac:dyDescent="0.4">
      <c r="C116" s="101"/>
      <c r="D116" s="119"/>
      <c r="E116" s="119"/>
      <c r="F116" s="119"/>
      <c r="G116" s="119"/>
      <c r="H116" s="119"/>
      <c r="I116" s="119"/>
      <c r="J116" s="119"/>
      <c r="K116" s="119"/>
      <c r="L116" s="119"/>
      <c r="M116" s="119"/>
      <c r="N116" s="119"/>
      <c r="O116" s="119"/>
      <c r="P116" s="119"/>
      <c r="Q116" s="119"/>
      <c r="R116" s="119"/>
      <c r="S116" s="119"/>
      <c r="T116" s="119"/>
      <c r="U116" s="218"/>
      <c r="V116" s="219"/>
      <c r="W116" s="219"/>
      <c r="X116" s="219"/>
      <c r="Y116" s="219"/>
      <c r="Z116" s="219"/>
      <c r="AA116" s="219"/>
      <c r="AB116" s="219"/>
      <c r="AC116" s="219"/>
      <c r="AD116" s="219"/>
      <c r="AE116" s="219"/>
      <c r="AF116" s="219"/>
      <c r="AG116" s="219"/>
      <c r="AH116" s="219"/>
      <c r="AI116" s="219"/>
      <c r="AJ116" s="220"/>
      <c r="AK116" s="136"/>
      <c r="AL116" s="136"/>
      <c r="AM116" s="208"/>
      <c r="AN116" s="209"/>
      <c r="AO116" s="209"/>
      <c r="AP116" s="209"/>
      <c r="AQ116" s="209"/>
      <c r="AR116" s="209"/>
      <c r="AS116" s="209"/>
      <c r="AT116" s="209"/>
      <c r="AU116" s="209"/>
      <c r="AV116" s="209"/>
      <c r="AW116" s="209"/>
      <c r="AX116" s="209"/>
      <c r="AY116" s="209"/>
      <c r="AZ116" s="209"/>
      <c r="BA116" s="209"/>
      <c r="BB116" s="210"/>
      <c r="BC116" s="120"/>
      <c r="BD116" s="172"/>
      <c r="BE116" s="172"/>
      <c r="BF116" s="150"/>
      <c r="BG116" s="151"/>
      <c r="BH116" s="151"/>
      <c r="BI116" s="151"/>
      <c r="BJ116" s="150"/>
      <c r="BK116" s="151"/>
      <c r="BL116" s="151"/>
      <c r="BM116" s="151"/>
      <c r="BN116" s="150"/>
      <c r="BO116" s="151"/>
      <c r="BP116" s="151"/>
      <c r="BQ116" s="152"/>
      <c r="BR116" s="112"/>
    </row>
    <row r="117" spans="3:70" ht="15.6" customHeight="1" x14ac:dyDescent="0.4">
      <c r="C117" s="101"/>
      <c r="D117" s="68"/>
      <c r="E117" s="68"/>
      <c r="F117" s="68"/>
      <c r="G117" s="68"/>
      <c r="H117" s="68"/>
      <c r="I117" s="68"/>
      <c r="J117" s="68"/>
      <c r="K117" s="68"/>
      <c r="L117" s="68"/>
      <c r="M117" s="68"/>
      <c r="N117" s="68"/>
      <c r="O117" s="68"/>
      <c r="P117" s="68"/>
      <c r="Q117" s="68"/>
      <c r="R117" s="119"/>
      <c r="S117" s="119"/>
      <c r="T117" s="119"/>
      <c r="U117" s="82" t="str">
        <f>IF([9]回答表!F17="簡易水道事業",IF([9]回答表!X45="●",[9]回答表!Y186,IF([9]回答表!AA45="●",[9]回答表!Y252,"")),"")</f>
        <v/>
      </c>
      <c r="V117" s="83"/>
      <c r="W117" s="83"/>
      <c r="X117" s="83"/>
      <c r="Y117" s="83"/>
      <c r="Z117" s="83"/>
      <c r="AA117" s="83"/>
      <c r="AB117" s="83"/>
      <c r="AC117" s="83"/>
      <c r="AD117" s="83"/>
      <c r="AE117" s="83"/>
      <c r="AF117" s="83"/>
      <c r="AG117" s="83"/>
      <c r="AH117" s="83"/>
      <c r="AI117" s="83"/>
      <c r="AJ117" s="153"/>
      <c r="AK117" s="136"/>
      <c r="AL117" s="136"/>
      <c r="AM117" s="208"/>
      <c r="AN117" s="209"/>
      <c r="AO117" s="209"/>
      <c r="AP117" s="209"/>
      <c r="AQ117" s="209"/>
      <c r="AR117" s="209"/>
      <c r="AS117" s="209"/>
      <c r="AT117" s="209"/>
      <c r="AU117" s="209"/>
      <c r="AV117" s="209"/>
      <c r="AW117" s="209"/>
      <c r="AX117" s="209"/>
      <c r="AY117" s="209"/>
      <c r="AZ117" s="209"/>
      <c r="BA117" s="209"/>
      <c r="BB117" s="210"/>
      <c r="BC117" s="120"/>
      <c r="BD117" s="172"/>
      <c r="BE117" s="172"/>
      <c r="BF117" s="150" t="s">
        <v>23</v>
      </c>
      <c r="BG117" s="151"/>
      <c r="BH117" s="151"/>
      <c r="BI117" s="151"/>
      <c r="BJ117" s="150" t="s">
        <v>24</v>
      </c>
      <c r="BK117" s="151"/>
      <c r="BL117" s="151"/>
      <c r="BM117" s="151"/>
      <c r="BN117" s="150" t="s">
        <v>25</v>
      </c>
      <c r="BO117" s="151"/>
      <c r="BP117" s="151"/>
      <c r="BQ117" s="152"/>
      <c r="BR117" s="112"/>
    </row>
    <row r="118" spans="3:70" ht="15.6" customHeight="1" x14ac:dyDescent="0.4">
      <c r="C118" s="101"/>
      <c r="D118" s="68"/>
      <c r="E118" s="68"/>
      <c r="F118" s="68"/>
      <c r="G118" s="68"/>
      <c r="H118" s="68"/>
      <c r="I118" s="68"/>
      <c r="J118" s="68"/>
      <c r="K118" s="68"/>
      <c r="L118" s="68"/>
      <c r="M118" s="68"/>
      <c r="N118" s="68"/>
      <c r="O118" s="68"/>
      <c r="P118" s="68"/>
      <c r="Q118" s="68"/>
      <c r="R118" s="119"/>
      <c r="S118" s="119"/>
      <c r="T118" s="119"/>
      <c r="U118" s="79"/>
      <c r="V118" s="80"/>
      <c r="W118" s="80"/>
      <c r="X118" s="80"/>
      <c r="Y118" s="80"/>
      <c r="Z118" s="80"/>
      <c r="AA118" s="80"/>
      <c r="AB118" s="80"/>
      <c r="AC118" s="80"/>
      <c r="AD118" s="80"/>
      <c r="AE118" s="80"/>
      <c r="AF118" s="80"/>
      <c r="AG118" s="80"/>
      <c r="AH118" s="80"/>
      <c r="AI118" s="80"/>
      <c r="AJ118" s="81"/>
      <c r="AK118" s="136"/>
      <c r="AL118" s="136"/>
      <c r="AM118" s="215"/>
      <c r="AN118" s="216"/>
      <c r="AO118" s="216"/>
      <c r="AP118" s="216"/>
      <c r="AQ118" s="216"/>
      <c r="AR118" s="216"/>
      <c r="AS118" s="216"/>
      <c r="AT118" s="216"/>
      <c r="AU118" s="216"/>
      <c r="AV118" s="216"/>
      <c r="AW118" s="216"/>
      <c r="AX118" s="216"/>
      <c r="AY118" s="216"/>
      <c r="AZ118" s="216"/>
      <c r="BA118" s="216"/>
      <c r="BB118" s="217"/>
      <c r="BC118" s="120"/>
      <c r="BD118" s="172"/>
      <c r="BE118" s="172"/>
      <c r="BF118" s="150"/>
      <c r="BG118" s="151"/>
      <c r="BH118" s="151"/>
      <c r="BI118" s="151"/>
      <c r="BJ118" s="150"/>
      <c r="BK118" s="151"/>
      <c r="BL118" s="151"/>
      <c r="BM118" s="151"/>
      <c r="BN118" s="150"/>
      <c r="BO118" s="151"/>
      <c r="BP118" s="151"/>
      <c r="BQ118" s="152"/>
      <c r="BR118" s="112"/>
    </row>
    <row r="119" spans="3:70" ht="15.6" customHeight="1" x14ac:dyDescent="0.4">
      <c r="C119" s="101"/>
      <c r="D119" s="166" t="s">
        <v>26</v>
      </c>
      <c r="E119" s="167"/>
      <c r="F119" s="167"/>
      <c r="G119" s="167"/>
      <c r="H119" s="167"/>
      <c r="I119" s="167"/>
      <c r="J119" s="167"/>
      <c r="K119" s="167"/>
      <c r="L119" s="167"/>
      <c r="M119" s="168"/>
      <c r="N119" s="130" t="str">
        <f>IF([9]回答表!F17="簡易水道事業",IF([9]回答表!AA45="●","●",""),"")</f>
        <v/>
      </c>
      <c r="O119" s="131"/>
      <c r="P119" s="131"/>
      <c r="Q119" s="132"/>
      <c r="R119" s="119"/>
      <c r="S119" s="119"/>
      <c r="T119" s="119"/>
      <c r="U119" s="85"/>
      <c r="V119" s="86"/>
      <c r="W119" s="86"/>
      <c r="X119" s="86"/>
      <c r="Y119" s="86"/>
      <c r="Z119" s="86"/>
      <c r="AA119" s="86"/>
      <c r="AB119" s="86"/>
      <c r="AC119" s="86"/>
      <c r="AD119" s="86"/>
      <c r="AE119" s="86"/>
      <c r="AF119" s="86"/>
      <c r="AG119" s="86"/>
      <c r="AH119" s="86"/>
      <c r="AI119" s="86"/>
      <c r="AJ119" s="87"/>
      <c r="AK119" s="136"/>
      <c r="AL119" s="136"/>
      <c r="AM119" s="68"/>
      <c r="AN119" s="68"/>
      <c r="AO119" s="68"/>
      <c r="AP119" s="68"/>
      <c r="AQ119" s="68"/>
      <c r="AR119" s="68"/>
      <c r="AS119" s="68"/>
      <c r="AT119" s="68"/>
      <c r="AU119" s="68"/>
      <c r="AV119" s="68"/>
      <c r="AW119" s="68"/>
      <c r="AX119" s="68"/>
      <c r="AY119" s="68"/>
      <c r="AZ119" s="68"/>
      <c r="BA119" s="68"/>
      <c r="BB119" s="68"/>
      <c r="BC119" s="120"/>
      <c r="BD119" s="172"/>
      <c r="BE119" s="172"/>
      <c r="BF119" s="189"/>
      <c r="BG119" s="190"/>
      <c r="BH119" s="190"/>
      <c r="BI119" s="190"/>
      <c r="BJ119" s="189"/>
      <c r="BK119" s="190"/>
      <c r="BL119" s="190"/>
      <c r="BM119" s="190"/>
      <c r="BN119" s="189"/>
      <c r="BO119" s="190"/>
      <c r="BP119" s="190"/>
      <c r="BQ119" s="191"/>
      <c r="BR119" s="112"/>
    </row>
    <row r="120" spans="3:70" ht="15.6" customHeight="1" x14ac:dyDescent="0.4">
      <c r="C120" s="101"/>
      <c r="D120" s="173"/>
      <c r="E120" s="174"/>
      <c r="F120" s="174"/>
      <c r="G120" s="174"/>
      <c r="H120" s="174"/>
      <c r="I120" s="174"/>
      <c r="J120" s="174"/>
      <c r="K120" s="174"/>
      <c r="L120" s="174"/>
      <c r="M120" s="175"/>
      <c r="N120" s="144"/>
      <c r="O120" s="145"/>
      <c r="P120" s="145"/>
      <c r="Q120" s="146"/>
      <c r="R120" s="119"/>
      <c r="S120" s="119"/>
      <c r="T120" s="119"/>
      <c r="U120" s="195" t="s">
        <v>47</v>
      </c>
      <c r="V120" s="196"/>
      <c r="W120" s="196"/>
      <c r="X120" s="196"/>
      <c r="Y120" s="196"/>
      <c r="Z120" s="196"/>
      <c r="AA120" s="196"/>
      <c r="AB120" s="196"/>
      <c r="AC120" s="196"/>
      <c r="AD120" s="196"/>
      <c r="AE120" s="196"/>
      <c r="AF120" s="196"/>
      <c r="AG120" s="196"/>
      <c r="AH120" s="196"/>
      <c r="AI120" s="196"/>
      <c r="AJ120" s="211"/>
      <c r="AK120" s="68"/>
      <c r="AL120" s="68"/>
      <c r="AM120" s="221" t="s">
        <v>48</v>
      </c>
      <c r="AN120" s="222"/>
      <c r="AO120" s="222"/>
      <c r="AP120" s="222"/>
      <c r="AQ120" s="222"/>
      <c r="AR120" s="223"/>
      <c r="AS120" s="221" t="s">
        <v>49</v>
      </c>
      <c r="AT120" s="222"/>
      <c r="AU120" s="222"/>
      <c r="AV120" s="222"/>
      <c r="AW120" s="222"/>
      <c r="AX120" s="223"/>
      <c r="AY120" s="224" t="s">
        <v>50</v>
      </c>
      <c r="AZ120" s="225"/>
      <c r="BA120" s="225"/>
      <c r="BB120" s="225"/>
      <c r="BC120" s="225"/>
      <c r="BD120" s="226"/>
      <c r="BE120" s="68"/>
      <c r="BF120" s="68"/>
      <c r="BG120" s="68"/>
      <c r="BH120" s="68"/>
      <c r="BI120" s="68"/>
      <c r="BJ120" s="68"/>
      <c r="BK120" s="68"/>
      <c r="BL120" s="68"/>
      <c r="BM120" s="68"/>
      <c r="BN120" s="68"/>
      <c r="BO120" s="68"/>
      <c r="BP120" s="68"/>
      <c r="BQ120" s="68"/>
      <c r="BR120" s="112"/>
    </row>
    <row r="121" spans="3:70" ht="15.6" customHeight="1" x14ac:dyDescent="0.4">
      <c r="C121" s="101"/>
      <c r="D121" s="173"/>
      <c r="E121" s="174"/>
      <c r="F121" s="174"/>
      <c r="G121" s="174"/>
      <c r="H121" s="174"/>
      <c r="I121" s="174"/>
      <c r="J121" s="174"/>
      <c r="K121" s="174"/>
      <c r="L121" s="174"/>
      <c r="M121" s="175"/>
      <c r="N121" s="144"/>
      <c r="O121" s="145"/>
      <c r="P121" s="145"/>
      <c r="Q121" s="146"/>
      <c r="R121" s="119"/>
      <c r="S121" s="119"/>
      <c r="T121" s="119"/>
      <c r="U121" s="218"/>
      <c r="V121" s="219"/>
      <c r="W121" s="219"/>
      <c r="X121" s="219"/>
      <c r="Y121" s="219"/>
      <c r="Z121" s="219"/>
      <c r="AA121" s="219"/>
      <c r="AB121" s="219"/>
      <c r="AC121" s="219"/>
      <c r="AD121" s="219"/>
      <c r="AE121" s="219"/>
      <c r="AF121" s="219"/>
      <c r="AG121" s="219"/>
      <c r="AH121" s="219"/>
      <c r="AI121" s="219"/>
      <c r="AJ121" s="220"/>
      <c r="AK121" s="68"/>
      <c r="AL121" s="68"/>
      <c r="AM121" s="227"/>
      <c r="AN121" s="228"/>
      <c r="AO121" s="228"/>
      <c r="AP121" s="228"/>
      <c r="AQ121" s="228"/>
      <c r="AR121" s="229"/>
      <c r="AS121" s="227"/>
      <c r="AT121" s="228"/>
      <c r="AU121" s="228"/>
      <c r="AV121" s="228"/>
      <c r="AW121" s="228"/>
      <c r="AX121" s="229"/>
      <c r="AY121" s="230"/>
      <c r="AZ121" s="231"/>
      <c r="BA121" s="231"/>
      <c r="BB121" s="231"/>
      <c r="BC121" s="231"/>
      <c r="BD121" s="232"/>
      <c r="BE121" s="68"/>
      <c r="BF121" s="68"/>
      <c r="BG121" s="68"/>
      <c r="BH121" s="68"/>
      <c r="BI121" s="68"/>
      <c r="BJ121" s="68"/>
      <c r="BK121" s="68"/>
      <c r="BL121" s="68"/>
      <c r="BM121" s="68"/>
      <c r="BN121" s="68"/>
      <c r="BO121" s="68"/>
      <c r="BP121" s="68"/>
      <c r="BQ121" s="68"/>
      <c r="BR121" s="112"/>
    </row>
    <row r="122" spans="3:70" ht="15.6" customHeight="1" x14ac:dyDescent="0.4">
      <c r="C122" s="101"/>
      <c r="D122" s="176"/>
      <c r="E122" s="177"/>
      <c r="F122" s="177"/>
      <c r="G122" s="177"/>
      <c r="H122" s="177"/>
      <c r="I122" s="177"/>
      <c r="J122" s="177"/>
      <c r="K122" s="177"/>
      <c r="L122" s="177"/>
      <c r="M122" s="178"/>
      <c r="N122" s="154"/>
      <c r="O122" s="155"/>
      <c r="P122" s="155"/>
      <c r="Q122" s="156"/>
      <c r="R122" s="119"/>
      <c r="S122" s="119"/>
      <c r="T122" s="119"/>
      <c r="U122" s="82" t="str">
        <f>IF([9]回答表!F17="簡易水道事業",IF([9]回答表!X45="●",[9]回答表!Y187,IF([9]回答表!AA45="●",[9]回答表!Y253,"")),"")</f>
        <v/>
      </c>
      <c r="V122" s="83"/>
      <c r="W122" s="83"/>
      <c r="X122" s="83"/>
      <c r="Y122" s="83"/>
      <c r="Z122" s="83"/>
      <c r="AA122" s="83"/>
      <c r="AB122" s="83"/>
      <c r="AC122" s="83"/>
      <c r="AD122" s="83"/>
      <c r="AE122" s="83"/>
      <c r="AF122" s="83"/>
      <c r="AG122" s="83"/>
      <c r="AH122" s="83"/>
      <c r="AI122" s="83"/>
      <c r="AJ122" s="153"/>
      <c r="AK122" s="68"/>
      <c r="AL122" s="68"/>
      <c r="AM122" s="233" t="str">
        <f>IF([9]回答表!F17="簡易水道事業",IF([9]回答表!X45="●",[9]回答表!Y189,IF([9]回答表!AA45="●",[9]回答表!Y255,"")),"")</f>
        <v/>
      </c>
      <c r="AN122" s="233"/>
      <c r="AO122" s="233"/>
      <c r="AP122" s="233"/>
      <c r="AQ122" s="233"/>
      <c r="AR122" s="233"/>
      <c r="AS122" s="233" t="str">
        <f>IF([9]回答表!F17="簡易水道事業",IF([9]回答表!X45="●",[9]回答表!Y190,IF([9]回答表!AA45="●",[9]回答表!Y256,"")),"")</f>
        <v/>
      </c>
      <c r="AT122" s="233"/>
      <c r="AU122" s="233"/>
      <c r="AV122" s="233"/>
      <c r="AW122" s="233"/>
      <c r="AX122" s="233"/>
      <c r="AY122" s="233" t="str">
        <f>IF([9]回答表!F17="簡易水道事業",IF([9]回答表!X45="●",[9]回答表!Y191,IF([9]回答表!AA45="●",[9]回答表!Y257,"")),"")</f>
        <v/>
      </c>
      <c r="AZ122" s="233"/>
      <c r="BA122" s="233"/>
      <c r="BB122" s="233"/>
      <c r="BC122" s="233"/>
      <c r="BD122" s="233"/>
      <c r="BE122" s="68"/>
      <c r="BF122" s="68"/>
      <c r="BG122" s="68"/>
      <c r="BH122" s="68"/>
      <c r="BI122" s="68"/>
      <c r="BJ122" s="68"/>
      <c r="BK122" s="68"/>
      <c r="BL122" s="68"/>
      <c r="BM122" s="68"/>
      <c r="BN122" s="68"/>
      <c r="BO122" s="68"/>
      <c r="BP122" s="68"/>
      <c r="BQ122" s="68"/>
      <c r="BR122" s="112"/>
    </row>
    <row r="123" spans="3:70" ht="15.6" customHeight="1" x14ac:dyDescent="0.4">
      <c r="C123" s="101"/>
      <c r="D123" s="68"/>
      <c r="E123" s="68"/>
      <c r="F123" s="68"/>
      <c r="G123" s="68"/>
      <c r="H123" s="68"/>
      <c r="I123" s="68"/>
      <c r="J123" s="68"/>
      <c r="K123" s="68"/>
      <c r="L123" s="68"/>
      <c r="M123" s="68"/>
      <c r="N123" s="68"/>
      <c r="O123" s="68"/>
      <c r="P123" s="68"/>
      <c r="Q123" s="68"/>
      <c r="R123" s="119"/>
      <c r="S123" s="119"/>
      <c r="T123" s="119"/>
      <c r="U123" s="79"/>
      <c r="V123" s="80"/>
      <c r="W123" s="80"/>
      <c r="X123" s="80"/>
      <c r="Y123" s="80"/>
      <c r="Z123" s="80"/>
      <c r="AA123" s="80"/>
      <c r="AB123" s="80"/>
      <c r="AC123" s="80"/>
      <c r="AD123" s="80"/>
      <c r="AE123" s="80"/>
      <c r="AF123" s="80"/>
      <c r="AG123" s="80"/>
      <c r="AH123" s="80"/>
      <c r="AI123" s="80"/>
      <c r="AJ123" s="81"/>
      <c r="AK123" s="68"/>
      <c r="AL123" s="68"/>
      <c r="AM123" s="233"/>
      <c r="AN123" s="233"/>
      <c r="AO123" s="233"/>
      <c r="AP123" s="233"/>
      <c r="AQ123" s="233"/>
      <c r="AR123" s="233"/>
      <c r="AS123" s="233"/>
      <c r="AT123" s="233"/>
      <c r="AU123" s="233"/>
      <c r="AV123" s="233"/>
      <c r="AW123" s="233"/>
      <c r="AX123" s="233"/>
      <c r="AY123" s="233"/>
      <c r="AZ123" s="233"/>
      <c r="BA123" s="233"/>
      <c r="BB123" s="233"/>
      <c r="BC123" s="233"/>
      <c r="BD123" s="233"/>
      <c r="BE123" s="68"/>
      <c r="BF123" s="68"/>
      <c r="BG123" s="68"/>
      <c r="BH123" s="68"/>
      <c r="BI123" s="68"/>
      <c r="BJ123" s="68"/>
      <c r="BK123" s="68"/>
      <c r="BL123" s="68"/>
      <c r="BM123" s="68"/>
      <c r="BN123" s="68"/>
      <c r="BO123" s="68"/>
      <c r="BP123" s="68"/>
      <c r="BQ123" s="68"/>
      <c r="BR123" s="112"/>
    </row>
    <row r="124" spans="3:70" ht="15.6" customHeight="1" x14ac:dyDescent="0.4">
      <c r="C124" s="101"/>
      <c r="D124" s="157"/>
      <c r="E124" s="157"/>
      <c r="F124" s="157"/>
      <c r="G124" s="157"/>
      <c r="H124" s="157"/>
      <c r="I124" s="157"/>
      <c r="J124" s="157"/>
      <c r="K124" s="157"/>
      <c r="L124" s="157"/>
      <c r="M124" s="157"/>
      <c r="N124" s="84"/>
      <c r="O124" s="84"/>
      <c r="P124" s="84"/>
      <c r="Q124" s="84"/>
      <c r="R124" s="119"/>
      <c r="S124" s="119"/>
      <c r="T124" s="234"/>
      <c r="U124" s="85"/>
      <c r="V124" s="86"/>
      <c r="W124" s="86"/>
      <c r="X124" s="86"/>
      <c r="Y124" s="86"/>
      <c r="Z124" s="86"/>
      <c r="AA124" s="86"/>
      <c r="AB124" s="86"/>
      <c r="AC124" s="86"/>
      <c r="AD124" s="86"/>
      <c r="AE124" s="86"/>
      <c r="AF124" s="86"/>
      <c r="AG124" s="86"/>
      <c r="AH124" s="86"/>
      <c r="AI124" s="86"/>
      <c r="AJ124" s="87"/>
      <c r="AK124" s="68"/>
      <c r="AL124" s="112"/>
      <c r="AM124" s="233"/>
      <c r="AN124" s="233"/>
      <c r="AO124" s="233"/>
      <c r="AP124" s="233"/>
      <c r="AQ124" s="233"/>
      <c r="AR124" s="233"/>
      <c r="AS124" s="233"/>
      <c r="AT124" s="233"/>
      <c r="AU124" s="233"/>
      <c r="AV124" s="233"/>
      <c r="AW124" s="233"/>
      <c r="AX124" s="233"/>
      <c r="AY124" s="233"/>
      <c r="AZ124" s="233"/>
      <c r="BA124" s="233"/>
      <c r="BB124" s="233"/>
      <c r="BC124" s="233"/>
      <c r="BD124" s="233"/>
      <c r="BE124" s="68"/>
      <c r="BF124" s="68"/>
      <c r="BG124" s="68"/>
      <c r="BH124" s="68"/>
      <c r="BI124" s="68"/>
      <c r="BJ124" s="68"/>
      <c r="BK124" s="68"/>
      <c r="BL124" s="68"/>
      <c r="BM124" s="68"/>
      <c r="BN124" s="68"/>
      <c r="BO124" s="68"/>
      <c r="BP124" s="68"/>
      <c r="BQ124" s="68"/>
      <c r="BR124" s="112"/>
    </row>
    <row r="125" spans="3:70" ht="15.6" customHeight="1" x14ac:dyDescent="0.4">
      <c r="C125" s="101"/>
      <c r="D125" s="68"/>
      <c r="E125" s="68"/>
      <c r="F125" s="68"/>
      <c r="G125" s="68"/>
      <c r="H125" s="68"/>
      <c r="I125" s="68"/>
      <c r="J125" s="68"/>
      <c r="K125" s="68"/>
      <c r="L125" s="68"/>
      <c r="M125" s="68"/>
      <c r="N125" s="68"/>
      <c r="O125" s="68"/>
      <c r="P125" s="68"/>
      <c r="Q125" s="68"/>
      <c r="R125" s="68"/>
      <c r="S125" s="68"/>
      <c r="T125" s="68"/>
      <c r="U125" s="95"/>
      <c r="V125" s="95"/>
      <c r="W125" s="95"/>
      <c r="X125" s="95"/>
      <c r="Y125" s="95"/>
      <c r="Z125" s="95"/>
      <c r="AA125" s="95"/>
      <c r="AB125" s="95"/>
      <c r="AC125" s="95"/>
      <c r="AD125" s="95"/>
      <c r="AE125" s="95"/>
      <c r="AF125" s="95"/>
      <c r="AG125" s="95"/>
      <c r="AH125" s="95"/>
      <c r="AI125" s="95"/>
      <c r="AJ125" s="95"/>
      <c r="AK125" s="68"/>
      <c r="AL125" s="68"/>
      <c r="AM125" s="68"/>
      <c r="AN125" s="68"/>
      <c r="AO125" s="68"/>
      <c r="AP125" s="68"/>
      <c r="AQ125" s="68"/>
      <c r="AR125" s="68"/>
      <c r="AS125" s="68"/>
      <c r="AT125" s="68"/>
      <c r="AU125" s="68"/>
      <c r="AV125" s="68"/>
      <c r="AW125" s="68"/>
      <c r="AX125" s="68"/>
      <c r="AY125" s="68"/>
      <c r="AZ125" s="68"/>
      <c r="BA125" s="68"/>
      <c r="BB125" s="68"/>
      <c r="BC125" s="108"/>
      <c r="BD125" s="120"/>
      <c r="BE125" s="120"/>
      <c r="BF125" s="120"/>
      <c r="BG125" s="120"/>
      <c r="BH125" s="120"/>
      <c r="BI125" s="120"/>
      <c r="BJ125" s="120"/>
      <c r="BK125" s="120"/>
      <c r="BL125" s="120"/>
      <c r="BM125" s="120"/>
      <c r="BN125" s="120"/>
      <c r="BO125" s="120"/>
      <c r="BP125" s="120"/>
      <c r="BQ125" s="120"/>
      <c r="BR125" s="112"/>
    </row>
    <row r="126" spans="3:70" ht="18.600000000000001" customHeight="1" x14ac:dyDescent="0.5">
      <c r="C126" s="101"/>
      <c r="D126" s="235"/>
      <c r="E126" s="157"/>
      <c r="F126" s="157"/>
      <c r="G126" s="157"/>
      <c r="H126" s="157"/>
      <c r="I126" s="157"/>
      <c r="J126" s="157"/>
      <c r="K126" s="157"/>
      <c r="L126" s="157"/>
      <c r="M126" s="157"/>
      <c r="N126" s="84"/>
      <c r="O126" s="84"/>
      <c r="P126" s="84"/>
      <c r="Q126" s="84"/>
      <c r="R126" s="119"/>
      <c r="S126" s="119"/>
      <c r="T126" s="119"/>
      <c r="U126" s="123" t="s">
        <v>31</v>
      </c>
      <c r="V126" s="119"/>
      <c r="W126" s="119"/>
      <c r="X126" s="119"/>
      <c r="Y126" s="119"/>
      <c r="Z126" s="119"/>
      <c r="AA126" s="110"/>
      <c r="AB126" s="124"/>
      <c r="AC126" s="110"/>
      <c r="AD126" s="110"/>
      <c r="AE126" s="110"/>
      <c r="AF126" s="110"/>
      <c r="AG126" s="110"/>
      <c r="AH126" s="110"/>
      <c r="AI126" s="110"/>
      <c r="AJ126" s="110"/>
      <c r="AK126" s="110"/>
      <c r="AL126" s="110"/>
      <c r="AM126" s="123" t="s">
        <v>32</v>
      </c>
      <c r="AN126" s="110"/>
      <c r="AO126" s="110"/>
      <c r="AP126" s="110"/>
      <c r="AQ126" s="110"/>
      <c r="AR126" s="110"/>
      <c r="AS126" s="110"/>
      <c r="AT126" s="110"/>
      <c r="AU126" s="110"/>
      <c r="AV126" s="110"/>
      <c r="AW126" s="110"/>
      <c r="AX126" s="110"/>
      <c r="AY126" s="109"/>
      <c r="AZ126" s="109"/>
      <c r="BA126" s="109"/>
      <c r="BB126" s="109"/>
      <c r="BC126" s="109"/>
      <c r="BD126" s="109"/>
      <c r="BE126" s="109"/>
      <c r="BF126" s="109"/>
      <c r="BG126" s="109"/>
      <c r="BH126" s="109"/>
      <c r="BI126" s="109"/>
      <c r="BJ126" s="109"/>
      <c r="BK126" s="109"/>
      <c r="BL126" s="109"/>
      <c r="BM126" s="109"/>
      <c r="BN126" s="109"/>
      <c r="BO126" s="109"/>
      <c r="BP126" s="109"/>
      <c r="BQ126" s="68"/>
      <c r="BR126" s="112"/>
    </row>
    <row r="127" spans="3:70" ht="15.6" customHeight="1" x14ac:dyDescent="0.4">
      <c r="C127" s="101"/>
      <c r="D127" s="194" t="s">
        <v>33</v>
      </c>
      <c r="E127" s="194"/>
      <c r="F127" s="194"/>
      <c r="G127" s="194"/>
      <c r="H127" s="194"/>
      <c r="I127" s="194"/>
      <c r="J127" s="194"/>
      <c r="K127" s="194"/>
      <c r="L127" s="194"/>
      <c r="M127" s="213"/>
      <c r="N127" s="130" t="str">
        <f>IF([9]回答表!F17="簡易水道事業",IF([9]回答表!AD45="●","●",""),"")</f>
        <v/>
      </c>
      <c r="O127" s="131"/>
      <c r="P127" s="131"/>
      <c r="Q127" s="132"/>
      <c r="R127" s="119"/>
      <c r="S127" s="119"/>
      <c r="T127" s="119"/>
      <c r="U127" s="133" t="str">
        <f>IF([9]回答表!F17="簡易水道事業",IF([9]回答表!AD45="●",[9]回答表!B289,""),"")</f>
        <v/>
      </c>
      <c r="V127" s="134"/>
      <c r="W127" s="134"/>
      <c r="X127" s="134"/>
      <c r="Y127" s="134"/>
      <c r="Z127" s="134"/>
      <c r="AA127" s="134"/>
      <c r="AB127" s="134"/>
      <c r="AC127" s="134"/>
      <c r="AD127" s="134"/>
      <c r="AE127" s="134"/>
      <c r="AF127" s="134"/>
      <c r="AG127" s="134"/>
      <c r="AH127" s="134"/>
      <c r="AI127" s="134"/>
      <c r="AJ127" s="135"/>
      <c r="AK127" s="183"/>
      <c r="AL127" s="183"/>
      <c r="AM127" s="133" t="str">
        <f>IF([9]回答表!F17="簡易水道事業",IF([9]回答表!AD45="●",[9]回答表!B295,""),"")</f>
        <v/>
      </c>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35"/>
      <c r="BR127" s="112"/>
    </row>
    <row r="128" spans="3:70" ht="15.6" customHeight="1" x14ac:dyDescent="0.4">
      <c r="C128" s="101"/>
      <c r="D128" s="194"/>
      <c r="E128" s="194"/>
      <c r="F128" s="194"/>
      <c r="G128" s="194"/>
      <c r="H128" s="194"/>
      <c r="I128" s="194"/>
      <c r="J128" s="194"/>
      <c r="K128" s="194"/>
      <c r="L128" s="194"/>
      <c r="M128" s="213"/>
      <c r="N128" s="144"/>
      <c r="O128" s="145"/>
      <c r="P128" s="145"/>
      <c r="Q128" s="146"/>
      <c r="R128" s="119"/>
      <c r="S128" s="119"/>
      <c r="T128" s="119"/>
      <c r="U128" s="147"/>
      <c r="V128" s="148"/>
      <c r="W128" s="148"/>
      <c r="X128" s="148"/>
      <c r="Y128" s="148"/>
      <c r="Z128" s="148"/>
      <c r="AA128" s="148"/>
      <c r="AB128" s="148"/>
      <c r="AC128" s="148"/>
      <c r="AD128" s="148"/>
      <c r="AE128" s="148"/>
      <c r="AF128" s="148"/>
      <c r="AG128" s="148"/>
      <c r="AH128" s="148"/>
      <c r="AI128" s="148"/>
      <c r="AJ128" s="149"/>
      <c r="AK128" s="183"/>
      <c r="AL128" s="183"/>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148"/>
      <c r="BJ128" s="148"/>
      <c r="BK128" s="148"/>
      <c r="BL128" s="148"/>
      <c r="BM128" s="148"/>
      <c r="BN128" s="148"/>
      <c r="BO128" s="148"/>
      <c r="BP128" s="148"/>
      <c r="BQ128" s="149"/>
      <c r="BR128" s="112"/>
    </row>
    <row r="129" spans="3:92" ht="15.6" customHeight="1" x14ac:dyDescent="0.4">
      <c r="C129" s="101"/>
      <c r="D129" s="194"/>
      <c r="E129" s="194"/>
      <c r="F129" s="194"/>
      <c r="G129" s="194"/>
      <c r="H129" s="194"/>
      <c r="I129" s="194"/>
      <c r="J129" s="194"/>
      <c r="K129" s="194"/>
      <c r="L129" s="194"/>
      <c r="M129" s="213"/>
      <c r="N129" s="144"/>
      <c r="O129" s="145"/>
      <c r="P129" s="145"/>
      <c r="Q129" s="146"/>
      <c r="R129" s="119"/>
      <c r="S129" s="119"/>
      <c r="T129" s="119"/>
      <c r="U129" s="147"/>
      <c r="V129" s="148"/>
      <c r="W129" s="148"/>
      <c r="X129" s="148"/>
      <c r="Y129" s="148"/>
      <c r="Z129" s="148"/>
      <c r="AA129" s="148"/>
      <c r="AB129" s="148"/>
      <c r="AC129" s="148"/>
      <c r="AD129" s="148"/>
      <c r="AE129" s="148"/>
      <c r="AF129" s="148"/>
      <c r="AG129" s="148"/>
      <c r="AH129" s="148"/>
      <c r="AI129" s="148"/>
      <c r="AJ129" s="149"/>
      <c r="AK129" s="183"/>
      <c r="AL129" s="183"/>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148"/>
      <c r="BJ129" s="148"/>
      <c r="BK129" s="148"/>
      <c r="BL129" s="148"/>
      <c r="BM129" s="148"/>
      <c r="BN129" s="148"/>
      <c r="BO129" s="148"/>
      <c r="BP129" s="148"/>
      <c r="BQ129" s="149"/>
      <c r="BR129" s="112"/>
    </row>
    <row r="130" spans="3:92" ht="15.6" customHeight="1" x14ac:dyDescent="0.4">
      <c r="C130" s="101"/>
      <c r="D130" s="194"/>
      <c r="E130" s="194"/>
      <c r="F130" s="194"/>
      <c r="G130" s="194"/>
      <c r="H130" s="194"/>
      <c r="I130" s="194"/>
      <c r="J130" s="194"/>
      <c r="K130" s="194"/>
      <c r="L130" s="194"/>
      <c r="M130" s="213"/>
      <c r="N130" s="154"/>
      <c r="O130" s="155"/>
      <c r="P130" s="155"/>
      <c r="Q130" s="156"/>
      <c r="R130" s="119"/>
      <c r="S130" s="119"/>
      <c r="T130" s="119"/>
      <c r="U130" s="179"/>
      <c r="V130" s="180"/>
      <c r="W130" s="180"/>
      <c r="X130" s="180"/>
      <c r="Y130" s="180"/>
      <c r="Z130" s="180"/>
      <c r="AA130" s="180"/>
      <c r="AB130" s="180"/>
      <c r="AC130" s="180"/>
      <c r="AD130" s="180"/>
      <c r="AE130" s="180"/>
      <c r="AF130" s="180"/>
      <c r="AG130" s="180"/>
      <c r="AH130" s="180"/>
      <c r="AI130" s="180"/>
      <c r="AJ130" s="181"/>
      <c r="AK130" s="183"/>
      <c r="AL130" s="183"/>
      <c r="AM130" s="179"/>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12"/>
    </row>
    <row r="131" spans="3:92" ht="15.6" customHeight="1" x14ac:dyDescent="0.4">
      <c r="C131" s="184"/>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6"/>
    </row>
    <row r="132" spans="3:92" ht="15.6" customHeight="1" x14ac:dyDescent="0.4">
      <c r="C132" s="92"/>
      <c r="D132" s="92"/>
      <c r="E132" s="92"/>
      <c r="F132" s="92"/>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row>
    <row r="133" spans="3:92" ht="15.6" customHeight="1" x14ac:dyDescent="0.4">
      <c r="C133" s="94"/>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192"/>
      <c r="AS133" s="192"/>
      <c r="AT133" s="192"/>
      <c r="AU133" s="192"/>
      <c r="AV133" s="192"/>
      <c r="AW133" s="192"/>
      <c r="AX133" s="192"/>
      <c r="AY133" s="192"/>
      <c r="AZ133" s="192"/>
      <c r="BA133" s="192"/>
      <c r="BB133" s="192"/>
      <c r="BC133" s="97"/>
      <c r="BD133" s="98"/>
      <c r="BE133" s="98"/>
      <c r="BF133" s="98"/>
      <c r="BG133" s="98"/>
      <c r="BH133" s="98"/>
      <c r="BI133" s="98"/>
      <c r="BJ133" s="98"/>
      <c r="BK133" s="98"/>
      <c r="BL133" s="98"/>
      <c r="BM133" s="98"/>
      <c r="BN133" s="98"/>
      <c r="BO133" s="98"/>
      <c r="BP133" s="98"/>
      <c r="BQ133" s="98"/>
      <c r="BR133" s="99"/>
    </row>
    <row r="134" spans="3:92" ht="15.6" customHeight="1" x14ac:dyDescent="0.5">
      <c r="C134" s="101"/>
      <c r="D134" s="119"/>
      <c r="E134" s="119"/>
      <c r="F134" s="119"/>
      <c r="G134" s="119"/>
      <c r="H134" s="119"/>
      <c r="I134" s="119"/>
      <c r="J134" s="119"/>
      <c r="K134" s="119"/>
      <c r="L134" s="119"/>
      <c r="M134" s="119"/>
      <c r="N134" s="119"/>
      <c r="O134" s="119"/>
      <c r="P134" s="119"/>
      <c r="Q134" s="119"/>
      <c r="R134" s="119"/>
      <c r="S134" s="119"/>
      <c r="T134" s="119"/>
      <c r="U134" s="119"/>
      <c r="V134" s="119"/>
      <c r="W134" s="119"/>
      <c r="X134" s="68"/>
      <c r="Y134" s="68"/>
      <c r="Z134" s="68"/>
      <c r="AA134" s="109"/>
      <c r="AB134" s="120"/>
      <c r="AC134" s="120"/>
      <c r="AD134" s="120"/>
      <c r="AE134" s="120"/>
      <c r="AF134" s="120"/>
      <c r="AG134" s="120"/>
      <c r="AH134" s="120"/>
      <c r="AI134" s="120"/>
      <c r="AJ134" s="120"/>
      <c r="AK134" s="120"/>
      <c r="AL134" s="120"/>
      <c r="AM134" s="120"/>
      <c r="AN134" s="111"/>
      <c r="AO134" s="120"/>
      <c r="AP134" s="121"/>
      <c r="AQ134" s="121"/>
      <c r="AR134" s="193"/>
      <c r="AS134" s="193"/>
      <c r="AT134" s="193"/>
      <c r="AU134" s="193"/>
      <c r="AV134" s="193"/>
      <c r="AW134" s="193"/>
      <c r="AX134" s="193"/>
      <c r="AY134" s="193"/>
      <c r="AZ134" s="193"/>
      <c r="BA134" s="193"/>
      <c r="BB134" s="193"/>
      <c r="BC134" s="108"/>
      <c r="BD134" s="109"/>
      <c r="BE134" s="109"/>
      <c r="BF134" s="109"/>
      <c r="BG134" s="109"/>
      <c r="BH134" s="109"/>
      <c r="BI134" s="109"/>
      <c r="BJ134" s="109"/>
      <c r="BK134" s="109"/>
      <c r="BL134" s="109"/>
      <c r="BM134" s="109"/>
      <c r="BN134" s="110"/>
      <c r="BO134" s="110"/>
      <c r="BP134" s="110"/>
      <c r="BQ134" s="111"/>
      <c r="BR134" s="112"/>
    </row>
    <row r="135" spans="3:92" ht="15.6" customHeight="1" x14ac:dyDescent="0.5">
      <c r="C135" s="101"/>
      <c r="D135" s="102" t="s">
        <v>14</v>
      </c>
      <c r="E135" s="103"/>
      <c r="F135" s="103"/>
      <c r="G135" s="103"/>
      <c r="H135" s="103"/>
      <c r="I135" s="103"/>
      <c r="J135" s="103"/>
      <c r="K135" s="103"/>
      <c r="L135" s="103"/>
      <c r="M135" s="103"/>
      <c r="N135" s="103"/>
      <c r="O135" s="103"/>
      <c r="P135" s="103"/>
      <c r="Q135" s="104"/>
      <c r="R135" s="105" t="s">
        <v>51</v>
      </c>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7"/>
      <c r="BC135" s="108"/>
      <c r="BD135" s="109"/>
      <c r="BE135" s="109"/>
      <c r="BF135" s="109"/>
      <c r="BG135" s="109"/>
      <c r="BH135" s="109"/>
      <c r="BI135" s="109"/>
      <c r="BJ135" s="109"/>
      <c r="BK135" s="109"/>
      <c r="BL135" s="109"/>
      <c r="BM135" s="109"/>
      <c r="BN135" s="110"/>
      <c r="BO135" s="110"/>
      <c r="BP135" s="110"/>
      <c r="BQ135" s="111"/>
      <c r="BR135" s="112"/>
    </row>
    <row r="136" spans="3:92" ht="15.6" customHeight="1" x14ac:dyDescent="0.5">
      <c r="C136" s="101"/>
      <c r="D136" s="113"/>
      <c r="E136" s="114"/>
      <c r="F136" s="114"/>
      <c r="G136" s="114"/>
      <c r="H136" s="114"/>
      <c r="I136" s="114"/>
      <c r="J136" s="114"/>
      <c r="K136" s="114"/>
      <c r="L136" s="114"/>
      <c r="M136" s="114"/>
      <c r="N136" s="114"/>
      <c r="O136" s="114"/>
      <c r="P136" s="114"/>
      <c r="Q136" s="115"/>
      <c r="R136" s="116"/>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8"/>
      <c r="BC136" s="108"/>
      <c r="BD136" s="109"/>
      <c r="BE136" s="109"/>
      <c r="BF136" s="109"/>
      <c r="BG136" s="109"/>
      <c r="BH136" s="109"/>
      <c r="BI136" s="109"/>
      <c r="BJ136" s="109"/>
      <c r="BK136" s="109"/>
      <c r="BL136" s="109"/>
      <c r="BM136" s="109"/>
      <c r="BN136" s="110"/>
      <c r="BO136" s="110"/>
      <c r="BP136" s="110"/>
      <c r="BQ136" s="111"/>
      <c r="BR136" s="112"/>
    </row>
    <row r="137" spans="3:92" ht="15.6" customHeight="1" x14ac:dyDescent="0.5">
      <c r="C137" s="101"/>
      <c r="D137" s="119"/>
      <c r="E137" s="119"/>
      <c r="F137" s="119"/>
      <c r="G137" s="119"/>
      <c r="H137" s="119"/>
      <c r="I137" s="119"/>
      <c r="J137" s="119"/>
      <c r="K137" s="119"/>
      <c r="L137" s="119"/>
      <c r="M137" s="119"/>
      <c r="N137" s="119"/>
      <c r="O137" s="119"/>
      <c r="P137" s="119"/>
      <c r="Q137" s="119"/>
      <c r="R137" s="119"/>
      <c r="S137" s="119"/>
      <c r="T137" s="119"/>
      <c r="U137" s="119"/>
      <c r="V137" s="119"/>
      <c r="W137" s="119"/>
      <c r="X137" s="68"/>
      <c r="Y137" s="68"/>
      <c r="Z137" s="68"/>
      <c r="AA137" s="109"/>
      <c r="AB137" s="120"/>
      <c r="AC137" s="120"/>
      <c r="AD137" s="120"/>
      <c r="AE137" s="120"/>
      <c r="AF137" s="120"/>
      <c r="AG137" s="120"/>
      <c r="AH137" s="120"/>
      <c r="AI137" s="120"/>
      <c r="AJ137" s="120"/>
      <c r="AK137" s="120"/>
      <c r="AL137" s="120"/>
      <c r="AM137" s="120"/>
      <c r="AN137" s="111"/>
      <c r="AO137" s="120"/>
      <c r="AP137" s="121"/>
      <c r="AQ137" s="121"/>
      <c r="AR137" s="122"/>
      <c r="AS137" s="122"/>
      <c r="AT137" s="122"/>
      <c r="AU137" s="122"/>
      <c r="AV137" s="122"/>
      <c r="AW137" s="122"/>
      <c r="AX137" s="122"/>
      <c r="AY137" s="122"/>
      <c r="AZ137" s="122"/>
      <c r="BA137" s="122"/>
      <c r="BB137" s="122"/>
      <c r="BC137" s="108"/>
      <c r="BD137" s="109"/>
      <c r="BE137" s="109"/>
      <c r="BF137" s="109"/>
      <c r="BG137" s="109"/>
      <c r="BH137" s="109"/>
      <c r="BI137" s="109"/>
      <c r="BJ137" s="109"/>
      <c r="BK137" s="109"/>
      <c r="BL137" s="109"/>
      <c r="BM137" s="109"/>
      <c r="BN137" s="110"/>
      <c r="BO137" s="110"/>
      <c r="BP137" s="110"/>
      <c r="BQ137" s="111"/>
      <c r="BR137" s="112"/>
    </row>
    <row r="138" spans="3:92" ht="25.5" x14ac:dyDescent="0.5">
      <c r="C138" s="101"/>
      <c r="D138" s="119"/>
      <c r="E138" s="119"/>
      <c r="F138" s="119"/>
      <c r="G138" s="119"/>
      <c r="H138" s="119"/>
      <c r="I138" s="119"/>
      <c r="J138" s="119"/>
      <c r="K138" s="119"/>
      <c r="L138" s="119"/>
      <c r="M138" s="119"/>
      <c r="N138" s="119"/>
      <c r="O138" s="119"/>
      <c r="P138" s="119"/>
      <c r="Q138" s="119"/>
      <c r="R138" s="119"/>
      <c r="S138" s="119"/>
      <c r="T138" s="119"/>
      <c r="U138" s="123" t="s">
        <v>39</v>
      </c>
      <c r="V138" s="125"/>
      <c r="W138" s="124"/>
      <c r="X138" s="126"/>
      <c r="Y138" s="126"/>
      <c r="Z138" s="127"/>
      <c r="AA138" s="127"/>
      <c r="AB138" s="127"/>
      <c r="AC138" s="128"/>
      <c r="AD138" s="128"/>
      <c r="AE138" s="128"/>
      <c r="AF138" s="128"/>
      <c r="AG138" s="128"/>
      <c r="AH138" s="128"/>
      <c r="AI138" s="128"/>
      <c r="AJ138" s="128"/>
      <c r="AK138" s="124"/>
      <c r="AL138" s="124"/>
      <c r="AM138" s="123" t="s">
        <v>35</v>
      </c>
      <c r="AN138" s="119"/>
      <c r="AO138" s="119"/>
      <c r="AP138" s="119"/>
      <c r="AQ138" s="119"/>
      <c r="AR138" s="119"/>
      <c r="AS138" s="110"/>
      <c r="AT138" s="124"/>
      <c r="AU138" s="124"/>
      <c r="AV138" s="124"/>
      <c r="AW138" s="124"/>
      <c r="AX138" s="124"/>
      <c r="AY138" s="124"/>
      <c r="AZ138" s="124"/>
      <c r="BA138" s="124"/>
      <c r="BB138" s="124"/>
      <c r="BC138" s="128"/>
      <c r="BD138" s="110"/>
      <c r="BE138" s="110"/>
      <c r="BF138" s="129" t="s">
        <v>17</v>
      </c>
      <c r="BG138" s="187"/>
      <c r="BH138" s="187"/>
      <c r="BI138" s="187"/>
      <c r="BJ138" s="187"/>
      <c r="BK138" s="187"/>
      <c r="BL138" s="187"/>
      <c r="BM138" s="110"/>
      <c r="BN138" s="110"/>
      <c r="BO138" s="110"/>
      <c r="BP138" s="110"/>
      <c r="BQ138" s="111"/>
      <c r="BR138" s="112"/>
    </row>
    <row r="139" spans="3:92" ht="19.350000000000001" customHeight="1" x14ac:dyDescent="0.4">
      <c r="C139" s="101"/>
      <c r="D139" s="194" t="s">
        <v>18</v>
      </c>
      <c r="E139" s="194"/>
      <c r="F139" s="194"/>
      <c r="G139" s="194"/>
      <c r="H139" s="194"/>
      <c r="I139" s="194"/>
      <c r="J139" s="194"/>
      <c r="K139" s="194"/>
      <c r="L139" s="194"/>
      <c r="M139" s="194"/>
      <c r="N139" s="130" t="str">
        <f>IF([9]回答表!F17="下水道事業",IF([9]回答表!X45="●","●",""),"")</f>
        <v/>
      </c>
      <c r="O139" s="131"/>
      <c r="P139" s="131"/>
      <c r="Q139" s="132"/>
      <c r="R139" s="119"/>
      <c r="S139" s="119"/>
      <c r="T139" s="119"/>
      <c r="U139" s="197" t="s">
        <v>52</v>
      </c>
      <c r="V139" s="198"/>
      <c r="W139" s="198"/>
      <c r="X139" s="198"/>
      <c r="Y139" s="198"/>
      <c r="Z139" s="198"/>
      <c r="AA139" s="198"/>
      <c r="AB139" s="198"/>
      <c r="AC139" s="101"/>
      <c r="AD139" s="68"/>
      <c r="AE139" s="68"/>
      <c r="AF139" s="68"/>
      <c r="AG139" s="68"/>
      <c r="AH139" s="68"/>
      <c r="AI139" s="68"/>
      <c r="AJ139" s="68"/>
      <c r="AK139" s="136"/>
      <c r="AL139" s="68"/>
      <c r="AM139" s="200" t="str">
        <f>IF([9]回答表!F17="下水道事業",IF([9]回答表!X45="●",[9]回答表!B158,IF([9]回答表!AA45="●",[9]回答表!B223,"")),"")</f>
        <v/>
      </c>
      <c r="AN139" s="201"/>
      <c r="AO139" s="201"/>
      <c r="AP139" s="201"/>
      <c r="AQ139" s="201"/>
      <c r="AR139" s="201"/>
      <c r="AS139" s="201"/>
      <c r="AT139" s="201"/>
      <c r="AU139" s="201"/>
      <c r="AV139" s="201"/>
      <c r="AW139" s="201"/>
      <c r="AX139" s="201"/>
      <c r="AY139" s="201"/>
      <c r="AZ139" s="201"/>
      <c r="BA139" s="201"/>
      <c r="BB139" s="201"/>
      <c r="BC139" s="202"/>
      <c r="BD139" s="109"/>
      <c r="BE139" s="109"/>
      <c r="BF139" s="138" t="str">
        <f>IF([9]回答表!F17="下水道事業",IF([9]回答表!X45="●",[9]回答表!B212,IF([9]回答表!AA45="●",[9]回答表!B278,"")),"")</f>
        <v/>
      </c>
      <c r="BG139" s="139"/>
      <c r="BH139" s="139"/>
      <c r="BI139" s="139"/>
      <c r="BJ139" s="138"/>
      <c r="BK139" s="139"/>
      <c r="BL139" s="139"/>
      <c r="BM139" s="139"/>
      <c r="BN139" s="138"/>
      <c r="BO139" s="139"/>
      <c r="BP139" s="139"/>
      <c r="BQ139" s="140"/>
      <c r="BR139" s="112"/>
    </row>
    <row r="140" spans="3:92" ht="19.350000000000001" customHeight="1" x14ac:dyDescent="0.4">
      <c r="C140" s="101"/>
      <c r="D140" s="194"/>
      <c r="E140" s="194"/>
      <c r="F140" s="194"/>
      <c r="G140" s="194"/>
      <c r="H140" s="194"/>
      <c r="I140" s="194"/>
      <c r="J140" s="194"/>
      <c r="K140" s="194"/>
      <c r="L140" s="194"/>
      <c r="M140" s="194"/>
      <c r="N140" s="144"/>
      <c r="O140" s="145"/>
      <c r="P140" s="145"/>
      <c r="Q140" s="146"/>
      <c r="R140" s="119"/>
      <c r="S140" s="119"/>
      <c r="T140" s="119"/>
      <c r="U140" s="205"/>
      <c r="V140" s="206"/>
      <c r="W140" s="206"/>
      <c r="X140" s="206"/>
      <c r="Y140" s="206"/>
      <c r="Z140" s="206"/>
      <c r="AA140" s="206"/>
      <c r="AB140" s="206"/>
      <c r="AC140" s="101"/>
      <c r="AD140" s="68"/>
      <c r="AE140" s="68"/>
      <c r="AF140" s="68"/>
      <c r="AG140" s="68"/>
      <c r="AH140" s="68"/>
      <c r="AI140" s="68"/>
      <c r="AJ140" s="68"/>
      <c r="AK140" s="136"/>
      <c r="AL140" s="68"/>
      <c r="AM140" s="208"/>
      <c r="AN140" s="209"/>
      <c r="AO140" s="209"/>
      <c r="AP140" s="209"/>
      <c r="AQ140" s="209"/>
      <c r="AR140" s="209"/>
      <c r="AS140" s="209"/>
      <c r="AT140" s="209"/>
      <c r="AU140" s="209"/>
      <c r="AV140" s="209"/>
      <c r="AW140" s="209"/>
      <c r="AX140" s="209"/>
      <c r="AY140" s="209"/>
      <c r="AZ140" s="209"/>
      <c r="BA140" s="209"/>
      <c r="BB140" s="209"/>
      <c r="BC140" s="210"/>
      <c r="BD140" s="109"/>
      <c r="BE140" s="109"/>
      <c r="BF140" s="150"/>
      <c r="BG140" s="151"/>
      <c r="BH140" s="151"/>
      <c r="BI140" s="151"/>
      <c r="BJ140" s="150"/>
      <c r="BK140" s="151"/>
      <c r="BL140" s="151"/>
      <c r="BM140" s="151"/>
      <c r="BN140" s="150"/>
      <c r="BO140" s="151"/>
      <c r="BP140" s="151"/>
      <c r="BQ140" s="152"/>
      <c r="BR140" s="112"/>
    </row>
    <row r="141" spans="3:92" ht="15.6" customHeight="1" x14ac:dyDescent="0.4">
      <c r="C141" s="101"/>
      <c r="D141" s="194"/>
      <c r="E141" s="194"/>
      <c r="F141" s="194"/>
      <c r="G141" s="194"/>
      <c r="H141" s="194"/>
      <c r="I141" s="194"/>
      <c r="J141" s="194"/>
      <c r="K141" s="194"/>
      <c r="L141" s="194"/>
      <c r="M141" s="194"/>
      <c r="N141" s="144"/>
      <c r="O141" s="145"/>
      <c r="P141" s="145"/>
      <c r="Q141" s="146"/>
      <c r="R141" s="119"/>
      <c r="S141" s="119"/>
      <c r="T141" s="119"/>
      <c r="U141" s="82" t="str">
        <f>IF([9]回答表!F17="下水道事業",IF([9]回答表!X45="●",[9]回答表!Y193,IF([9]回答表!AA45="●",[9]回答表!Y259,"")),"")</f>
        <v/>
      </c>
      <c r="V141" s="83"/>
      <c r="W141" s="83"/>
      <c r="X141" s="83"/>
      <c r="Y141" s="83"/>
      <c r="Z141" s="83"/>
      <c r="AA141" s="83"/>
      <c r="AB141" s="153"/>
      <c r="AC141" s="68"/>
      <c r="AD141" s="68"/>
      <c r="AE141" s="68"/>
      <c r="AF141" s="68"/>
      <c r="AG141" s="68"/>
      <c r="AH141" s="68"/>
      <c r="AI141" s="68"/>
      <c r="AJ141" s="68"/>
      <c r="AK141" s="136"/>
      <c r="AL141" s="68"/>
      <c r="AM141" s="208"/>
      <c r="AN141" s="209"/>
      <c r="AO141" s="209"/>
      <c r="AP141" s="209"/>
      <c r="AQ141" s="209"/>
      <c r="AR141" s="209"/>
      <c r="AS141" s="209"/>
      <c r="AT141" s="209"/>
      <c r="AU141" s="209"/>
      <c r="AV141" s="209"/>
      <c r="AW141" s="209"/>
      <c r="AX141" s="209"/>
      <c r="AY141" s="209"/>
      <c r="AZ141" s="209"/>
      <c r="BA141" s="209"/>
      <c r="BB141" s="209"/>
      <c r="BC141" s="210"/>
      <c r="BD141" s="109"/>
      <c r="BE141" s="109"/>
      <c r="BF141" s="150"/>
      <c r="BG141" s="151"/>
      <c r="BH141" s="151"/>
      <c r="BI141" s="151"/>
      <c r="BJ141" s="150"/>
      <c r="BK141" s="151"/>
      <c r="BL141" s="151"/>
      <c r="BM141" s="151"/>
      <c r="BN141" s="150"/>
      <c r="BO141" s="151"/>
      <c r="BP141" s="151"/>
      <c r="BQ141" s="152"/>
      <c r="BR141" s="112"/>
    </row>
    <row r="142" spans="3:92" ht="15.6" customHeight="1" x14ac:dyDescent="0.5">
      <c r="C142" s="101"/>
      <c r="D142" s="194"/>
      <c r="E142" s="194"/>
      <c r="F142" s="194"/>
      <c r="G142" s="194"/>
      <c r="H142" s="194"/>
      <c r="I142" s="194"/>
      <c r="J142" s="194"/>
      <c r="K142" s="194"/>
      <c r="L142" s="194"/>
      <c r="M142" s="194"/>
      <c r="N142" s="154"/>
      <c r="O142" s="155"/>
      <c r="P142" s="155"/>
      <c r="Q142" s="156"/>
      <c r="R142" s="119"/>
      <c r="S142" s="119"/>
      <c r="T142" s="119"/>
      <c r="U142" s="79"/>
      <c r="V142" s="80"/>
      <c r="W142" s="80"/>
      <c r="X142" s="80"/>
      <c r="Y142" s="80"/>
      <c r="Z142" s="80"/>
      <c r="AA142" s="80"/>
      <c r="AB142" s="81"/>
      <c r="AC142" s="109"/>
      <c r="AD142" s="109"/>
      <c r="AE142" s="109"/>
      <c r="AF142" s="109"/>
      <c r="AG142" s="109"/>
      <c r="AH142" s="109"/>
      <c r="AI142" s="109"/>
      <c r="AJ142" s="110"/>
      <c r="AK142" s="136"/>
      <c r="AL142" s="68"/>
      <c r="AM142" s="208"/>
      <c r="AN142" s="209"/>
      <c r="AO142" s="209"/>
      <c r="AP142" s="209"/>
      <c r="AQ142" s="209"/>
      <c r="AR142" s="209"/>
      <c r="AS142" s="209"/>
      <c r="AT142" s="209"/>
      <c r="AU142" s="209"/>
      <c r="AV142" s="209"/>
      <c r="AW142" s="209"/>
      <c r="AX142" s="209"/>
      <c r="AY142" s="209"/>
      <c r="AZ142" s="209"/>
      <c r="BA142" s="209"/>
      <c r="BB142" s="209"/>
      <c r="BC142" s="210"/>
      <c r="BD142" s="109"/>
      <c r="BE142" s="109"/>
      <c r="BF142" s="150" t="str">
        <f>IF([9]回答表!F17="下水道事業",IF([9]回答表!X45="●",[9]回答表!E212,IF([9]回答表!AA45="●",[9]回答表!E278,"")),"")</f>
        <v/>
      </c>
      <c r="BG142" s="151"/>
      <c r="BH142" s="151"/>
      <c r="BI142" s="151"/>
      <c r="BJ142" s="150" t="str">
        <f>IF([9]回答表!F17="下水道事業",IF([9]回答表!X45="●",[9]回答表!E213,IF([9]回答表!AA45="●",[9]回答表!E279,"")),"")</f>
        <v/>
      </c>
      <c r="BK142" s="151"/>
      <c r="BL142" s="151"/>
      <c r="BM142" s="151"/>
      <c r="BN142" s="150" t="str">
        <f>IF([9]回答表!F17="下水道事業",IF([9]回答表!X45="●",[9]回答表!E214,IF([9]回答表!AA45="●",[9]回答表!E280,"")),"")</f>
        <v/>
      </c>
      <c r="BO142" s="151"/>
      <c r="BP142" s="151"/>
      <c r="BQ142" s="152"/>
      <c r="BR142" s="112"/>
      <c r="BX142" s="200" t="str">
        <f>IF([9]回答表!AQ20="下水道事業",IF([9]回答表!BI48="○",[9]回答表!AM161,IF([9]回答表!BL48="○",[9]回答表!AM226,"")),"")</f>
        <v/>
      </c>
      <c r="BY142" s="201"/>
      <c r="BZ142" s="201"/>
      <c r="CA142" s="201"/>
      <c r="CB142" s="201"/>
      <c r="CC142" s="201"/>
      <c r="CD142" s="201"/>
      <c r="CE142" s="201"/>
      <c r="CF142" s="201"/>
      <c r="CG142" s="201"/>
      <c r="CH142" s="201"/>
      <c r="CI142" s="201"/>
      <c r="CJ142" s="201"/>
      <c r="CK142" s="201"/>
      <c r="CL142" s="201"/>
      <c r="CM142" s="201"/>
      <c r="CN142" s="202"/>
    </row>
    <row r="143" spans="3:92" ht="15.6" customHeight="1" x14ac:dyDescent="0.5">
      <c r="C143" s="101"/>
      <c r="D143" s="157"/>
      <c r="E143" s="157"/>
      <c r="F143" s="157"/>
      <c r="G143" s="157"/>
      <c r="H143" s="157"/>
      <c r="I143" s="157"/>
      <c r="J143" s="157"/>
      <c r="K143" s="157"/>
      <c r="L143" s="157"/>
      <c r="M143" s="157"/>
      <c r="N143" s="158"/>
      <c r="O143" s="158"/>
      <c r="P143" s="158"/>
      <c r="Q143" s="158"/>
      <c r="R143" s="159"/>
      <c r="S143" s="159"/>
      <c r="T143" s="159"/>
      <c r="U143" s="85"/>
      <c r="V143" s="86"/>
      <c r="W143" s="86"/>
      <c r="X143" s="86"/>
      <c r="Y143" s="86"/>
      <c r="Z143" s="86"/>
      <c r="AA143" s="86"/>
      <c r="AB143" s="87"/>
      <c r="AC143" s="109"/>
      <c r="AD143" s="109"/>
      <c r="AE143" s="109"/>
      <c r="AF143" s="109"/>
      <c r="AG143" s="109"/>
      <c r="AH143" s="109"/>
      <c r="AI143" s="109"/>
      <c r="AJ143" s="110"/>
      <c r="AK143" s="136"/>
      <c r="AL143" s="109"/>
      <c r="AM143" s="208"/>
      <c r="AN143" s="209"/>
      <c r="AO143" s="209"/>
      <c r="AP143" s="209"/>
      <c r="AQ143" s="209"/>
      <c r="AR143" s="209"/>
      <c r="AS143" s="209"/>
      <c r="AT143" s="209"/>
      <c r="AU143" s="209"/>
      <c r="AV143" s="209"/>
      <c r="AW143" s="209"/>
      <c r="AX143" s="209"/>
      <c r="AY143" s="209"/>
      <c r="AZ143" s="209"/>
      <c r="BA143" s="209"/>
      <c r="BB143" s="209"/>
      <c r="BC143" s="210"/>
      <c r="BD143" s="120"/>
      <c r="BE143" s="120"/>
      <c r="BF143" s="150"/>
      <c r="BG143" s="151"/>
      <c r="BH143" s="151"/>
      <c r="BI143" s="151"/>
      <c r="BJ143" s="150"/>
      <c r="BK143" s="151"/>
      <c r="BL143" s="151"/>
      <c r="BM143" s="151"/>
      <c r="BN143" s="150"/>
      <c r="BO143" s="151"/>
      <c r="BP143" s="151"/>
      <c r="BQ143" s="152"/>
      <c r="BR143" s="112"/>
      <c r="BX143" s="208"/>
      <c r="BY143" s="209"/>
      <c r="BZ143" s="209"/>
      <c r="CA143" s="209"/>
      <c r="CB143" s="209"/>
      <c r="CC143" s="209"/>
      <c r="CD143" s="209"/>
      <c r="CE143" s="209"/>
      <c r="CF143" s="209"/>
      <c r="CG143" s="209"/>
      <c r="CH143" s="209"/>
      <c r="CI143" s="209"/>
      <c r="CJ143" s="209"/>
      <c r="CK143" s="209"/>
      <c r="CL143" s="209"/>
      <c r="CM143" s="209"/>
      <c r="CN143" s="210"/>
    </row>
    <row r="144" spans="3:92" ht="18" customHeight="1" x14ac:dyDescent="0.4">
      <c r="C144" s="101"/>
      <c r="D144" s="68"/>
      <c r="E144" s="68"/>
      <c r="F144" s="68"/>
      <c r="G144" s="68"/>
      <c r="H144" s="68"/>
      <c r="I144" s="68"/>
      <c r="J144" s="68"/>
      <c r="K144" s="68"/>
      <c r="L144" s="68"/>
      <c r="M144" s="68"/>
      <c r="N144" s="68"/>
      <c r="O144" s="68"/>
      <c r="P144" s="109"/>
      <c r="Q144" s="109"/>
      <c r="R144" s="119"/>
      <c r="S144" s="119"/>
      <c r="T144" s="119"/>
      <c r="U144" s="68"/>
      <c r="V144" s="68"/>
      <c r="W144" s="68"/>
      <c r="X144" s="68"/>
      <c r="Y144" s="68"/>
      <c r="Z144" s="68"/>
      <c r="AA144" s="68"/>
      <c r="AB144" s="68"/>
      <c r="AC144" s="68"/>
      <c r="AD144" s="108"/>
      <c r="AE144" s="109"/>
      <c r="AF144" s="109"/>
      <c r="AG144" s="109"/>
      <c r="AH144" s="109"/>
      <c r="AI144" s="109"/>
      <c r="AJ144" s="109"/>
      <c r="AK144" s="109"/>
      <c r="AL144" s="109"/>
      <c r="AM144" s="208"/>
      <c r="AN144" s="209"/>
      <c r="AO144" s="209"/>
      <c r="AP144" s="209"/>
      <c r="AQ144" s="209"/>
      <c r="AR144" s="209"/>
      <c r="AS144" s="209"/>
      <c r="AT144" s="209"/>
      <c r="AU144" s="209"/>
      <c r="AV144" s="209"/>
      <c r="AW144" s="209"/>
      <c r="AX144" s="209"/>
      <c r="AY144" s="209"/>
      <c r="AZ144" s="209"/>
      <c r="BA144" s="209"/>
      <c r="BB144" s="209"/>
      <c r="BC144" s="210"/>
      <c r="BD144" s="68"/>
      <c r="BE144" s="68"/>
      <c r="BF144" s="150"/>
      <c r="BG144" s="151"/>
      <c r="BH144" s="151"/>
      <c r="BI144" s="151"/>
      <c r="BJ144" s="150"/>
      <c r="BK144" s="151"/>
      <c r="BL144" s="151"/>
      <c r="BM144" s="151"/>
      <c r="BN144" s="150"/>
      <c r="BO144" s="151"/>
      <c r="BP144" s="151"/>
      <c r="BQ144" s="152"/>
      <c r="BR144" s="112"/>
      <c r="BS144" s="92"/>
      <c r="BT144" s="68"/>
      <c r="BU144" s="68"/>
      <c r="BV144" s="68"/>
      <c r="BW144" s="68"/>
      <c r="BX144" s="208"/>
      <c r="BY144" s="209"/>
      <c r="BZ144" s="209"/>
      <c r="CA144" s="209"/>
      <c r="CB144" s="209"/>
      <c r="CC144" s="209"/>
      <c r="CD144" s="209"/>
      <c r="CE144" s="209"/>
      <c r="CF144" s="209"/>
      <c r="CG144" s="209"/>
      <c r="CH144" s="209"/>
      <c r="CI144" s="209"/>
      <c r="CJ144" s="209"/>
      <c r="CK144" s="209"/>
      <c r="CL144" s="209"/>
      <c r="CM144" s="209"/>
      <c r="CN144" s="210"/>
    </row>
    <row r="145" spans="3:92" ht="19.350000000000001" customHeight="1" x14ac:dyDescent="0.4">
      <c r="C145" s="101"/>
      <c r="D145" s="157"/>
      <c r="E145" s="157"/>
      <c r="F145" s="157"/>
      <c r="G145" s="157"/>
      <c r="H145" s="157"/>
      <c r="I145" s="157"/>
      <c r="J145" s="157"/>
      <c r="K145" s="157"/>
      <c r="L145" s="157"/>
      <c r="M145" s="157"/>
      <c r="N145" s="158"/>
      <c r="O145" s="158"/>
      <c r="P145" s="158"/>
      <c r="Q145" s="158"/>
      <c r="R145" s="159"/>
      <c r="S145" s="159"/>
      <c r="T145" s="159"/>
      <c r="U145" s="197" t="s">
        <v>53</v>
      </c>
      <c r="V145" s="198"/>
      <c r="W145" s="198"/>
      <c r="X145" s="198"/>
      <c r="Y145" s="198"/>
      <c r="Z145" s="198"/>
      <c r="AA145" s="198"/>
      <c r="AB145" s="198"/>
      <c r="AC145" s="197" t="s">
        <v>54</v>
      </c>
      <c r="AD145" s="198"/>
      <c r="AE145" s="198"/>
      <c r="AF145" s="198"/>
      <c r="AG145" s="198"/>
      <c r="AH145" s="198"/>
      <c r="AI145" s="198"/>
      <c r="AJ145" s="199"/>
      <c r="AK145" s="136"/>
      <c r="AL145" s="109"/>
      <c r="AM145" s="208"/>
      <c r="AN145" s="209"/>
      <c r="AO145" s="209"/>
      <c r="AP145" s="209"/>
      <c r="AQ145" s="209"/>
      <c r="AR145" s="209"/>
      <c r="AS145" s="209"/>
      <c r="AT145" s="209"/>
      <c r="AU145" s="209"/>
      <c r="AV145" s="209"/>
      <c r="AW145" s="209"/>
      <c r="AX145" s="209"/>
      <c r="AY145" s="209"/>
      <c r="AZ145" s="209"/>
      <c r="BA145" s="209"/>
      <c r="BB145" s="209"/>
      <c r="BC145" s="210"/>
      <c r="BD145" s="109"/>
      <c r="BE145" s="109"/>
      <c r="BF145" s="150"/>
      <c r="BG145" s="151"/>
      <c r="BH145" s="151"/>
      <c r="BI145" s="151"/>
      <c r="BJ145" s="150"/>
      <c r="BK145" s="151"/>
      <c r="BL145" s="151"/>
      <c r="BM145" s="151"/>
      <c r="BN145" s="150"/>
      <c r="BO145" s="151"/>
      <c r="BP145" s="151"/>
      <c r="BQ145" s="152"/>
      <c r="BR145" s="112"/>
      <c r="BX145" s="208"/>
      <c r="BY145" s="209"/>
      <c r="BZ145" s="209"/>
      <c r="CA145" s="209"/>
      <c r="CB145" s="209"/>
      <c r="CC145" s="209"/>
      <c r="CD145" s="209"/>
      <c r="CE145" s="209"/>
      <c r="CF145" s="209"/>
      <c r="CG145" s="209"/>
      <c r="CH145" s="209"/>
      <c r="CI145" s="209"/>
      <c r="CJ145" s="209"/>
      <c r="CK145" s="209"/>
      <c r="CL145" s="209"/>
      <c r="CM145" s="209"/>
      <c r="CN145" s="210"/>
    </row>
    <row r="146" spans="3:92" ht="19.350000000000001" customHeight="1" x14ac:dyDescent="0.4">
      <c r="C146" s="101"/>
      <c r="D146" s="68"/>
      <c r="E146" s="68"/>
      <c r="F146" s="68"/>
      <c r="G146" s="68"/>
      <c r="H146" s="68"/>
      <c r="I146" s="68"/>
      <c r="J146" s="68"/>
      <c r="K146" s="68"/>
      <c r="L146" s="68"/>
      <c r="M146" s="68"/>
      <c r="N146" s="68"/>
      <c r="O146" s="68"/>
      <c r="P146" s="109"/>
      <c r="Q146" s="109"/>
      <c r="R146" s="109"/>
      <c r="S146" s="119"/>
      <c r="T146" s="119"/>
      <c r="U146" s="205"/>
      <c r="V146" s="206"/>
      <c r="W146" s="206"/>
      <c r="X146" s="206"/>
      <c r="Y146" s="206"/>
      <c r="Z146" s="206"/>
      <c r="AA146" s="206"/>
      <c r="AB146" s="206"/>
      <c r="AC146" s="236"/>
      <c r="AD146" s="237"/>
      <c r="AE146" s="237"/>
      <c r="AF146" s="237"/>
      <c r="AG146" s="237"/>
      <c r="AH146" s="237"/>
      <c r="AI146" s="237"/>
      <c r="AJ146" s="238"/>
      <c r="AK146" s="136"/>
      <c r="AL146" s="109"/>
      <c r="AM146" s="208"/>
      <c r="AN146" s="209"/>
      <c r="AO146" s="209"/>
      <c r="AP146" s="209"/>
      <c r="AQ146" s="209"/>
      <c r="AR146" s="209"/>
      <c r="AS146" s="209"/>
      <c r="AT146" s="209"/>
      <c r="AU146" s="209"/>
      <c r="AV146" s="209"/>
      <c r="AW146" s="209"/>
      <c r="AX146" s="209"/>
      <c r="AY146" s="209"/>
      <c r="AZ146" s="209"/>
      <c r="BA146" s="209"/>
      <c r="BB146" s="209"/>
      <c r="BC146" s="210"/>
      <c r="BD146" s="172"/>
      <c r="BE146" s="172"/>
      <c r="BF146" s="150"/>
      <c r="BG146" s="151"/>
      <c r="BH146" s="151"/>
      <c r="BI146" s="151"/>
      <c r="BJ146" s="150"/>
      <c r="BK146" s="151"/>
      <c r="BL146" s="151"/>
      <c r="BM146" s="151"/>
      <c r="BN146" s="150"/>
      <c r="BO146" s="151"/>
      <c r="BP146" s="151"/>
      <c r="BQ146" s="152"/>
      <c r="BR146" s="112"/>
      <c r="BX146" s="208"/>
      <c r="BY146" s="209"/>
      <c r="BZ146" s="209"/>
      <c r="CA146" s="209"/>
      <c r="CB146" s="209"/>
      <c r="CC146" s="209"/>
      <c r="CD146" s="209"/>
      <c r="CE146" s="209"/>
      <c r="CF146" s="209"/>
      <c r="CG146" s="209"/>
      <c r="CH146" s="209"/>
      <c r="CI146" s="209"/>
      <c r="CJ146" s="209"/>
      <c r="CK146" s="209"/>
      <c r="CL146" s="209"/>
      <c r="CM146" s="209"/>
      <c r="CN146" s="210"/>
    </row>
    <row r="147" spans="3:92" ht="15.6" customHeight="1" x14ac:dyDescent="0.4">
      <c r="C147" s="101"/>
      <c r="D147" s="68"/>
      <c r="E147" s="68"/>
      <c r="F147" s="68"/>
      <c r="G147" s="68"/>
      <c r="H147" s="68"/>
      <c r="I147" s="68"/>
      <c r="J147" s="68"/>
      <c r="K147" s="68"/>
      <c r="L147" s="68"/>
      <c r="M147" s="68"/>
      <c r="N147" s="68"/>
      <c r="O147" s="68"/>
      <c r="P147" s="109"/>
      <c r="Q147" s="109"/>
      <c r="R147" s="109"/>
      <c r="S147" s="119"/>
      <c r="T147" s="119"/>
      <c r="U147" s="82" t="str">
        <f>IF([9]回答表!F17="下水道事業",IF([9]回答表!X45="●",[9]回答表!Y195,IF([9]回答表!AA45="●",[9]回答表!Y261,"")),"")</f>
        <v/>
      </c>
      <c r="V147" s="83"/>
      <c r="W147" s="83"/>
      <c r="X147" s="83"/>
      <c r="Y147" s="83"/>
      <c r="Z147" s="83"/>
      <c r="AA147" s="83"/>
      <c r="AB147" s="153"/>
      <c r="AC147" s="82" t="str">
        <f>IF([9]回答表!F17="下水道事業",IF([9]回答表!X45="●",[9]回答表!Y196,IF([9]回答表!AA45="●",[9]回答表!Y262,"")),"")</f>
        <v/>
      </c>
      <c r="AD147" s="83"/>
      <c r="AE147" s="83"/>
      <c r="AF147" s="83"/>
      <c r="AG147" s="83"/>
      <c r="AH147" s="83"/>
      <c r="AI147" s="83"/>
      <c r="AJ147" s="153"/>
      <c r="AK147" s="136"/>
      <c r="AL147" s="109"/>
      <c r="AM147" s="208"/>
      <c r="AN147" s="209"/>
      <c r="AO147" s="209"/>
      <c r="AP147" s="209"/>
      <c r="AQ147" s="209"/>
      <c r="AR147" s="209"/>
      <c r="AS147" s="209"/>
      <c r="AT147" s="209"/>
      <c r="AU147" s="209"/>
      <c r="AV147" s="209"/>
      <c r="AW147" s="209"/>
      <c r="AX147" s="209"/>
      <c r="AY147" s="209"/>
      <c r="AZ147" s="209"/>
      <c r="BA147" s="209"/>
      <c r="BB147" s="209"/>
      <c r="BC147" s="210"/>
      <c r="BD147" s="172"/>
      <c r="BE147" s="172"/>
      <c r="BF147" s="150" t="s">
        <v>23</v>
      </c>
      <c r="BG147" s="151"/>
      <c r="BH147" s="151"/>
      <c r="BI147" s="151"/>
      <c r="BJ147" s="150" t="s">
        <v>24</v>
      </c>
      <c r="BK147" s="151"/>
      <c r="BL147" s="151"/>
      <c r="BM147" s="151"/>
      <c r="BN147" s="150" t="s">
        <v>25</v>
      </c>
      <c r="BO147" s="151"/>
      <c r="BP147" s="151"/>
      <c r="BQ147" s="152"/>
      <c r="BR147" s="112"/>
      <c r="BX147" s="208"/>
      <c r="BY147" s="209"/>
      <c r="BZ147" s="209"/>
      <c r="CA147" s="209"/>
      <c r="CB147" s="209"/>
      <c r="CC147" s="209"/>
      <c r="CD147" s="209"/>
      <c r="CE147" s="209"/>
      <c r="CF147" s="209"/>
      <c r="CG147" s="209"/>
      <c r="CH147" s="209"/>
      <c r="CI147" s="209"/>
      <c r="CJ147" s="209"/>
      <c r="CK147" s="209"/>
      <c r="CL147" s="209"/>
      <c r="CM147" s="209"/>
      <c r="CN147" s="210"/>
    </row>
    <row r="148" spans="3:92" ht="15.6" customHeight="1" x14ac:dyDescent="0.4">
      <c r="C148" s="101"/>
      <c r="D148" s="68"/>
      <c r="E148" s="68"/>
      <c r="F148" s="68"/>
      <c r="G148" s="68"/>
      <c r="H148" s="68"/>
      <c r="I148" s="68"/>
      <c r="J148" s="68"/>
      <c r="K148" s="68"/>
      <c r="L148" s="68"/>
      <c r="M148" s="68"/>
      <c r="N148" s="68"/>
      <c r="O148" s="68"/>
      <c r="P148" s="109"/>
      <c r="Q148" s="109"/>
      <c r="R148" s="109"/>
      <c r="S148" s="119"/>
      <c r="T148" s="119"/>
      <c r="U148" s="79"/>
      <c r="V148" s="80"/>
      <c r="W148" s="80"/>
      <c r="X148" s="80"/>
      <c r="Y148" s="80"/>
      <c r="Z148" s="80"/>
      <c r="AA148" s="80"/>
      <c r="AB148" s="81"/>
      <c r="AC148" s="79"/>
      <c r="AD148" s="80"/>
      <c r="AE148" s="80"/>
      <c r="AF148" s="80"/>
      <c r="AG148" s="80"/>
      <c r="AH148" s="80"/>
      <c r="AI148" s="80"/>
      <c r="AJ148" s="81"/>
      <c r="AK148" s="136"/>
      <c r="AL148" s="109"/>
      <c r="AM148" s="215"/>
      <c r="AN148" s="216"/>
      <c r="AO148" s="216"/>
      <c r="AP148" s="216"/>
      <c r="AQ148" s="216"/>
      <c r="AR148" s="216"/>
      <c r="AS148" s="216"/>
      <c r="AT148" s="216"/>
      <c r="AU148" s="216"/>
      <c r="AV148" s="216"/>
      <c r="AW148" s="216"/>
      <c r="AX148" s="216"/>
      <c r="AY148" s="216"/>
      <c r="AZ148" s="216"/>
      <c r="BA148" s="216"/>
      <c r="BB148" s="216"/>
      <c r="BC148" s="217"/>
      <c r="BD148" s="172"/>
      <c r="BE148" s="172"/>
      <c r="BF148" s="150"/>
      <c r="BG148" s="151"/>
      <c r="BH148" s="151"/>
      <c r="BI148" s="151"/>
      <c r="BJ148" s="150"/>
      <c r="BK148" s="151"/>
      <c r="BL148" s="151"/>
      <c r="BM148" s="151"/>
      <c r="BN148" s="150"/>
      <c r="BO148" s="151"/>
      <c r="BP148" s="151"/>
      <c r="BQ148" s="152"/>
      <c r="BR148" s="112"/>
      <c r="BX148" s="208"/>
      <c r="BY148" s="209"/>
      <c r="BZ148" s="209"/>
      <c r="CA148" s="209"/>
      <c r="CB148" s="209"/>
      <c r="CC148" s="209"/>
      <c r="CD148" s="209"/>
      <c r="CE148" s="209"/>
      <c r="CF148" s="209"/>
      <c r="CG148" s="209"/>
      <c r="CH148" s="209"/>
      <c r="CI148" s="209"/>
      <c r="CJ148" s="209"/>
      <c r="CK148" s="209"/>
      <c r="CL148" s="209"/>
      <c r="CM148" s="209"/>
      <c r="CN148" s="210"/>
    </row>
    <row r="149" spans="3:92" ht="15.6" customHeight="1" x14ac:dyDescent="0.4">
      <c r="C149" s="101"/>
      <c r="D149" s="68"/>
      <c r="E149" s="68"/>
      <c r="F149" s="68"/>
      <c r="G149" s="68"/>
      <c r="H149" s="68"/>
      <c r="I149" s="68"/>
      <c r="J149" s="68"/>
      <c r="K149" s="68"/>
      <c r="L149" s="68"/>
      <c r="M149" s="68"/>
      <c r="N149" s="68"/>
      <c r="O149" s="68"/>
      <c r="P149" s="109"/>
      <c r="Q149" s="109"/>
      <c r="R149" s="109"/>
      <c r="S149" s="119"/>
      <c r="T149" s="119"/>
      <c r="U149" s="85"/>
      <c r="V149" s="86"/>
      <c r="W149" s="86"/>
      <c r="X149" s="86"/>
      <c r="Y149" s="86"/>
      <c r="Z149" s="86"/>
      <c r="AA149" s="86"/>
      <c r="AB149" s="87"/>
      <c r="AC149" s="85"/>
      <c r="AD149" s="86"/>
      <c r="AE149" s="86"/>
      <c r="AF149" s="86"/>
      <c r="AG149" s="86"/>
      <c r="AH149" s="86"/>
      <c r="AI149" s="86"/>
      <c r="AJ149" s="87"/>
      <c r="AK149" s="136"/>
      <c r="AL149" s="109"/>
      <c r="AM149" s="68"/>
      <c r="AN149" s="68"/>
      <c r="AO149" s="68"/>
      <c r="AP149" s="68"/>
      <c r="AQ149" s="68"/>
      <c r="AR149" s="68"/>
      <c r="AS149" s="68"/>
      <c r="AT149" s="68"/>
      <c r="AU149" s="68"/>
      <c r="AV149" s="68"/>
      <c r="AW149" s="68"/>
      <c r="AX149" s="68"/>
      <c r="AY149" s="68"/>
      <c r="AZ149" s="68"/>
      <c r="BA149" s="68"/>
      <c r="BB149" s="68"/>
      <c r="BC149" s="120"/>
      <c r="BD149" s="172"/>
      <c r="BE149" s="172"/>
      <c r="BF149" s="189"/>
      <c r="BG149" s="190"/>
      <c r="BH149" s="190"/>
      <c r="BI149" s="190"/>
      <c r="BJ149" s="189"/>
      <c r="BK149" s="190"/>
      <c r="BL149" s="190"/>
      <c r="BM149" s="190"/>
      <c r="BN149" s="189"/>
      <c r="BO149" s="190"/>
      <c r="BP149" s="190"/>
      <c r="BQ149" s="191"/>
      <c r="BR149" s="112"/>
      <c r="BX149" s="208"/>
      <c r="BY149" s="209"/>
      <c r="BZ149" s="209"/>
      <c r="CA149" s="209"/>
      <c r="CB149" s="209"/>
      <c r="CC149" s="209"/>
      <c r="CD149" s="209"/>
      <c r="CE149" s="209"/>
      <c r="CF149" s="209"/>
      <c r="CG149" s="209"/>
      <c r="CH149" s="209"/>
      <c r="CI149" s="209"/>
      <c r="CJ149" s="209"/>
      <c r="CK149" s="209"/>
      <c r="CL149" s="209"/>
      <c r="CM149" s="209"/>
      <c r="CN149" s="210"/>
    </row>
    <row r="150" spans="3:92" ht="18" customHeight="1" x14ac:dyDescent="0.5">
      <c r="C150" s="101"/>
      <c r="D150" s="68"/>
      <c r="E150" s="68"/>
      <c r="F150" s="68"/>
      <c r="G150" s="68"/>
      <c r="H150" s="68"/>
      <c r="I150" s="68"/>
      <c r="J150" s="68"/>
      <c r="K150" s="68"/>
      <c r="L150" s="68"/>
      <c r="M150" s="68"/>
      <c r="N150" s="68"/>
      <c r="O150" s="68"/>
      <c r="P150" s="109"/>
      <c r="Q150" s="109"/>
      <c r="R150" s="119"/>
      <c r="S150" s="119"/>
      <c r="T150" s="119"/>
      <c r="U150" s="68"/>
      <c r="V150" s="68"/>
      <c r="W150" s="68"/>
      <c r="X150" s="68"/>
      <c r="Y150" s="68"/>
      <c r="Z150" s="68"/>
      <c r="AA150" s="68"/>
      <c r="AB150" s="68"/>
      <c r="AC150" s="68"/>
      <c r="AD150" s="108"/>
      <c r="AE150" s="109"/>
      <c r="AF150" s="109"/>
      <c r="AG150" s="109"/>
      <c r="AH150" s="109"/>
      <c r="AI150" s="109"/>
      <c r="AJ150" s="109"/>
      <c r="AK150" s="109"/>
      <c r="AL150" s="109"/>
      <c r="AM150" s="109"/>
      <c r="AN150" s="110"/>
      <c r="AO150" s="110"/>
      <c r="AP150" s="110"/>
      <c r="AQ150" s="111"/>
      <c r="AR150" s="68"/>
      <c r="AS150" s="185"/>
      <c r="AT150" s="68"/>
      <c r="AU150" s="68"/>
      <c r="AV150" s="68"/>
      <c r="AW150" s="68"/>
      <c r="AX150" s="68"/>
      <c r="AY150" s="68"/>
      <c r="AZ150" s="68"/>
      <c r="BA150" s="68"/>
      <c r="BB150" s="68"/>
      <c r="BC150" s="68"/>
      <c r="BD150" s="68"/>
      <c r="BE150" s="68"/>
      <c r="BF150" s="68"/>
      <c r="BG150" s="68"/>
      <c r="BH150" s="68"/>
      <c r="BI150" s="68"/>
      <c r="BJ150" s="68"/>
      <c r="BK150" s="68"/>
      <c r="BL150" s="68"/>
      <c r="BM150" s="68"/>
      <c r="BN150" s="68"/>
      <c r="BO150" s="68"/>
      <c r="BP150" s="68"/>
      <c r="BQ150" s="68"/>
      <c r="BR150" s="112"/>
      <c r="BS150" s="92"/>
      <c r="BT150" s="68"/>
      <c r="BU150" s="68"/>
      <c r="BV150" s="68"/>
      <c r="BW150" s="68"/>
      <c r="BX150" s="208"/>
      <c r="BY150" s="209"/>
      <c r="BZ150" s="209"/>
      <c r="CA150" s="209"/>
      <c r="CB150" s="209"/>
      <c r="CC150" s="209"/>
      <c r="CD150" s="209"/>
      <c r="CE150" s="209"/>
      <c r="CF150" s="209"/>
      <c r="CG150" s="209"/>
      <c r="CH150" s="209"/>
      <c r="CI150" s="209"/>
      <c r="CJ150" s="209"/>
      <c r="CK150" s="209"/>
      <c r="CL150" s="209"/>
      <c r="CM150" s="209"/>
      <c r="CN150" s="210"/>
    </row>
    <row r="151" spans="3:92" ht="18.95" customHeight="1" x14ac:dyDescent="0.4">
      <c r="C151" s="101"/>
      <c r="D151" s="157"/>
      <c r="E151" s="157"/>
      <c r="F151" s="157"/>
      <c r="G151" s="157"/>
      <c r="H151" s="157"/>
      <c r="I151" s="157"/>
      <c r="J151" s="157"/>
      <c r="K151" s="157"/>
      <c r="L151" s="157"/>
      <c r="M151" s="157"/>
      <c r="N151" s="158"/>
      <c r="O151" s="158"/>
      <c r="P151" s="158"/>
      <c r="Q151" s="158"/>
      <c r="R151" s="119"/>
      <c r="S151" s="119"/>
      <c r="T151" s="119"/>
      <c r="U151" s="221" t="s">
        <v>55</v>
      </c>
      <c r="V151" s="222"/>
      <c r="W151" s="222"/>
      <c r="X151" s="222"/>
      <c r="Y151" s="222"/>
      <c r="Z151" s="222"/>
      <c r="AA151" s="222"/>
      <c r="AB151" s="222"/>
      <c r="AC151" s="221" t="s">
        <v>56</v>
      </c>
      <c r="AD151" s="222"/>
      <c r="AE151" s="222"/>
      <c r="AF151" s="222"/>
      <c r="AG151" s="222"/>
      <c r="AH151" s="222"/>
      <c r="AI151" s="222"/>
      <c r="AJ151" s="223"/>
      <c r="AK151" s="221" t="s">
        <v>57</v>
      </c>
      <c r="AL151" s="222"/>
      <c r="AM151" s="222"/>
      <c r="AN151" s="222"/>
      <c r="AO151" s="222"/>
      <c r="AP151" s="222"/>
      <c r="AQ151" s="222"/>
      <c r="AR151" s="222"/>
      <c r="AS151" s="221" t="s">
        <v>58</v>
      </c>
      <c r="AT151" s="222"/>
      <c r="AU151" s="222"/>
      <c r="AV151" s="222"/>
      <c r="AW151" s="222"/>
      <c r="AX151" s="222"/>
      <c r="AY151" s="222"/>
      <c r="AZ151" s="223"/>
      <c r="BA151" s="221" t="s">
        <v>59</v>
      </c>
      <c r="BB151" s="222"/>
      <c r="BC151" s="222"/>
      <c r="BD151" s="222"/>
      <c r="BE151" s="222"/>
      <c r="BF151" s="222"/>
      <c r="BG151" s="222"/>
      <c r="BH151" s="223"/>
      <c r="BI151" s="68"/>
      <c r="BJ151" s="68"/>
      <c r="BK151" s="68"/>
      <c r="BL151" s="68"/>
      <c r="BM151" s="68"/>
      <c r="BN151" s="68"/>
      <c r="BO151" s="68"/>
      <c r="BP151" s="68"/>
      <c r="BQ151" s="68"/>
      <c r="BR151" s="112"/>
      <c r="BS151" s="92"/>
      <c r="BT151" s="68"/>
      <c r="BU151" s="68"/>
      <c r="BV151" s="68"/>
      <c r="BW151" s="68"/>
      <c r="BX151" s="215"/>
      <c r="BY151" s="216"/>
      <c r="BZ151" s="216"/>
      <c r="CA151" s="216"/>
      <c r="CB151" s="216"/>
      <c r="CC151" s="216"/>
      <c r="CD151" s="216"/>
      <c r="CE151" s="216"/>
      <c r="CF151" s="216"/>
      <c r="CG151" s="216"/>
      <c r="CH151" s="216"/>
      <c r="CI151" s="216"/>
      <c r="CJ151" s="216"/>
      <c r="CK151" s="216"/>
      <c r="CL151" s="216"/>
      <c r="CM151" s="216"/>
      <c r="CN151" s="217"/>
    </row>
    <row r="152" spans="3:92" ht="15.6" customHeight="1" x14ac:dyDescent="0.4">
      <c r="C152" s="101"/>
      <c r="D152" s="68"/>
      <c r="E152" s="68"/>
      <c r="F152" s="68"/>
      <c r="G152" s="68"/>
      <c r="H152" s="68"/>
      <c r="I152" s="68"/>
      <c r="J152" s="68"/>
      <c r="K152" s="68"/>
      <c r="L152" s="68"/>
      <c r="M152" s="68"/>
      <c r="N152" s="68"/>
      <c r="O152" s="68"/>
      <c r="P152" s="109"/>
      <c r="Q152" s="109"/>
      <c r="R152" s="119"/>
      <c r="S152" s="119"/>
      <c r="T152" s="119"/>
      <c r="U152" s="239"/>
      <c r="V152" s="240"/>
      <c r="W152" s="240"/>
      <c r="X152" s="240"/>
      <c r="Y152" s="240"/>
      <c r="Z152" s="240"/>
      <c r="AA152" s="240"/>
      <c r="AB152" s="240"/>
      <c r="AC152" s="239"/>
      <c r="AD152" s="240"/>
      <c r="AE152" s="240"/>
      <c r="AF152" s="240"/>
      <c r="AG152" s="240"/>
      <c r="AH152" s="240"/>
      <c r="AI152" s="240"/>
      <c r="AJ152" s="241"/>
      <c r="AK152" s="239"/>
      <c r="AL152" s="240"/>
      <c r="AM152" s="240"/>
      <c r="AN152" s="240"/>
      <c r="AO152" s="240"/>
      <c r="AP152" s="240"/>
      <c r="AQ152" s="240"/>
      <c r="AR152" s="240"/>
      <c r="AS152" s="239"/>
      <c r="AT152" s="240"/>
      <c r="AU152" s="240"/>
      <c r="AV152" s="240"/>
      <c r="AW152" s="240"/>
      <c r="AX152" s="240"/>
      <c r="AY152" s="240"/>
      <c r="AZ152" s="241"/>
      <c r="BA152" s="239"/>
      <c r="BB152" s="240"/>
      <c r="BC152" s="240"/>
      <c r="BD152" s="240"/>
      <c r="BE152" s="240"/>
      <c r="BF152" s="240"/>
      <c r="BG152" s="240"/>
      <c r="BH152" s="241"/>
      <c r="BI152" s="68"/>
      <c r="BJ152" s="68"/>
      <c r="BK152" s="68"/>
      <c r="BL152" s="68"/>
      <c r="BM152" s="68"/>
      <c r="BN152" s="68"/>
      <c r="BO152" s="68"/>
      <c r="BP152" s="68"/>
      <c r="BQ152" s="68"/>
      <c r="BR152" s="112"/>
      <c r="BS152" s="92"/>
      <c r="BT152" s="68"/>
      <c r="BU152" s="68"/>
      <c r="BV152" s="68"/>
      <c r="BW152" s="68"/>
      <c r="BX152" s="68"/>
      <c r="BY152" s="68"/>
      <c r="BZ152" s="68"/>
      <c r="CA152" s="68"/>
      <c r="CB152" s="68"/>
      <c r="CC152" s="68"/>
      <c r="CD152" s="68"/>
      <c r="CE152" s="68"/>
      <c r="CF152" s="68"/>
      <c r="CG152" s="68"/>
      <c r="CH152" s="112"/>
    </row>
    <row r="153" spans="3:92" ht="15.6" customHeight="1" x14ac:dyDescent="0.4">
      <c r="C153" s="101"/>
      <c r="D153" s="68"/>
      <c r="E153" s="68"/>
      <c r="F153" s="68"/>
      <c r="G153" s="68"/>
      <c r="H153" s="68"/>
      <c r="I153" s="68"/>
      <c r="J153" s="68"/>
      <c r="K153" s="68"/>
      <c r="L153" s="68"/>
      <c r="M153" s="68"/>
      <c r="N153" s="68"/>
      <c r="O153" s="68"/>
      <c r="P153" s="109"/>
      <c r="Q153" s="109"/>
      <c r="R153" s="119"/>
      <c r="S153" s="119"/>
      <c r="T153" s="119"/>
      <c r="U153" s="82" t="str">
        <f>IF([9]回答表!F17="下水道事業",IF([9]回答表!X45="●",[9]回答表!Y198,IF([9]回答表!AA45="●",[9]回答表!Y264,"")),"")</f>
        <v/>
      </c>
      <c r="V153" s="83"/>
      <c r="W153" s="83"/>
      <c r="X153" s="83"/>
      <c r="Y153" s="83"/>
      <c r="Z153" s="83"/>
      <c r="AA153" s="83"/>
      <c r="AB153" s="153"/>
      <c r="AC153" s="82" t="str">
        <f>IF([9]回答表!F17="下水道事業",IF([9]回答表!X45="●",[9]回答表!Y199,IF([9]回答表!AA45="●",[9]回答表!Y265,"")),"")</f>
        <v/>
      </c>
      <c r="AD153" s="83"/>
      <c r="AE153" s="83"/>
      <c r="AF153" s="83"/>
      <c r="AG153" s="83"/>
      <c r="AH153" s="83"/>
      <c r="AI153" s="83"/>
      <c r="AJ153" s="153"/>
      <c r="AK153" s="82" t="str">
        <f>IF([9]回答表!F17="下水道事業",IF([9]回答表!X45="●",[9]回答表!Y200,IF([9]回答表!AA45="●",[9]回答表!Y266,"")),"")</f>
        <v/>
      </c>
      <c r="AL153" s="83"/>
      <c r="AM153" s="83"/>
      <c r="AN153" s="83"/>
      <c r="AO153" s="83"/>
      <c r="AP153" s="83"/>
      <c r="AQ153" s="83"/>
      <c r="AR153" s="153"/>
      <c r="AS153" s="82" t="str">
        <f>IF([9]回答表!F17="下水道事業",IF([9]回答表!X45="●",[9]回答表!Y201,IF([9]回答表!AA45="●",[9]回答表!Y267,"")),"")</f>
        <v/>
      </c>
      <c r="AT153" s="83"/>
      <c r="AU153" s="83"/>
      <c r="AV153" s="83"/>
      <c r="AW153" s="83"/>
      <c r="AX153" s="83"/>
      <c r="AY153" s="83"/>
      <c r="AZ153" s="153"/>
      <c r="BA153" s="82" t="str">
        <f>IF([9]回答表!F17="下水道事業",IF([9]回答表!X45="●",[9]回答表!Y202,IF([9]回答表!AA45="●",[9]回答表!Y268,"")),"")</f>
        <v/>
      </c>
      <c r="BB153" s="83"/>
      <c r="BC153" s="83"/>
      <c r="BD153" s="83"/>
      <c r="BE153" s="83"/>
      <c r="BF153" s="83"/>
      <c r="BG153" s="83"/>
      <c r="BH153" s="153"/>
      <c r="BI153" s="68"/>
      <c r="BJ153" s="68"/>
      <c r="BK153" s="68"/>
      <c r="BL153" s="68"/>
      <c r="BM153" s="68"/>
      <c r="BN153" s="68"/>
      <c r="BO153" s="68"/>
      <c r="BP153" s="68"/>
      <c r="BQ153" s="68"/>
      <c r="BR153" s="112"/>
      <c r="BS153" s="92"/>
      <c r="BT153" s="68"/>
      <c r="BU153" s="68"/>
      <c r="BV153" s="68"/>
      <c r="BW153" s="68"/>
      <c r="BX153" s="68"/>
      <c r="BY153" s="68"/>
      <c r="BZ153" s="68"/>
      <c r="CA153" s="68"/>
      <c r="CB153" s="68"/>
      <c r="CC153" s="68"/>
      <c r="CD153" s="68"/>
      <c r="CE153" s="68"/>
      <c r="CF153" s="68"/>
      <c r="CG153" s="68"/>
      <c r="CH153" s="112"/>
    </row>
    <row r="154" spans="3:92" ht="15.6" customHeight="1" x14ac:dyDescent="0.4">
      <c r="C154" s="101"/>
      <c r="D154" s="68"/>
      <c r="E154" s="68"/>
      <c r="F154" s="68"/>
      <c r="G154" s="68"/>
      <c r="H154" s="68"/>
      <c r="I154" s="68"/>
      <c r="J154" s="68"/>
      <c r="K154" s="68"/>
      <c r="L154" s="68"/>
      <c r="M154" s="68"/>
      <c r="N154" s="68"/>
      <c r="O154" s="68"/>
      <c r="P154" s="109"/>
      <c r="Q154" s="109"/>
      <c r="R154" s="119"/>
      <c r="S154" s="119"/>
      <c r="T154" s="119"/>
      <c r="U154" s="79"/>
      <c r="V154" s="80"/>
      <c r="W154" s="80"/>
      <c r="X154" s="80"/>
      <c r="Y154" s="80"/>
      <c r="Z154" s="80"/>
      <c r="AA154" s="80"/>
      <c r="AB154" s="81"/>
      <c r="AC154" s="79"/>
      <c r="AD154" s="80"/>
      <c r="AE154" s="80"/>
      <c r="AF154" s="80"/>
      <c r="AG154" s="80"/>
      <c r="AH154" s="80"/>
      <c r="AI154" s="80"/>
      <c r="AJ154" s="81"/>
      <c r="AK154" s="79"/>
      <c r="AL154" s="80"/>
      <c r="AM154" s="80"/>
      <c r="AN154" s="80"/>
      <c r="AO154" s="80"/>
      <c r="AP154" s="80"/>
      <c r="AQ154" s="80"/>
      <c r="AR154" s="81"/>
      <c r="AS154" s="79"/>
      <c r="AT154" s="80"/>
      <c r="AU154" s="80"/>
      <c r="AV154" s="80"/>
      <c r="AW154" s="80"/>
      <c r="AX154" s="80"/>
      <c r="AY154" s="80"/>
      <c r="AZ154" s="81"/>
      <c r="BA154" s="79"/>
      <c r="BB154" s="80"/>
      <c r="BC154" s="80"/>
      <c r="BD154" s="80"/>
      <c r="BE154" s="80"/>
      <c r="BF154" s="80"/>
      <c r="BG154" s="80"/>
      <c r="BH154" s="81"/>
      <c r="BI154" s="68"/>
      <c r="BJ154" s="68"/>
      <c r="BK154" s="68"/>
      <c r="BL154" s="68"/>
      <c r="BM154" s="68"/>
      <c r="BN154" s="68"/>
      <c r="BO154" s="68"/>
      <c r="BP154" s="68"/>
      <c r="BQ154" s="68"/>
      <c r="BR154" s="112"/>
      <c r="BS154" s="92"/>
      <c r="BT154" s="68"/>
      <c r="BU154" s="68"/>
      <c r="BV154" s="68"/>
      <c r="BW154" s="68"/>
      <c r="BX154" s="68"/>
      <c r="BY154" s="68"/>
      <c r="BZ154" s="68"/>
      <c r="CA154" s="68"/>
      <c r="CB154" s="68"/>
      <c r="CC154" s="68"/>
      <c r="CD154" s="68"/>
      <c r="CE154" s="68"/>
      <c r="CF154" s="68"/>
      <c r="CG154" s="68"/>
      <c r="CH154" s="112"/>
    </row>
    <row r="155" spans="3:92" ht="15.6" customHeight="1" x14ac:dyDescent="0.4">
      <c r="C155" s="101"/>
      <c r="D155" s="68"/>
      <c r="E155" s="68"/>
      <c r="F155" s="68"/>
      <c r="G155" s="68"/>
      <c r="H155" s="68"/>
      <c r="I155" s="68"/>
      <c r="J155" s="68"/>
      <c r="K155" s="68"/>
      <c r="L155" s="68"/>
      <c r="M155" s="68"/>
      <c r="N155" s="68"/>
      <c r="O155" s="68"/>
      <c r="P155" s="109"/>
      <c r="Q155" s="109"/>
      <c r="R155" s="119"/>
      <c r="S155" s="119"/>
      <c r="T155" s="119"/>
      <c r="U155" s="85"/>
      <c r="V155" s="86"/>
      <c r="W155" s="86"/>
      <c r="X155" s="86"/>
      <c r="Y155" s="86"/>
      <c r="Z155" s="86"/>
      <c r="AA155" s="86"/>
      <c r="AB155" s="87"/>
      <c r="AC155" s="85"/>
      <c r="AD155" s="86"/>
      <c r="AE155" s="86"/>
      <c r="AF155" s="86"/>
      <c r="AG155" s="86"/>
      <c r="AH155" s="86"/>
      <c r="AI155" s="86"/>
      <c r="AJ155" s="87"/>
      <c r="AK155" s="85"/>
      <c r="AL155" s="86"/>
      <c r="AM155" s="86"/>
      <c r="AN155" s="86"/>
      <c r="AO155" s="86"/>
      <c r="AP155" s="86"/>
      <c r="AQ155" s="86"/>
      <c r="AR155" s="87"/>
      <c r="AS155" s="85"/>
      <c r="AT155" s="86"/>
      <c r="AU155" s="86"/>
      <c r="AV155" s="86"/>
      <c r="AW155" s="86"/>
      <c r="AX155" s="86"/>
      <c r="AY155" s="86"/>
      <c r="AZ155" s="87"/>
      <c r="BA155" s="85"/>
      <c r="BB155" s="86"/>
      <c r="BC155" s="86"/>
      <c r="BD155" s="86"/>
      <c r="BE155" s="86"/>
      <c r="BF155" s="86"/>
      <c r="BG155" s="86"/>
      <c r="BH155" s="87"/>
      <c r="BI155" s="68"/>
      <c r="BJ155" s="68"/>
      <c r="BK155" s="68"/>
      <c r="BL155" s="68"/>
      <c r="BM155" s="68"/>
      <c r="BN155" s="68"/>
      <c r="BO155" s="68"/>
      <c r="BP155" s="68"/>
      <c r="BQ155" s="68"/>
      <c r="BR155" s="112"/>
      <c r="BS155" s="92"/>
      <c r="BT155" s="68"/>
      <c r="BU155" s="68"/>
      <c r="BV155" s="68"/>
      <c r="BW155" s="68"/>
      <c r="BX155" s="68"/>
      <c r="BY155" s="68"/>
      <c r="BZ155" s="68"/>
      <c r="CA155" s="68"/>
      <c r="CB155" s="68"/>
      <c r="CC155" s="68"/>
      <c r="CD155" s="68"/>
      <c r="CE155" s="68"/>
      <c r="CF155" s="68"/>
      <c r="CG155" s="68"/>
      <c r="CH155" s="112"/>
    </row>
    <row r="156" spans="3:92" ht="29.45" customHeight="1" x14ac:dyDescent="0.5">
      <c r="C156" s="101"/>
      <c r="D156" s="68"/>
      <c r="E156" s="68"/>
      <c r="F156" s="68"/>
      <c r="G156" s="68"/>
      <c r="H156" s="68"/>
      <c r="I156" s="68"/>
      <c r="J156" s="68"/>
      <c r="K156" s="68"/>
      <c r="L156" s="68"/>
      <c r="M156" s="68"/>
      <c r="N156" s="68"/>
      <c r="O156" s="68"/>
      <c r="P156" s="109"/>
      <c r="Q156" s="109"/>
      <c r="R156" s="119"/>
      <c r="S156" s="119"/>
      <c r="T156" s="119"/>
      <c r="U156" s="68"/>
      <c r="V156" s="68"/>
      <c r="W156" s="68"/>
      <c r="X156" s="68"/>
      <c r="Y156" s="68"/>
      <c r="Z156" s="68"/>
      <c r="AA156" s="68"/>
      <c r="AB156" s="68"/>
      <c r="AC156" s="68"/>
      <c r="AD156" s="108"/>
      <c r="AE156" s="109"/>
      <c r="AF156" s="109"/>
      <c r="AG156" s="109"/>
      <c r="AH156" s="109"/>
      <c r="AI156" s="109"/>
      <c r="AJ156" s="109"/>
      <c r="AK156" s="109"/>
      <c r="AL156" s="109"/>
      <c r="AM156" s="109"/>
      <c r="AN156" s="110"/>
      <c r="AO156" s="110"/>
      <c r="AP156" s="110"/>
      <c r="AQ156" s="111"/>
      <c r="AR156" s="68"/>
      <c r="AS156" s="95"/>
      <c r="AT156" s="68"/>
      <c r="AU156" s="68"/>
      <c r="AV156" s="68"/>
      <c r="AW156" s="68"/>
      <c r="AX156" s="68"/>
      <c r="AY156" s="68"/>
      <c r="AZ156" s="68"/>
      <c r="BA156" s="68"/>
      <c r="BB156" s="68"/>
      <c r="BC156" s="68"/>
      <c r="BD156" s="68"/>
      <c r="BE156" s="68"/>
      <c r="BF156" s="68"/>
      <c r="BG156" s="68"/>
      <c r="BH156" s="68"/>
      <c r="BI156" s="68"/>
      <c r="BJ156" s="68"/>
      <c r="BK156" s="68"/>
      <c r="BL156" s="68"/>
      <c r="BM156" s="68"/>
      <c r="BN156" s="68"/>
      <c r="BO156" s="68"/>
      <c r="BP156" s="68"/>
      <c r="BQ156" s="68"/>
      <c r="BR156" s="112"/>
      <c r="BS156" s="92"/>
      <c r="BT156" s="68"/>
      <c r="BU156" s="68"/>
      <c r="BV156" s="68"/>
      <c r="BW156" s="68"/>
      <c r="BX156" s="68"/>
      <c r="BY156" s="68"/>
      <c r="BZ156" s="68"/>
      <c r="CA156" s="68"/>
      <c r="CB156" s="68"/>
      <c r="CC156" s="68"/>
      <c r="CD156" s="68"/>
      <c r="CE156" s="68"/>
      <c r="CF156" s="68"/>
      <c r="CG156" s="68"/>
      <c r="CH156" s="68"/>
    </row>
    <row r="157" spans="3:92" ht="15.6" customHeight="1" x14ac:dyDescent="0.5">
      <c r="C157" s="101"/>
      <c r="D157" s="109"/>
      <c r="E157" s="109"/>
      <c r="F157" s="109"/>
      <c r="G157" s="109"/>
      <c r="H157" s="109"/>
      <c r="I157" s="109"/>
      <c r="J157" s="109"/>
      <c r="K157" s="109"/>
      <c r="L157" s="110"/>
      <c r="M157" s="110"/>
      <c r="N157" s="110"/>
      <c r="O157" s="111"/>
      <c r="P157" s="84"/>
      <c r="Q157" s="84"/>
      <c r="R157" s="119"/>
      <c r="S157" s="119"/>
      <c r="T157" s="119"/>
      <c r="U157" s="242" t="s">
        <v>60</v>
      </c>
      <c r="V157" s="243"/>
      <c r="W157" s="243"/>
      <c r="X157" s="243"/>
      <c r="Y157" s="243"/>
      <c r="Z157" s="243"/>
      <c r="AA157" s="243"/>
      <c r="AB157" s="243"/>
      <c r="AC157" s="242" t="s">
        <v>61</v>
      </c>
      <c r="AD157" s="243"/>
      <c r="AE157" s="243"/>
      <c r="AF157" s="243"/>
      <c r="AG157" s="243"/>
      <c r="AH157" s="243"/>
      <c r="AI157" s="243"/>
      <c r="AJ157" s="243"/>
      <c r="AK157" s="242" t="s">
        <v>62</v>
      </c>
      <c r="AL157" s="243"/>
      <c r="AM157" s="243"/>
      <c r="AN157" s="243"/>
      <c r="AO157" s="243"/>
      <c r="AP157" s="243"/>
      <c r="AQ157" s="243"/>
      <c r="AR157" s="244"/>
      <c r="AS157" s="68"/>
      <c r="AT157" s="68"/>
      <c r="AU157" s="68"/>
      <c r="AV157" s="68"/>
      <c r="AW157" s="68"/>
      <c r="AX157" s="68"/>
      <c r="AY157" s="68"/>
      <c r="AZ157" s="68"/>
      <c r="BA157" s="68"/>
      <c r="BB157" s="68"/>
      <c r="BC157" s="108"/>
      <c r="BD157" s="109"/>
      <c r="BE157" s="109"/>
      <c r="BF157" s="109"/>
      <c r="BG157" s="109"/>
      <c r="BH157" s="109"/>
      <c r="BI157" s="109"/>
      <c r="BJ157" s="109"/>
      <c r="BK157" s="109"/>
      <c r="BL157" s="109"/>
      <c r="BM157" s="109"/>
      <c r="BN157" s="110"/>
      <c r="BO157" s="110"/>
      <c r="BP157" s="110"/>
      <c r="BQ157" s="111"/>
      <c r="BR157" s="112"/>
    </row>
    <row r="158" spans="3:92" ht="15.6" customHeight="1" x14ac:dyDescent="0.5">
      <c r="C158" s="101"/>
      <c r="D158" s="212" t="s">
        <v>26</v>
      </c>
      <c r="E158" s="194"/>
      <c r="F158" s="194"/>
      <c r="G158" s="194"/>
      <c r="H158" s="194"/>
      <c r="I158" s="194"/>
      <c r="J158" s="194"/>
      <c r="K158" s="194"/>
      <c r="L158" s="194"/>
      <c r="M158" s="213"/>
      <c r="N158" s="130" t="str">
        <f>IF([9]回答表!F17="下水道事業",IF([9]回答表!AA45="●","●",""),"")</f>
        <v/>
      </c>
      <c r="O158" s="131"/>
      <c r="P158" s="131"/>
      <c r="Q158" s="132"/>
      <c r="R158" s="119"/>
      <c r="S158" s="119"/>
      <c r="T158" s="119"/>
      <c r="U158" s="245"/>
      <c r="V158" s="246"/>
      <c r="W158" s="246"/>
      <c r="X158" s="246"/>
      <c r="Y158" s="246"/>
      <c r="Z158" s="246"/>
      <c r="AA158" s="246"/>
      <c r="AB158" s="246"/>
      <c r="AC158" s="245"/>
      <c r="AD158" s="246"/>
      <c r="AE158" s="246"/>
      <c r="AF158" s="246"/>
      <c r="AG158" s="246"/>
      <c r="AH158" s="246"/>
      <c r="AI158" s="246"/>
      <c r="AJ158" s="246"/>
      <c r="AK158" s="247"/>
      <c r="AL158" s="248"/>
      <c r="AM158" s="248"/>
      <c r="AN158" s="248"/>
      <c r="AO158" s="248"/>
      <c r="AP158" s="248"/>
      <c r="AQ158" s="248"/>
      <c r="AR158" s="249"/>
      <c r="AS158" s="68"/>
      <c r="AT158" s="68"/>
      <c r="AU158" s="68"/>
      <c r="AV158" s="68"/>
      <c r="AW158" s="68"/>
      <c r="AX158" s="68"/>
      <c r="AY158" s="68"/>
      <c r="AZ158" s="68"/>
      <c r="BA158" s="68"/>
      <c r="BB158" s="68"/>
      <c r="BC158" s="108"/>
      <c r="BD158" s="109"/>
      <c r="BE158" s="109"/>
      <c r="BF158" s="109"/>
      <c r="BG158" s="109"/>
      <c r="BH158" s="109"/>
      <c r="BI158" s="109"/>
      <c r="BJ158" s="109"/>
      <c r="BK158" s="109"/>
      <c r="BL158" s="109"/>
      <c r="BM158" s="109"/>
      <c r="BN158" s="110"/>
      <c r="BO158" s="110"/>
      <c r="BP158" s="110"/>
      <c r="BQ158" s="111"/>
      <c r="BR158" s="112"/>
    </row>
    <row r="159" spans="3:92" ht="15.6" customHeight="1" x14ac:dyDescent="0.5">
      <c r="C159" s="101"/>
      <c r="D159" s="194"/>
      <c r="E159" s="194"/>
      <c r="F159" s="194"/>
      <c r="G159" s="194"/>
      <c r="H159" s="194"/>
      <c r="I159" s="194"/>
      <c r="J159" s="194"/>
      <c r="K159" s="194"/>
      <c r="L159" s="194"/>
      <c r="M159" s="213"/>
      <c r="N159" s="144"/>
      <c r="O159" s="145"/>
      <c r="P159" s="145"/>
      <c r="Q159" s="146"/>
      <c r="R159" s="119"/>
      <c r="S159" s="119"/>
      <c r="T159" s="119"/>
      <c r="U159" s="82" t="str">
        <f>IF([9]回答表!F17="下水道事業",IF([9]回答表!X45="●",[9]回答表!Y207,IF([9]回答表!AA45="●",[9]回答表!Y273,"")),"")</f>
        <v/>
      </c>
      <c r="V159" s="83"/>
      <c r="W159" s="83"/>
      <c r="X159" s="83"/>
      <c r="Y159" s="83"/>
      <c r="Z159" s="83"/>
      <c r="AA159" s="83"/>
      <c r="AB159" s="153"/>
      <c r="AC159" s="82" t="str">
        <f>IF([9]回答表!F17="下水道事業",IF([9]回答表!X45="●",[9]回答表!Y208,IF([9]回答表!AA45="●",[9]回答表!Y274,"")),"")</f>
        <v/>
      </c>
      <c r="AD159" s="83"/>
      <c r="AE159" s="83"/>
      <c r="AF159" s="83"/>
      <c r="AG159" s="83"/>
      <c r="AH159" s="83"/>
      <c r="AI159" s="83"/>
      <c r="AJ159" s="153"/>
      <c r="AK159" s="82" t="str">
        <f>IF([9]回答表!F17="下水道事業",IF([9]回答表!X45="●",[9]回答表!Y209,IF([9]回答表!AA45="●",[9]回答表!Y275,"")),"")</f>
        <v/>
      </c>
      <c r="AL159" s="83"/>
      <c r="AM159" s="83"/>
      <c r="AN159" s="83"/>
      <c r="AO159" s="83"/>
      <c r="AP159" s="83"/>
      <c r="AQ159" s="83"/>
      <c r="AR159" s="153"/>
      <c r="AS159" s="68"/>
      <c r="AT159" s="68"/>
      <c r="AU159" s="68"/>
      <c r="AV159" s="68"/>
      <c r="AW159" s="68"/>
      <c r="AX159" s="68"/>
      <c r="AY159" s="68"/>
      <c r="AZ159" s="68"/>
      <c r="BA159" s="68"/>
      <c r="BB159" s="68"/>
      <c r="BC159" s="108"/>
      <c r="BD159" s="109"/>
      <c r="BE159" s="109"/>
      <c r="BF159" s="109"/>
      <c r="BG159" s="109"/>
      <c r="BH159" s="109"/>
      <c r="BI159" s="109"/>
      <c r="BJ159" s="109"/>
      <c r="BK159" s="109"/>
      <c r="BL159" s="109"/>
      <c r="BM159" s="109"/>
      <c r="BN159" s="110"/>
      <c r="BO159" s="110"/>
      <c r="BP159" s="110"/>
      <c r="BQ159" s="111"/>
      <c r="BR159" s="112"/>
    </row>
    <row r="160" spans="3:92" ht="15.6" customHeight="1" x14ac:dyDescent="0.5">
      <c r="C160" s="101"/>
      <c r="D160" s="194"/>
      <c r="E160" s="194"/>
      <c r="F160" s="194"/>
      <c r="G160" s="194"/>
      <c r="H160" s="194"/>
      <c r="I160" s="194"/>
      <c r="J160" s="194"/>
      <c r="K160" s="194"/>
      <c r="L160" s="194"/>
      <c r="M160" s="213"/>
      <c r="N160" s="144"/>
      <c r="O160" s="145"/>
      <c r="P160" s="145"/>
      <c r="Q160" s="146"/>
      <c r="R160" s="119"/>
      <c r="S160" s="119"/>
      <c r="T160" s="119"/>
      <c r="U160" s="79"/>
      <c r="V160" s="80"/>
      <c r="W160" s="80"/>
      <c r="X160" s="80"/>
      <c r="Y160" s="80"/>
      <c r="Z160" s="80"/>
      <c r="AA160" s="80"/>
      <c r="AB160" s="81"/>
      <c r="AC160" s="79"/>
      <c r="AD160" s="80"/>
      <c r="AE160" s="80"/>
      <c r="AF160" s="80"/>
      <c r="AG160" s="80"/>
      <c r="AH160" s="80"/>
      <c r="AI160" s="80"/>
      <c r="AJ160" s="81"/>
      <c r="AK160" s="79"/>
      <c r="AL160" s="80"/>
      <c r="AM160" s="80"/>
      <c r="AN160" s="80"/>
      <c r="AO160" s="80"/>
      <c r="AP160" s="80"/>
      <c r="AQ160" s="80"/>
      <c r="AR160" s="81"/>
      <c r="AS160" s="68"/>
      <c r="AT160" s="68"/>
      <c r="AU160" s="68"/>
      <c r="AV160" s="68"/>
      <c r="AW160" s="68"/>
      <c r="AX160" s="68"/>
      <c r="AY160" s="68"/>
      <c r="AZ160" s="68"/>
      <c r="BA160" s="68"/>
      <c r="BB160" s="68"/>
      <c r="BC160" s="108"/>
      <c r="BD160" s="109"/>
      <c r="BE160" s="109"/>
      <c r="BF160" s="109"/>
      <c r="BG160" s="109"/>
      <c r="BH160" s="109"/>
      <c r="BI160" s="109"/>
      <c r="BJ160" s="109"/>
      <c r="BK160" s="109"/>
      <c r="BL160" s="109"/>
      <c r="BM160" s="109"/>
      <c r="BN160" s="110"/>
      <c r="BO160" s="110"/>
      <c r="BP160" s="110"/>
      <c r="BQ160" s="111"/>
      <c r="BR160" s="112"/>
    </row>
    <row r="161" spans="3:70" ht="15.6" customHeight="1" x14ac:dyDescent="0.5">
      <c r="C161" s="101"/>
      <c r="D161" s="194"/>
      <c r="E161" s="194"/>
      <c r="F161" s="194"/>
      <c r="G161" s="194"/>
      <c r="H161" s="194"/>
      <c r="I161" s="194"/>
      <c r="J161" s="194"/>
      <c r="K161" s="194"/>
      <c r="L161" s="194"/>
      <c r="M161" s="213"/>
      <c r="N161" s="154"/>
      <c r="O161" s="155"/>
      <c r="P161" s="155"/>
      <c r="Q161" s="156"/>
      <c r="R161" s="119"/>
      <c r="S161" s="119"/>
      <c r="T161" s="119"/>
      <c r="U161" s="85"/>
      <c r="V161" s="86"/>
      <c r="W161" s="86"/>
      <c r="X161" s="86"/>
      <c r="Y161" s="86"/>
      <c r="Z161" s="86"/>
      <c r="AA161" s="86"/>
      <c r="AB161" s="87"/>
      <c r="AC161" s="85"/>
      <c r="AD161" s="86"/>
      <c r="AE161" s="86"/>
      <c r="AF161" s="86"/>
      <c r="AG161" s="86"/>
      <c r="AH161" s="86"/>
      <c r="AI161" s="86"/>
      <c r="AJ161" s="87"/>
      <c r="AK161" s="85"/>
      <c r="AL161" s="86"/>
      <c r="AM161" s="86"/>
      <c r="AN161" s="86"/>
      <c r="AO161" s="86"/>
      <c r="AP161" s="86"/>
      <c r="AQ161" s="86"/>
      <c r="AR161" s="87"/>
      <c r="AS161" s="68"/>
      <c r="AT161" s="68"/>
      <c r="AU161" s="68"/>
      <c r="AV161" s="68"/>
      <c r="AW161" s="68"/>
      <c r="AX161" s="68"/>
      <c r="AY161" s="68"/>
      <c r="AZ161" s="68"/>
      <c r="BA161" s="68"/>
      <c r="BB161" s="68"/>
      <c r="BC161" s="108"/>
      <c r="BD161" s="109"/>
      <c r="BE161" s="109"/>
      <c r="BF161" s="109"/>
      <c r="BG161" s="109"/>
      <c r="BH161" s="109"/>
      <c r="BI161" s="109"/>
      <c r="BJ161" s="109"/>
      <c r="BK161" s="109"/>
      <c r="BL161" s="109"/>
      <c r="BM161" s="109"/>
      <c r="BN161" s="110"/>
      <c r="BO161" s="110"/>
      <c r="BP161" s="110"/>
      <c r="BQ161" s="111"/>
      <c r="BR161" s="112"/>
    </row>
    <row r="162" spans="3:70" ht="15.6" customHeight="1" x14ac:dyDescent="0.5">
      <c r="C162" s="101"/>
      <c r="D162" s="119"/>
      <c r="E162" s="119"/>
      <c r="F162" s="119"/>
      <c r="G162" s="119"/>
      <c r="H162" s="119"/>
      <c r="I162" s="119"/>
      <c r="J162" s="119"/>
      <c r="K162" s="119"/>
      <c r="L162" s="119"/>
      <c r="M162" s="119"/>
      <c r="N162" s="119"/>
      <c r="O162" s="119"/>
      <c r="P162" s="119"/>
      <c r="Q162" s="119"/>
      <c r="R162" s="119"/>
      <c r="S162" s="119"/>
      <c r="T162" s="119"/>
      <c r="U162" s="68"/>
      <c r="V162" s="68"/>
      <c r="W162" s="68"/>
      <c r="X162" s="68"/>
      <c r="Y162" s="68"/>
      <c r="Z162" s="108"/>
      <c r="AA162" s="109"/>
      <c r="AB162" s="109"/>
      <c r="AC162" s="109"/>
      <c r="AD162" s="109"/>
      <c r="AE162" s="109"/>
      <c r="AF162" s="109"/>
      <c r="AG162" s="109"/>
      <c r="AH162" s="109"/>
      <c r="AI162" s="109"/>
      <c r="AJ162" s="121"/>
      <c r="AK162" s="68"/>
      <c r="AL162" s="120"/>
      <c r="AM162" s="120"/>
      <c r="AN162" s="111"/>
      <c r="AO162" s="120"/>
      <c r="AP162" s="121"/>
      <c r="AQ162" s="121"/>
      <c r="AR162" s="68"/>
      <c r="AS162" s="68"/>
      <c r="AT162" s="68"/>
      <c r="AU162" s="68"/>
      <c r="AV162" s="68"/>
      <c r="AW162" s="68"/>
      <c r="AX162" s="68"/>
      <c r="AY162" s="68"/>
      <c r="AZ162" s="68"/>
      <c r="BA162" s="68"/>
      <c r="BB162" s="68"/>
      <c r="BC162" s="108"/>
      <c r="BD162" s="109"/>
      <c r="BE162" s="109"/>
      <c r="BF162" s="109"/>
      <c r="BG162" s="109"/>
      <c r="BH162" s="109"/>
      <c r="BI162" s="109"/>
      <c r="BJ162" s="109"/>
      <c r="BK162" s="109"/>
      <c r="BL162" s="109"/>
      <c r="BM162" s="109"/>
      <c r="BN162" s="110"/>
      <c r="BO162" s="110"/>
      <c r="BP162" s="110"/>
      <c r="BQ162" s="111"/>
      <c r="BR162" s="112"/>
    </row>
    <row r="163" spans="3:70" ht="33.6" customHeight="1" x14ac:dyDescent="0.5">
      <c r="C163" s="101"/>
      <c r="D163" s="157"/>
      <c r="E163" s="157"/>
      <c r="F163" s="157"/>
      <c r="G163" s="157"/>
      <c r="H163" s="157"/>
      <c r="I163" s="157"/>
      <c r="J163" s="157"/>
      <c r="K163" s="157"/>
      <c r="L163" s="157"/>
      <c r="M163" s="157"/>
      <c r="N163" s="84"/>
      <c r="O163" s="84"/>
      <c r="P163" s="84"/>
      <c r="Q163" s="84"/>
      <c r="R163" s="119"/>
      <c r="S163" s="119"/>
      <c r="T163" s="119"/>
      <c r="U163" s="123" t="s">
        <v>31</v>
      </c>
      <c r="V163" s="119"/>
      <c r="W163" s="119"/>
      <c r="X163" s="119"/>
      <c r="Y163" s="119"/>
      <c r="Z163" s="119"/>
      <c r="AA163" s="110"/>
      <c r="AB163" s="124"/>
      <c r="AC163" s="110"/>
      <c r="AD163" s="110"/>
      <c r="AE163" s="110"/>
      <c r="AF163" s="110"/>
      <c r="AG163" s="110"/>
      <c r="AH163" s="110"/>
      <c r="AI163" s="110"/>
      <c r="AJ163" s="110"/>
      <c r="AK163" s="110"/>
      <c r="AL163" s="110"/>
      <c r="AM163" s="123" t="s">
        <v>32</v>
      </c>
      <c r="AN163" s="110"/>
      <c r="AO163" s="110"/>
      <c r="AP163" s="110"/>
      <c r="AQ163" s="110"/>
      <c r="AR163" s="110"/>
      <c r="AS163" s="110"/>
      <c r="AT163" s="110"/>
      <c r="AU163" s="110"/>
      <c r="AV163" s="110"/>
      <c r="AW163" s="110"/>
      <c r="AX163" s="110"/>
      <c r="AY163" s="109"/>
      <c r="AZ163" s="109"/>
      <c r="BA163" s="109"/>
      <c r="BB163" s="109"/>
      <c r="BC163" s="109"/>
      <c r="BD163" s="109"/>
      <c r="BE163" s="109"/>
      <c r="BF163" s="109"/>
      <c r="BG163" s="109"/>
      <c r="BH163" s="109"/>
      <c r="BI163" s="109"/>
      <c r="BJ163" s="109"/>
      <c r="BK163" s="109"/>
      <c r="BL163" s="109"/>
      <c r="BM163" s="109"/>
      <c r="BN163" s="109"/>
      <c r="BO163" s="109"/>
      <c r="BP163" s="109"/>
      <c r="BQ163" s="68"/>
      <c r="BR163" s="112"/>
    </row>
    <row r="164" spans="3:70" ht="15.6" customHeight="1" x14ac:dyDescent="0.4">
      <c r="C164" s="101"/>
      <c r="D164" s="194" t="s">
        <v>33</v>
      </c>
      <c r="E164" s="194"/>
      <c r="F164" s="194"/>
      <c r="G164" s="194"/>
      <c r="H164" s="194"/>
      <c r="I164" s="194"/>
      <c r="J164" s="194"/>
      <c r="K164" s="194"/>
      <c r="L164" s="194"/>
      <c r="M164" s="213"/>
      <c r="N164" s="130" t="str">
        <f>IF([9]回答表!F17="下水道事業",IF([9]回答表!AD45="●","●",""),"")</f>
        <v/>
      </c>
      <c r="O164" s="131"/>
      <c r="P164" s="131"/>
      <c r="Q164" s="132"/>
      <c r="R164" s="119"/>
      <c r="S164" s="119"/>
      <c r="T164" s="119"/>
      <c r="U164" s="133" t="str">
        <f>IF([9]回答表!F17="下水道事業",IF([9]回答表!AD45="●",[9]回答表!B289,""),"")</f>
        <v/>
      </c>
      <c r="V164" s="134"/>
      <c r="W164" s="134"/>
      <c r="X164" s="134"/>
      <c r="Y164" s="134"/>
      <c r="Z164" s="134"/>
      <c r="AA164" s="134"/>
      <c r="AB164" s="134"/>
      <c r="AC164" s="134"/>
      <c r="AD164" s="134"/>
      <c r="AE164" s="134"/>
      <c r="AF164" s="134"/>
      <c r="AG164" s="134"/>
      <c r="AH164" s="134"/>
      <c r="AI164" s="134"/>
      <c r="AJ164" s="135"/>
      <c r="AK164" s="183"/>
      <c r="AL164" s="183"/>
      <c r="AM164" s="133" t="str">
        <f>IF([9]回答表!F17="下水道事業",IF([9]回答表!AD45="●",[9]回答表!B295,""),"")</f>
        <v/>
      </c>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5"/>
      <c r="BR164" s="112"/>
    </row>
    <row r="165" spans="3:70" ht="15.6" customHeight="1" x14ac:dyDescent="0.4">
      <c r="C165" s="101"/>
      <c r="D165" s="194"/>
      <c r="E165" s="194"/>
      <c r="F165" s="194"/>
      <c r="G165" s="194"/>
      <c r="H165" s="194"/>
      <c r="I165" s="194"/>
      <c r="J165" s="194"/>
      <c r="K165" s="194"/>
      <c r="L165" s="194"/>
      <c r="M165" s="213"/>
      <c r="N165" s="144"/>
      <c r="O165" s="145"/>
      <c r="P165" s="145"/>
      <c r="Q165" s="146"/>
      <c r="R165" s="119"/>
      <c r="S165" s="119"/>
      <c r="T165" s="119"/>
      <c r="U165" s="147"/>
      <c r="V165" s="148"/>
      <c r="W165" s="148"/>
      <c r="X165" s="148"/>
      <c r="Y165" s="148"/>
      <c r="Z165" s="148"/>
      <c r="AA165" s="148"/>
      <c r="AB165" s="148"/>
      <c r="AC165" s="148"/>
      <c r="AD165" s="148"/>
      <c r="AE165" s="148"/>
      <c r="AF165" s="148"/>
      <c r="AG165" s="148"/>
      <c r="AH165" s="148"/>
      <c r="AI165" s="148"/>
      <c r="AJ165" s="149"/>
      <c r="AK165" s="183"/>
      <c r="AL165" s="183"/>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148"/>
      <c r="BJ165" s="148"/>
      <c r="BK165" s="148"/>
      <c r="BL165" s="148"/>
      <c r="BM165" s="148"/>
      <c r="BN165" s="148"/>
      <c r="BO165" s="148"/>
      <c r="BP165" s="148"/>
      <c r="BQ165" s="149"/>
      <c r="BR165" s="112"/>
    </row>
    <row r="166" spans="3:70" ht="15.6" customHeight="1" x14ac:dyDescent="0.4">
      <c r="C166" s="101"/>
      <c r="D166" s="194"/>
      <c r="E166" s="194"/>
      <c r="F166" s="194"/>
      <c r="G166" s="194"/>
      <c r="H166" s="194"/>
      <c r="I166" s="194"/>
      <c r="J166" s="194"/>
      <c r="K166" s="194"/>
      <c r="L166" s="194"/>
      <c r="M166" s="213"/>
      <c r="N166" s="144"/>
      <c r="O166" s="145"/>
      <c r="P166" s="145"/>
      <c r="Q166" s="146"/>
      <c r="R166" s="119"/>
      <c r="S166" s="119"/>
      <c r="T166" s="119"/>
      <c r="U166" s="147"/>
      <c r="V166" s="148"/>
      <c r="W166" s="148"/>
      <c r="X166" s="148"/>
      <c r="Y166" s="148"/>
      <c r="Z166" s="148"/>
      <c r="AA166" s="148"/>
      <c r="AB166" s="148"/>
      <c r="AC166" s="148"/>
      <c r="AD166" s="148"/>
      <c r="AE166" s="148"/>
      <c r="AF166" s="148"/>
      <c r="AG166" s="148"/>
      <c r="AH166" s="148"/>
      <c r="AI166" s="148"/>
      <c r="AJ166" s="149"/>
      <c r="AK166" s="183"/>
      <c r="AL166" s="183"/>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148"/>
      <c r="BJ166" s="148"/>
      <c r="BK166" s="148"/>
      <c r="BL166" s="148"/>
      <c r="BM166" s="148"/>
      <c r="BN166" s="148"/>
      <c r="BO166" s="148"/>
      <c r="BP166" s="148"/>
      <c r="BQ166" s="149"/>
      <c r="BR166" s="112"/>
    </row>
    <row r="167" spans="3:70" ht="15.6" customHeight="1" x14ac:dyDescent="0.4">
      <c r="C167" s="101"/>
      <c r="D167" s="194"/>
      <c r="E167" s="194"/>
      <c r="F167" s="194"/>
      <c r="G167" s="194"/>
      <c r="H167" s="194"/>
      <c r="I167" s="194"/>
      <c r="J167" s="194"/>
      <c r="K167" s="194"/>
      <c r="L167" s="194"/>
      <c r="M167" s="213"/>
      <c r="N167" s="154"/>
      <c r="O167" s="155"/>
      <c r="P167" s="155"/>
      <c r="Q167" s="156"/>
      <c r="R167" s="119"/>
      <c r="S167" s="119"/>
      <c r="T167" s="119"/>
      <c r="U167" s="179"/>
      <c r="V167" s="180"/>
      <c r="W167" s="180"/>
      <c r="X167" s="180"/>
      <c r="Y167" s="180"/>
      <c r="Z167" s="180"/>
      <c r="AA167" s="180"/>
      <c r="AB167" s="180"/>
      <c r="AC167" s="180"/>
      <c r="AD167" s="180"/>
      <c r="AE167" s="180"/>
      <c r="AF167" s="180"/>
      <c r="AG167" s="180"/>
      <c r="AH167" s="180"/>
      <c r="AI167" s="180"/>
      <c r="AJ167" s="181"/>
      <c r="AK167" s="183"/>
      <c r="AL167" s="183"/>
      <c r="AM167" s="179"/>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1"/>
      <c r="BR167" s="112"/>
    </row>
    <row r="168" spans="3:70" ht="15.6" customHeight="1" x14ac:dyDescent="0.4">
      <c r="C168" s="184"/>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6"/>
    </row>
    <row r="169" spans="3:70" ht="15.6" customHeight="1" x14ac:dyDescent="0.4">
      <c r="C169" s="92"/>
      <c r="D169" s="92"/>
      <c r="E169" s="92"/>
      <c r="F169" s="92"/>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row>
    <row r="170" spans="3:70" ht="15.6" customHeight="1" x14ac:dyDescent="0.4">
      <c r="C170" s="94"/>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192"/>
      <c r="AS170" s="192"/>
      <c r="AT170" s="192"/>
      <c r="AU170" s="192"/>
      <c r="AV170" s="192"/>
      <c r="AW170" s="192"/>
      <c r="AX170" s="192"/>
      <c r="AY170" s="192"/>
      <c r="AZ170" s="192"/>
      <c r="BA170" s="192"/>
      <c r="BB170" s="192"/>
      <c r="BC170" s="97"/>
      <c r="BD170" s="98"/>
      <c r="BE170" s="98"/>
      <c r="BF170" s="98"/>
      <c r="BG170" s="98"/>
      <c r="BH170" s="98"/>
      <c r="BI170" s="98"/>
      <c r="BJ170" s="98"/>
      <c r="BK170" s="98"/>
      <c r="BL170" s="98"/>
      <c r="BM170" s="98"/>
      <c r="BN170" s="98"/>
      <c r="BO170" s="98"/>
      <c r="BP170" s="98"/>
      <c r="BQ170" s="98"/>
      <c r="BR170" s="99"/>
    </row>
    <row r="171" spans="3:70" ht="15.6" customHeight="1" x14ac:dyDescent="0.5">
      <c r="C171" s="101"/>
      <c r="D171" s="119"/>
      <c r="E171" s="119"/>
      <c r="F171" s="119"/>
      <c r="G171" s="119"/>
      <c r="H171" s="119"/>
      <c r="I171" s="119"/>
      <c r="J171" s="119"/>
      <c r="K171" s="119"/>
      <c r="L171" s="119"/>
      <c r="M171" s="119"/>
      <c r="N171" s="119"/>
      <c r="O171" s="119"/>
      <c r="P171" s="119"/>
      <c r="Q171" s="119"/>
      <c r="R171" s="119"/>
      <c r="S171" s="119"/>
      <c r="T171" s="119"/>
      <c r="U171" s="119"/>
      <c r="V171" s="119"/>
      <c r="W171" s="119"/>
      <c r="X171" s="68"/>
      <c r="Y171" s="68"/>
      <c r="Z171" s="68"/>
      <c r="AA171" s="109"/>
      <c r="AB171" s="120"/>
      <c r="AC171" s="120"/>
      <c r="AD171" s="120"/>
      <c r="AE171" s="120"/>
      <c r="AF171" s="120"/>
      <c r="AG171" s="120"/>
      <c r="AH171" s="120"/>
      <c r="AI171" s="120"/>
      <c r="AJ171" s="120"/>
      <c r="AK171" s="120"/>
      <c r="AL171" s="120"/>
      <c r="AM171" s="120"/>
      <c r="AN171" s="111"/>
      <c r="AO171" s="120"/>
      <c r="AP171" s="121"/>
      <c r="AQ171" s="121"/>
      <c r="AR171" s="193"/>
      <c r="AS171" s="193"/>
      <c r="AT171" s="193"/>
      <c r="AU171" s="193"/>
      <c r="AV171" s="193"/>
      <c r="AW171" s="193"/>
      <c r="AX171" s="193"/>
      <c r="AY171" s="193"/>
      <c r="AZ171" s="193"/>
      <c r="BA171" s="193"/>
      <c r="BB171" s="193"/>
      <c r="BC171" s="108"/>
      <c r="BD171" s="109"/>
      <c r="BE171" s="109"/>
      <c r="BF171" s="109"/>
      <c r="BG171" s="109"/>
      <c r="BH171" s="109"/>
      <c r="BI171" s="109"/>
      <c r="BJ171" s="109"/>
      <c r="BK171" s="109"/>
      <c r="BL171" s="109"/>
      <c r="BM171" s="109"/>
      <c r="BN171" s="110"/>
      <c r="BO171" s="110"/>
      <c r="BP171" s="110"/>
      <c r="BQ171" s="111"/>
      <c r="BR171" s="112"/>
    </row>
    <row r="172" spans="3:70" ht="15.6" customHeight="1" x14ac:dyDescent="0.5">
      <c r="C172" s="101"/>
      <c r="D172" s="102" t="s">
        <v>14</v>
      </c>
      <c r="E172" s="103"/>
      <c r="F172" s="103"/>
      <c r="G172" s="103"/>
      <c r="H172" s="103"/>
      <c r="I172" s="103"/>
      <c r="J172" s="103"/>
      <c r="K172" s="103"/>
      <c r="L172" s="103"/>
      <c r="M172" s="103"/>
      <c r="N172" s="103"/>
      <c r="O172" s="103"/>
      <c r="P172" s="103"/>
      <c r="Q172" s="104"/>
      <c r="R172" s="105" t="s">
        <v>63</v>
      </c>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7"/>
      <c r="BC172" s="108"/>
      <c r="BD172" s="109"/>
      <c r="BE172" s="109"/>
      <c r="BF172" s="109"/>
      <c r="BG172" s="109"/>
      <c r="BH172" s="109"/>
      <c r="BI172" s="109"/>
      <c r="BJ172" s="109"/>
      <c r="BK172" s="109"/>
      <c r="BL172" s="109"/>
      <c r="BM172" s="109"/>
      <c r="BN172" s="110"/>
      <c r="BO172" s="110"/>
      <c r="BP172" s="110"/>
      <c r="BQ172" s="111"/>
      <c r="BR172" s="112"/>
    </row>
    <row r="173" spans="3:70" ht="15.6" customHeight="1" x14ac:dyDescent="0.5">
      <c r="C173" s="101"/>
      <c r="D173" s="113"/>
      <c r="E173" s="114"/>
      <c r="F173" s="114"/>
      <c r="G173" s="114"/>
      <c r="H173" s="114"/>
      <c r="I173" s="114"/>
      <c r="J173" s="114"/>
      <c r="K173" s="114"/>
      <c r="L173" s="114"/>
      <c r="M173" s="114"/>
      <c r="N173" s="114"/>
      <c r="O173" s="114"/>
      <c r="P173" s="114"/>
      <c r="Q173" s="115"/>
      <c r="R173" s="116"/>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8"/>
      <c r="BC173" s="108"/>
      <c r="BD173" s="109"/>
      <c r="BE173" s="109"/>
      <c r="BF173" s="109"/>
      <c r="BG173" s="109"/>
      <c r="BH173" s="109"/>
      <c r="BI173" s="109"/>
      <c r="BJ173" s="109"/>
      <c r="BK173" s="109"/>
      <c r="BL173" s="109"/>
      <c r="BM173" s="109"/>
      <c r="BN173" s="110"/>
      <c r="BO173" s="110"/>
      <c r="BP173" s="110"/>
      <c r="BQ173" s="111"/>
      <c r="BR173" s="112"/>
    </row>
    <row r="174" spans="3:70" ht="15.6" customHeight="1" x14ac:dyDescent="0.5">
      <c r="C174" s="101"/>
      <c r="D174" s="119"/>
      <c r="E174" s="119"/>
      <c r="F174" s="119"/>
      <c r="G174" s="119"/>
      <c r="H174" s="119"/>
      <c r="I174" s="119"/>
      <c r="J174" s="119"/>
      <c r="K174" s="119"/>
      <c r="L174" s="119"/>
      <c r="M174" s="119"/>
      <c r="N174" s="119"/>
      <c r="O174" s="119"/>
      <c r="P174" s="119"/>
      <c r="Q174" s="119"/>
      <c r="R174" s="119"/>
      <c r="S174" s="119"/>
      <c r="T174" s="119"/>
      <c r="U174" s="119"/>
      <c r="V174" s="119"/>
      <c r="W174" s="119"/>
      <c r="X174" s="68"/>
      <c r="Y174" s="68"/>
      <c r="Z174" s="68"/>
      <c r="AA174" s="109"/>
      <c r="AB174" s="120"/>
      <c r="AC174" s="120"/>
      <c r="AD174" s="120"/>
      <c r="AE174" s="120"/>
      <c r="AF174" s="120"/>
      <c r="AG174" s="120"/>
      <c r="AH174" s="120"/>
      <c r="AI174" s="120"/>
      <c r="AJ174" s="120"/>
      <c r="AK174" s="120"/>
      <c r="AL174" s="120"/>
      <c r="AM174" s="120"/>
      <c r="AN174" s="111"/>
      <c r="AO174" s="120"/>
      <c r="AP174" s="121"/>
      <c r="AQ174" s="121"/>
      <c r="AR174" s="122"/>
      <c r="AS174" s="122"/>
      <c r="AT174" s="122"/>
      <c r="AU174" s="122"/>
      <c r="AV174" s="122"/>
      <c r="AW174" s="122"/>
      <c r="AX174" s="122"/>
      <c r="AY174" s="122"/>
      <c r="AZ174" s="122"/>
      <c r="BA174" s="122"/>
      <c r="BB174" s="122"/>
      <c r="BC174" s="108"/>
      <c r="BD174" s="109"/>
      <c r="BE174" s="109"/>
      <c r="BF174" s="109"/>
      <c r="BG174" s="109"/>
      <c r="BH174" s="109"/>
      <c r="BI174" s="109"/>
      <c r="BJ174" s="109"/>
      <c r="BK174" s="109"/>
      <c r="BL174" s="109"/>
      <c r="BM174" s="109"/>
      <c r="BN174" s="110"/>
      <c r="BO174" s="110"/>
      <c r="BP174" s="110"/>
      <c r="BQ174" s="111"/>
      <c r="BR174" s="112"/>
    </row>
    <row r="175" spans="3:70" ht="25.5" x14ac:dyDescent="0.5">
      <c r="C175" s="101"/>
      <c r="D175" s="119"/>
      <c r="E175" s="119"/>
      <c r="F175" s="119"/>
      <c r="G175" s="119"/>
      <c r="H175" s="119"/>
      <c r="I175" s="119"/>
      <c r="J175" s="119"/>
      <c r="K175" s="119"/>
      <c r="L175" s="119"/>
      <c r="M175" s="119"/>
      <c r="N175" s="119"/>
      <c r="O175" s="119"/>
      <c r="P175" s="119"/>
      <c r="Q175" s="119"/>
      <c r="R175" s="119"/>
      <c r="S175" s="119"/>
      <c r="T175" s="119"/>
      <c r="U175" s="123" t="s">
        <v>35</v>
      </c>
      <c r="V175" s="119"/>
      <c r="W175" s="119"/>
      <c r="X175" s="119"/>
      <c r="Y175" s="119"/>
      <c r="Z175" s="119"/>
      <c r="AA175" s="110"/>
      <c r="AB175" s="124"/>
      <c r="AC175" s="124"/>
      <c r="AD175" s="124"/>
      <c r="AE175" s="124"/>
      <c r="AF175" s="124"/>
      <c r="AG175" s="124"/>
      <c r="AH175" s="124"/>
      <c r="AI175" s="124"/>
      <c r="AJ175" s="124"/>
      <c r="AK175" s="124"/>
      <c r="AL175" s="124"/>
      <c r="AM175" s="129" t="s">
        <v>17</v>
      </c>
      <c r="AN175" s="187"/>
      <c r="AO175" s="187"/>
      <c r="AP175" s="187"/>
      <c r="AQ175" s="187"/>
      <c r="AR175" s="187"/>
      <c r="AS175" s="187"/>
      <c r="AT175" s="110"/>
      <c r="AU175" s="110"/>
      <c r="AV175" s="110"/>
      <c r="AW175" s="110"/>
      <c r="AX175" s="111"/>
      <c r="AY175" s="128"/>
      <c r="AZ175" s="128"/>
      <c r="BA175" s="128"/>
      <c r="BB175" s="128"/>
      <c r="BC175" s="128"/>
      <c r="BD175" s="110"/>
      <c r="BE175" s="110"/>
      <c r="BF175" s="129"/>
      <c r="BG175" s="110"/>
      <c r="BH175" s="110"/>
      <c r="BI175" s="110"/>
      <c r="BJ175" s="110"/>
      <c r="BK175" s="110"/>
      <c r="BL175" s="110"/>
      <c r="BM175" s="110"/>
      <c r="BN175" s="110"/>
      <c r="BO175" s="110"/>
      <c r="BP175" s="110"/>
      <c r="BQ175" s="111"/>
      <c r="BR175" s="112"/>
    </row>
    <row r="176" spans="3:70" ht="19.350000000000001" customHeight="1" x14ac:dyDescent="0.5">
      <c r="C176" s="101"/>
      <c r="D176" s="194" t="s">
        <v>18</v>
      </c>
      <c r="E176" s="194"/>
      <c r="F176" s="194"/>
      <c r="G176" s="194"/>
      <c r="H176" s="194"/>
      <c r="I176" s="194"/>
      <c r="J176" s="194"/>
      <c r="K176" s="194"/>
      <c r="L176" s="194"/>
      <c r="M176" s="194"/>
      <c r="N176" s="130" t="str">
        <f>IF([9]回答表!BD17="●",IF([9]回答表!X45="●","●",""),"")</f>
        <v/>
      </c>
      <c r="O176" s="131"/>
      <c r="P176" s="131"/>
      <c r="Q176" s="132"/>
      <c r="R176" s="119"/>
      <c r="S176" s="119"/>
      <c r="T176" s="119"/>
      <c r="U176" s="133" t="str">
        <f>IF([9]回答表!BD17="●",IF([9]回答表!X45="●",[9]回答表!B158,IF([9]回答表!AA45="●",[9]回答表!B223,"")),"")</f>
        <v/>
      </c>
      <c r="V176" s="134"/>
      <c r="W176" s="134"/>
      <c r="X176" s="134"/>
      <c r="Y176" s="134"/>
      <c r="Z176" s="134"/>
      <c r="AA176" s="134"/>
      <c r="AB176" s="134"/>
      <c r="AC176" s="134"/>
      <c r="AD176" s="134"/>
      <c r="AE176" s="134"/>
      <c r="AF176" s="134"/>
      <c r="AG176" s="134"/>
      <c r="AH176" s="134"/>
      <c r="AI176" s="134"/>
      <c r="AJ176" s="135"/>
      <c r="AK176" s="136"/>
      <c r="AL176" s="136"/>
      <c r="AM176" s="138" t="str">
        <f>IF([9]回答表!BD17="●",IF([9]回答表!X45="●",[9]回答表!B212,IF([9]回答表!AA45="●",[9]回答表!B278,"")),"")</f>
        <v/>
      </c>
      <c r="AN176" s="139"/>
      <c r="AO176" s="139"/>
      <c r="AP176" s="139"/>
      <c r="AQ176" s="138"/>
      <c r="AR176" s="139"/>
      <c r="AS176" s="139"/>
      <c r="AT176" s="139"/>
      <c r="AU176" s="138"/>
      <c r="AV176" s="139"/>
      <c r="AW176" s="139"/>
      <c r="AX176" s="140"/>
      <c r="AY176" s="128"/>
      <c r="AZ176" s="128"/>
      <c r="BA176" s="128"/>
      <c r="BB176" s="128"/>
      <c r="BC176" s="128"/>
      <c r="BD176" s="109"/>
      <c r="BE176" s="109"/>
      <c r="BF176" s="109"/>
      <c r="BG176" s="109"/>
      <c r="BH176" s="109"/>
      <c r="BI176" s="109"/>
      <c r="BJ176" s="109"/>
      <c r="BK176" s="109"/>
      <c r="BL176" s="109"/>
      <c r="BM176" s="109"/>
      <c r="BN176" s="109"/>
      <c r="BO176" s="109"/>
      <c r="BP176" s="109"/>
      <c r="BQ176" s="109"/>
      <c r="BR176" s="112"/>
    </row>
    <row r="177" spans="3:70" ht="19.350000000000001" customHeight="1" x14ac:dyDescent="0.5">
      <c r="C177" s="101"/>
      <c r="D177" s="194"/>
      <c r="E177" s="194"/>
      <c r="F177" s="194"/>
      <c r="G177" s="194"/>
      <c r="H177" s="194"/>
      <c r="I177" s="194"/>
      <c r="J177" s="194"/>
      <c r="K177" s="194"/>
      <c r="L177" s="194"/>
      <c r="M177" s="194"/>
      <c r="N177" s="144"/>
      <c r="O177" s="145"/>
      <c r="P177" s="145"/>
      <c r="Q177" s="146"/>
      <c r="R177" s="119"/>
      <c r="S177" s="119"/>
      <c r="T177" s="119"/>
      <c r="U177" s="147"/>
      <c r="V177" s="148"/>
      <c r="W177" s="148"/>
      <c r="X177" s="148"/>
      <c r="Y177" s="148"/>
      <c r="Z177" s="148"/>
      <c r="AA177" s="148"/>
      <c r="AB177" s="148"/>
      <c r="AC177" s="148"/>
      <c r="AD177" s="148"/>
      <c r="AE177" s="148"/>
      <c r="AF177" s="148"/>
      <c r="AG177" s="148"/>
      <c r="AH177" s="148"/>
      <c r="AI177" s="148"/>
      <c r="AJ177" s="149"/>
      <c r="AK177" s="136"/>
      <c r="AL177" s="136"/>
      <c r="AM177" s="150"/>
      <c r="AN177" s="151"/>
      <c r="AO177" s="151"/>
      <c r="AP177" s="151"/>
      <c r="AQ177" s="150"/>
      <c r="AR177" s="151"/>
      <c r="AS177" s="151"/>
      <c r="AT177" s="151"/>
      <c r="AU177" s="150"/>
      <c r="AV177" s="151"/>
      <c r="AW177" s="151"/>
      <c r="AX177" s="152"/>
      <c r="AY177" s="128"/>
      <c r="AZ177" s="128"/>
      <c r="BA177" s="128"/>
      <c r="BB177" s="128"/>
      <c r="BC177" s="128"/>
      <c r="BD177" s="109"/>
      <c r="BE177" s="109"/>
      <c r="BF177" s="109"/>
      <c r="BG177" s="109"/>
      <c r="BH177" s="109"/>
      <c r="BI177" s="109"/>
      <c r="BJ177" s="109"/>
      <c r="BK177" s="109"/>
      <c r="BL177" s="109"/>
      <c r="BM177" s="109"/>
      <c r="BN177" s="109"/>
      <c r="BO177" s="109"/>
      <c r="BP177" s="109"/>
      <c r="BQ177" s="109"/>
      <c r="BR177" s="112"/>
    </row>
    <row r="178" spans="3:70" ht="15.6" customHeight="1" x14ac:dyDescent="0.5">
      <c r="C178" s="101"/>
      <c r="D178" s="194"/>
      <c r="E178" s="194"/>
      <c r="F178" s="194"/>
      <c r="G178" s="194"/>
      <c r="H178" s="194"/>
      <c r="I178" s="194"/>
      <c r="J178" s="194"/>
      <c r="K178" s="194"/>
      <c r="L178" s="194"/>
      <c r="M178" s="194"/>
      <c r="N178" s="144"/>
      <c r="O178" s="145"/>
      <c r="P178" s="145"/>
      <c r="Q178" s="146"/>
      <c r="R178" s="119"/>
      <c r="S178" s="119"/>
      <c r="T178" s="119"/>
      <c r="U178" s="147"/>
      <c r="V178" s="148"/>
      <c r="W178" s="148"/>
      <c r="X178" s="148"/>
      <c r="Y178" s="148"/>
      <c r="Z178" s="148"/>
      <c r="AA178" s="148"/>
      <c r="AB178" s="148"/>
      <c r="AC178" s="148"/>
      <c r="AD178" s="148"/>
      <c r="AE178" s="148"/>
      <c r="AF178" s="148"/>
      <c r="AG178" s="148"/>
      <c r="AH178" s="148"/>
      <c r="AI178" s="148"/>
      <c r="AJ178" s="149"/>
      <c r="AK178" s="136"/>
      <c r="AL178" s="136"/>
      <c r="AM178" s="150"/>
      <c r="AN178" s="151"/>
      <c r="AO178" s="151"/>
      <c r="AP178" s="151"/>
      <c r="AQ178" s="150"/>
      <c r="AR178" s="151"/>
      <c r="AS178" s="151"/>
      <c r="AT178" s="151"/>
      <c r="AU178" s="150"/>
      <c r="AV178" s="151"/>
      <c r="AW178" s="151"/>
      <c r="AX178" s="152"/>
      <c r="AY178" s="128"/>
      <c r="AZ178" s="128"/>
      <c r="BA178" s="128"/>
      <c r="BB178" s="128"/>
      <c r="BC178" s="128"/>
      <c r="BD178" s="109"/>
      <c r="BE178" s="109"/>
      <c r="BF178" s="109"/>
      <c r="BG178" s="109"/>
      <c r="BH178" s="109"/>
      <c r="BI178" s="109"/>
      <c r="BJ178" s="109"/>
      <c r="BK178" s="109"/>
      <c r="BL178" s="109"/>
      <c r="BM178" s="109"/>
      <c r="BN178" s="109"/>
      <c r="BO178" s="109"/>
      <c r="BP178" s="109"/>
      <c r="BQ178" s="109"/>
      <c r="BR178" s="112"/>
    </row>
    <row r="179" spans="3:70" ht="15.6" customHeight="1" x14ac:dyDescent="0.5">
      <c r="C179" s="101"/>
      <c r="D179" s="194"/>
      <c r="E179" s="194"/>
      <c r="F179" s="194"/>
      <c r="G179" s="194"/>
      <c r="H179" s="194"/>
      <c r="I179" s="194"/>
      <c r="J179" s="194"/>
      <c r="K179" s="194"/>
      <c r="L179" s="194"/>
      <c r="M179" s="194"/>
      <c r="N179" s="154"/>
      <c r="O179" s="155"/>
      <c r="P179" s="155"/>
      <c r="Q179" s="156"/>
      <c r="R179" s="119"/>
      <c r="S179" s="119"/>
      <c r="T179" s="119"/>
      <c r="U179" s="147"/>
      <c r="V179" s="148"/>
      <c r="W179" s="148"/>
      <c r="X179" s="148"/>
      <c r="Y179" s="148"/>
      <c r="Z179" s="148"/>
      <c r="AA179" s="148"/>
      <c r="AB179" s="148"/>
      <c r="AC179" s="148"/>
      <c r="AD179" s="148"/>
      <c r="AE179" s="148"/>
      <c r="AF179" s="148"/>
      <c r="AG179" s="148"/>
      <c r="AH179" s="148"/>
      <c r="AI179" s="148"/>
      <c r="AJ179" s="149"/>
      <c r="AK179" s="136"/>
      <c r="AL179" s="136"/>
      <c r="AM179" s="150" t="str">
        <f>IF([9]回答表!BD17="●",IF([9]回答表!X45="●",[9]回答表!E212,IF([9]回答表!AA45="●",[9]回答表!E278,"")),"")</f>
        <v/>
      </c>
      <c r="AN179" s="151"/>
      <c r="AO179" s="151"/>
      <c r="AP179" s="151"/>
      <c r="AQ179" s="150" t="str">
        <f>IF([9]回答表!BD17="●",IF([9]回答表!X45="●",[9]回答表!E213,IF([9]回答表!AA45="●",[9]回答表!E279,"")),"")</f>
        <v/>
      </c>
      <c r="AR179" s="151"/>
      <c r="AS179" s="151"/>
      <c r="AT179" s="151"/>
      <c r="AU179" s="150" t="str">
        <f>IF([9]回答表!BD17="●",IF([9]回答表!X45="●",[9]回答表!E214,IF([9]回答表!AA45="●",[9]回答表!E280,"")),"")</f>
        <v/>
      </c>
      <c r="AV179" s="151"/>
      <c r="AW179" s="151"/>
      <c r="AX179" s="152"/>
      <c r="AY179" s="128"/>
      <c r="AZ179" s="128"/>
      <c r="BA179" s="128"/>
      <c r="BB179" s="128"/>
      <c r="BC179" s="128"/>
      <c r="BD179" s="109"/>
      <c r="BE179" s="109"/>
      <c r="BF179" s="109"/>
      <c r="BG179" s="109"/>
      <c r="BH179" s="109"/>
      <c r="BI179" s="109"/>
      <c r="BJ179" s="109"/>
      <c r="BK179" s="109"/>
      <c r="BL179" s="109"/>
      <c r="BM179" s="109"/>
      <c r="BN179" s="109"/>
      <c r="BO179" s="109"/>
      <c r="BP179" s="109"/>
      <c r="BQ179" s="109"/>
      <c r="BR179" s="112"/>
    </row>
    <row r="180" spans="3:70" ht="15.6" customHeight="1" x14ac:dyDescent="0.5">
      <c r="C180" s="101"/>
      <c r="D180" s="157"/>
      <c r="E180" s="157"/>
      <c r="F180" s="157"/>
      <c r="G180" s="157"/>
      <c r="H180" s="157"/>
      <c r="I180" s="157"/>
      <c r="J180" s="157"/>
      <c r="K180" s="157"/>
      <c r="L180" s="157"/>
      <c r="M180" s="157"/>
      <c r="N180" s="158"/>
      <c r="O180" s="158"/>
      <c r="P180" s="158"/>
      <c r="Q180" s="158"/>
      <c r="R180" s="159"/>
      <c r="S180" s="159"/>
      <c r="T180" s="159"/>
      <c r="U180" s="147"/>
      <c r="V180" s="148"/>
      <c r="W180" s="148"/>
      <c r="X180" s="148"/>
      <c r="Y180" s="148"/>
      <c r="Z180" s="148"/>
      <c r="AA180" s="148"/>
      <c r="AB180" s="148"/>
      <c r="AC180" s="148"/>
      <c r="AD180" s="148"/>
      <c r="AE180" s="148"/>
      <c r="AF180" s="148"/>
      <c r="AG180" s="148"/>
      <c r="AH180" s="148"/>
      <c r="AI180" s="148"/>
      <c r="AJ180" s="149"/>
      <c r="AK180" s="136"/>
      <c r="AL180" s="136"/>
      <c r="AM180" s="150"/>
      <c r="AN180" s="151"/>
      <c r="AO180" s="151"/>
      <c r="AP180" s="151"/>
      <c r="AQ180" s="150"/>
      <c r="AR180" s="151"/>
      <c r="AS180" s="151"/>
      <c r="AT180" s="151"/>
      <c r="AU180" s="150"/>
      <c r="AV180" s="151"/>
      <c r="AW180" s="151"/>
      <c r="AX180" s="152"/>
      <c r="AY180" s="128"/>
      <c r="AZ180" s="128"/>
      <c r="BA180" s="128"/>
      <c r="BB180" s="128"/>
      <c r="BC180" s="128"/>
      <c r="BD180" s="120"/>
      <c r="BE180" s="120"/>
      <c r="BF180" s="109"/>
      <c r="BG180" s="109"/>
      <c r="BH180" s="109"/>
      <c r="BI180" s="109"/>
      <c r="BJ180" s="109"/>
      <c r="BK180" s="109"/>
      <c r="BL180" s="109"/>
      <c r="BM180" s="109"/>
      <c r="BN180" s="109"/>
      <c r="BO180" s="109"/>
      <c r="BP180" s="109"/>
      <c r="BQ180" s="109"/>
      <c r="BR180" s="112"/>
    </row>
    <row r="181" spans="3:70" ht="19.350000000000001" customHeight="1" x14ac:dyDescent="0.5">
      <c r="C181" s="101"/>
      <c r="D181" s="157"/>
      <c r="E181" s="157"/>
      <c r="F181" s="157"/>
      <c r="G181" s="157"/>
      <c r="H181" s="157"/>
      <c r="I181" s="157"/>
      <c r="J181" s="157"/>
      <c r="K181" s="157"/>
      <c r="L181" s="157"/>
      <c r="M181" s="157"/>
      <c r="N181" s="158"/>
      <c r="O181" s="158"/>
      <c r="P181" s="158"/>
      <c r="Q181" s="158"/>
      <c r="R181" s="159"/>
      <c r="S181" s="159"/>
      <c r="T181" s="159"/>
      <c r="U181" s="147"/>
      <c r="V181" s="148"/>
      <c r="W181" s="148"/>
      <c r="X181" s="148"/>
      <c r="Y181" s="148"/>
      <c r="Z181" s="148"/>
      <c r="AA181" s="148"/>
      <c r="AB181" s="148"/>
      <c r="AC181" s="148"/>
      <c r="AD181" s="148"/>
      <c r="AE181" s="148"/>
      <c r="AF181" s="148"/>
      <c r="AG181" s="148"/>
      <c r="AH181" s="148"/>
      <c r="AI181" s="148"/>
      <c r="AJ181" s="149"/>
      <c r="AK181" s="136"/>
      <c r="AL181" s="136"/>
      <c r="AM181" s="150"/>
      <c r="AN181" s="151"/>
      <c r="AO181" s="151"/>
      <c r="AP181" s="151"/>
      <c r="AQ181" s="150"/>
      <c r="AR181" s="151"/>
      <c r="AS181" s="151"/>
      <c r="AT181" s="151"/>
      <c r="AU181" s="150"/>
      <c r="AV181" s="151"/>
      <c r="AW181" s="151"/>
      <c r="AX181" s="152"/>
      <c r="AY181" s="128"/>
      <c r="AZ181" s="128"/>
      <c r="BA181" s="128"/>
      <c r="BB181" s="128"/>
      <c r="BC181" s="128"/>
      <c r="BD181" s="109"/>
      <c r="BE181" s="109"/>
      <c r="BF181" s="109"/>
      <c r="BG181" s="109"/>
      <c r="BH181" s="109"/>
      <c r="BI181" s="109"/>
      <c r="BJ181" s="109"/>
      <c r="BK181" s="109"/>
      <c r="BL181" s="109"/>
      <c r="BM181" s="109"/>
      <c r="BN181" s="109"/>
      <c r="BO181" s="109"/>
      <c r="BP181" s="109"/>
      <c r="BQ181" s="109"/>
      <c r="BR181" s="112"/>
    </row>
    <row r="182" spans="3:70" ht="19.350000000000001" customHeight="1" x14ac:dyDescent="0.5">
      <c r="C182" s="101"/>
      <c r="D182" s="212" t="s">
        <v>26</v>
      </c>
      <c r="E182" s="194"/>
      <c r="F182" s="194"/>
      <c r="G182" s="194"/>
      <c r="H182" s="194"/>
      <c r="I182" s="194"/>
      <c r="J182" s="194"/>
      <c r="K182" s="194"/>
      <c r="L182" s="194"/>
      <c r="M182" s="213"/>
      <c r="N182" s="130" t="str">
        <f>IF([9]回答表!BD17="●",IF([9]回答表!AA45="●","●",""),"")</f>
        <v/>
      </c>
      <c r="O182" s="131"/>
      <c r="P182" s="131"/>
      <c r="Q182" s="132"/>
      <c r="R182" s="119"/>
      <c r="S182" s="119"/>
      <c r="T182" s="119"/>
      <c r="U182" s="147"/>
      <c r="V182" s="148"/>
      <c r="W182" s="148"/>
      <c r="X182" s="148"/>
      <c r="Y182" s="148"/>
      <c r="Z182" s="148"/>
      <c r="AA182" s="148"/>
      <c r="AB182" s="148"/>
      <c r="AC182" s="148"/>
      <c r="AD182" s="148"/>
      <c r="AE182" s="148"/>
      <c r="AF182" s="148"/>
      <c r="AG182" s="148"/>
      <c r="AH182" s="148"/>
      <c r="AI182" s="148"/>
      <c r="AJ182" s="149"/>
      <c r="AK182" s="136"/>
      <c r="AL182" s="136"/>
      <c r="AM182" s="150"/>
      <c r="AN182" s="151"/>
      <c r="AO182" s="151"/>
      <c r="AP182" s="151"/>
      <c r="AQ182" s="150"/>
      <c r="AR182" s="151"/>
      <c r="AS182" s="151"/>
      <c r="AT182" s="151"/>
      <c r="AU182" s="150"/>
      <c r="AV182" s="151"/>
      <c r="AW182" s="151"/>
      <c r="AX182" s="152"/>
      <c r="AY182" s="128"/>
      <c r="AZ182" s="128"/>
      <c r="BA182" s="128"/>
      <c r="BB182" s="128"/>
      <c r="BC182" s="128"/>
      <c r="BD182" s="172"/>
      <c r="BE182" s="172"/>
      <c r="BF182" s="109"/>
      <c r="BG182" s="109"/>
      <c r="BH182" s="109"/>
      <c r="BI182" s="109"/>
      <c r="BJ182" s="109"/>
      <c r="BK182" s="109"/>
      <c r="BL182" s="109"/>
      <c r="BM182" s="109"/>
      <c r="BN182" s="109"/>
      <c r="BO182" s="109"/>
      <c r="BP182" s="109"/>
      <c r="BQ182" s="109"/>
      <c r="BR182" s="112"/>
    </row>
    <row r="183" spans="3:70" ht="15.6" customHeight="1" x14ac:dyDescent="0.5">
      <c r="C183" s="101"/>
      <c r="D183" s="194"/>
      <c r="E183" s="194"/>
      <c r="F183" s="194"/>
      <c r="G183" s="194"/>
      <c r="H183" s="194"/>
      <c r="I183" s="194"/>
      <c r="J183" s="194"/>
      <c r="K183" s="194"/>
      <c r="L183" s="194"/>
      <c r="M183" s="213"/>
      <c r="N183" s="144"/>
      <c r="O183" s="145"/>
      <c r="P183" s="145"/>
      <c r="Q183" s="146"/>
      <c r="R183" s="119"/>
      <c r="S183" s="119"/>
      <c r="T183" s="119"/>
      <c r="U183" s="147"/>
      <c r="V183" s="148"/>
      <c r="W183" s="148"/>
      <c r="X183" s="148"/>
      <c r="Y183" s="148"/>
      <c r="Z183" s="148"/>
      <c r="AA183" s="148"/>
      <c r="AB183" s="148"/>
      <c r="AC183" s="148"/>
      <c r="AD183" s="148"/>
      <c r="AE183" s="148"/>
      <c r="AF183" s="148"/>
      <c r="AG183" s="148"/>
      <c r="AH183" s="148"/>
      <c r="AI183" s="148"/>
      <c r="AJ183" s="149"/>
      <c r="AK183" s="136"/>
      <c r="AL183" s="136"/>
      <c r="AM183" s="150" t="s">
        <v>23</v>
      </c>
      <c r="AN183" s="151"/>
      <c r="AO183" s="151"/>
      <c r="AP183" s="151"/>
      <c r="AQ183" s="150" t="s">
        <v>24</v>
      </c>
      <c r="AR183" s="151"/>
      <c r="AS183" s="151"/>
      <c r="AT183" s="151"/>
      <c r="AU183" s="150" t="s">
        <v>25</v>
      </c>
      <c r="AV183" s="151"/>
      <c r="AW183" s="151"/>
      <c r="AX183" s="152"/>
      <c r="AY183" s="128"/>
      <c r="AZ183" s="128"/>
      <c r="BA183" s="128"/>
      <c r="BB183" s="128"/>
      <c r="BC183" s="128"/>
      <c r="BD183" s="172"/>
      <c r="BE183" s="172"/>
      <c r="BF183" s="109"/>
      <c r="BG183" s="109"/>
      <c r="BH183" s="109"/>
      <c r="BI183" s="109"/>
      <c r="BJ183" s="109"/>
      <c r="BK183" s="109"/>
      <c r="BL183" s="109"/>
      <c r="BM183" s="109"/>
      <c r="BN183" s="109"/>
      <c r="BO183" s="109"/>
      <c r="BP183" s="109"/>
      <c r="BQ183" s="109"/>
      <c r="BR183" s="112"/>
    </row>
    <row r="184" spans="3:70" ht="15.6" customHeight="1" x14ac:dyDescent="0.5">
      <c r="C184" s="101"/>
      <c r="D184" s="194"/>
      <c r="E184" s="194"/>
      <c r="F184" s="194"/>
      <c r="G184" s="194"/>
      <c r="H184" s="194"/>
      <c r="I184" s="194"/>
      <c r="J184" s="194"/>
      <c r="K184" s="194"/>
      <c r="L184" s="194"/>
      <c r="M184" s="213"/>
      <c r="N184" s="144"/>
      <c r="O184" s="145"/>
      <c r="P184" s="145"/>
      <c r="Q184" s="146"/>
      <c r="R184" s="119"/>
      <c r="S184" s="119"/>
      <c r="T184" s="119"/>
      <c r="U184" s="147"/>
      <c r="V184" s="148"/>
      <c r="W184" s="148"/>
      <c r="X184" s="148"/>
      <c r="Y184" s="148"/>
      <c r="Z184" s="148"/>
      <c r="AA184" s="148"/>
      <c r="AB184" s="148"/>
      <c r="AC184" s="148"/>
      <c r="AD184" s="148"/>
      <c r="AE184" s="148"/>
      <c r="AF184" s="148"/>
      <c r="AG184" s="148"/>
      <c r="AH184" s="148"/>
      <c r="AI184" s="148"/>
      <c r="AJ184" s="149"/>
      <c r="AK184" s="136"/>
      <c r="AL184" s="136"/>
      <c r="AM184" s="150"/>
      <c r="AN184" s="151"/>
      <c r="AO184" s="151"/>
      <c r="AP184" s="151"/>
      <c r="AQ184" s="150"/>
      <c r="AR184" s="151"/>
      <c r="AS184" s="151"/>
      <c r="AT184" s="151"/>
      <c r="AU184" s="150"/>
      <c r="AV184" s="151"/>
      <c r="AW184" s="151"/>
      <c r="AX184" s="152"/>
      <c r="AY184" s="128"/>
      <c r="AZ184" s="128"/>
      <c r="BA184" s="128"/>
      <c r="BB184" s="128"/>
      <c r="BC184" s="128"/>
      <c r="BD184" s="172"/>
      <c r="BE184" s="172"/>
      <c r="BF184" s="109"/>
      <c r="BG184" s="109"/>
      <c r="BH184" s="109"/>
      <c r="BI184" s="109"/>
      <c r="BJ184" s="109"/>
      <c r="BK184" s="109"/>
      <c r="BL184" s="109"/>
      <c r="BM184" s="109"/>
      <c r="BN184" s="109"/>
      <c r="BO184" s="109"/>
      <c r="BP184" s="109"/>
      <c r="BQ184" s="109"/>
      <c r="BR184" s="112"/>
    </row>
    <row r="185" spans="3:70" ht="15.6" customHeight="1" x14ac:dyDescent="0.5">
      <c r="C185" s="101"/>
      <c r="D185" s="194"/>
      <c r="E185" s="194"/>
      <c r="F185" s="194"/>
      <c r="G185" s="194"/>
      <c r="H185" s="194"/>
      <c r="I185" s="194"/>
      <c r="J185" s="194"/>
      <c r="K185" s="194"/>
      <c r="L185" s="194"/>
      <c r="M185" s="213"/>
      <c r="N185" s="154"/>
      <c r="O185" s="155"/>
      <c r="P185" s="155"/>
      <c r="Q185" s="156"/>
      <c r="R185" s="119"/>
      <c r="S185" s="119"/>
      <c r="T185" s="119"/>
      <c r="U185" s="179"/>
      <c r="V185" s="180"/>
      <c r="W185" s="180"/>
      <c r="X185" s="180"/>
      <c r="Y185" s="180"/>
      <c r="Z185" s="180"/>
      <c r="AA185" s="180"/>
      <c r="AB185" s="180"/>
      <c r="AC185" s="180"/>
      <c r="AD185" s="180"/>
      <c r="AE185" s="180"/>
      <c r="AF185" s="180"/>
      <c r="AG185" s="180"/>
      <c r="AH185" s="180"/>
      <c r="AI185" s="180"/>
      <c r="AJ185" s="181"/>
      <c r="AK185" s="136"/>
      <c r="AL185" s="136"/>
      <c r="AM185" s="189"/>
      <c r="AN185" s="190"/>
      <c r="AO185" s="190"/>
      <c r="AP185" s="190"/>
      <c r="AQ185" s="189"/>
      <c r="AR185" s="190"/>
      <c r="AS185" s="190"/>
      <c r="AT185" s="190"/>
      <c r="AU185" s="189"/>
      <c r="AV185" s="190"/>
      <c r="AW185" s="190"/>
      <c r="AX185" s="191"/>
      <c r="AY185" s="128"/>
      <c r="AZ185" s="128"/>
      <c r="BA185" s="128"/>
      <c r="BB185" s="128"/>
      <c r="BC185" s="128"/>
      <c r="BD185" s="172"/>
      <c r="BE185" s="172"/>
      <c r="BF185" s="109"/>
      <c r="BG185" s="109"/>
      <c r="BH185" s="109"/>
      <c r="BI185" s="109"/>
      <c r="BJ185" s="109"/>
      <c r="BK185" s="109"/>
      <c r="BL185" s="109"/>
      <c r="BM185" s="109"/>
      <c r="BN185" s="109"/>
      <c r="BO185" s="109"/>
      <c r="BP185" s="109"/>
      <c r="BQ185" s="109"/>
      <c r="BR185" s="112"/>
    </row>
    <row r="186" spans="3:70" ht="15.6" customHeight="1" x14ac:dyDescent="0.5">
      <c r="C186" s="101"/>
      <c r="D186" s="157"/>
      <c r="E186" s="157"/>
      <c r="F186" s="157"/>
      <c r="G186" s="157"/>
      <c r="H186" s="157"/>
      <c r="I186" s="157"/>
      <c r="J186" s="157"/>
      <c r="K186" s="157"/>
      <c r="L186" s="157"/>
      <c r="M186" s="157"/>
      <c r="N186" s="84"/>
      <c r="O186" s="84"/>
      <c r="P186" s="84"/>
      <c r="Q186" s="84"/>
      <c r="R186" s="119"/>
      <c r="S186" s="119"/>
      <c r="T186" s="119"/>
      <c r="U186" s="119"/>
      <c r="V186" s="119"/>
      <c r="W186" s="119"/>
      <c r="X186" s="68"/>
      <c r="Y186" s="68"/>
      <c r="Z186" s="68"/>
      <c r="AA186" s="110"/>
      <c r="AB186" s="110"/>
      <c r="AC186" s="110"/>
      <c r="AD186" s="110"/>
      <c r="AE186" s="110"/>
      <c r="AF186" s="110"/>
      <c r="AG186" s="110"/>
      <c r="AH186" s="110"/>
      <c r="AI186" s="110"/>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112"/>
    </row>
    <row r="187" spans="3:70" ht="18.600000000000001" customHeight="1" x14ac:dyDescent="0.5">
      <c r="C187" s="101"/>
      <c r="D187" s="157"/>
      <c r="E187" s="157"/>
      <c r="F187" s="157"/>
      <c r="G187" s="157"/>
      <c r="H187" s="157"/>
      <c r="I187" s="157"/>
      <c r="J187" s="157"/>
      <c r="K187" s="157"/>
      <c r="L187" s="157"/>
      <c r="M187" s="157"/>
      <c r="N187" s="84"/>
      <c r="O187" s="84"/>
      <c r="P187" s="84"/>
      <c r="Q187" s="84"/>
      <c r="R187" s="119"/>
      <c r="S187" s="119"/>
      <c r="T187" s="119"/>
      <c r="U187" s="123" t="s">
        <v>31</v>
      </c>
      <c r="V187" s="119"/>
      <c r="W187" s="119"/>
      <c r="X187" s="119"/>
      <c r="Y187" s="119"/>
      <c r="Z187" s="119"/>
      <c r="AA187" s="110"/>
      <c r="AB187" s="124"/>
      <c r="AC187" s="110"/>
      <c r="AD187" s="110"/>
      <c r="AE187" s="110"/>
      <c r="AF187" s="110"/>
      <c r="AG187" s="110"/>
      <c r="AH187" s="110"/>
      <c r="AI187" s="110"/>
      <c r="AJ187" s="110"/>
      <c r="AK187" s="110"/>
      <c r="AL187" s="110"/>
      <c r="AM187" s="123" t="s">
        <v>32</v>
      </c>
      <c r="AN187" s="110"/>
      <c r="AO187" s="110"/>
      <c r="AP187" s="110"/>
      <c r="AQ187" s="110"/>
      <c r="AR187" s="110"/>
      <c r="AS187" s="110"/>
      <c r="AT187" s="110"/>
      <c r="AU187" s="110"/>
      <c r="AV187" s="110"/>
      <c r="AW187" s="110"/>
      <c r="AX187" s="110"/>
      <c r="AY187" s="109"/>
      <c r="AZ187" s="109"/>
      <c r="BA187" s="109"/>
      <c r="BB187" s="109"/>
      <c r="BC187" s="109"/>
      <c r="BD187" s="109"/>
      <c r="BE187" s="109"/>
      <c r="BF187" s="109"/>
      <c r="BG187" s="109"/>
      <c r="BH187" s="109"/>
      <c r="BI187" s="109"/>
      <c r="BJ187" s="109"/>
      <c r="BK187" s="109"/>
      <c r="BL187" s="109"/>
      <c r="BM187" s="109"/>
      <c r="BN187" s="109"/>
      <c r="BO187" s="109"/>
      <c r="BP187" s="109"/>
      <c r="BQ187" s="68"/>
      <c r="BR187" s="112"/>
    </row>
    <row r="188" spans="3:70" ht="15.6" customHeight="1" x14ac:dyDescent="0.4">
      <c r="C188" s="101"/>
      <c r="D188" s="194" t="s">
        <v>33</v>
      </c>
      <c r="E188" s="194"/>
      <c r="F188" s="194"/>
      <c r="G188" s="194"/>
      <c r="H188" s="194"/>
      <c r="I188" s="194"/>
      <c r="J188" s="194"/>
      <c r="K188" s="194"/>
      <c r="L188" s="194"/>
      <c r="M188" s="213"/>
      <c r="N188" s="130" t="str">
        <f>IF([9]回答表!BD17="●",IF([9]回答表!AD45="●","●",""),"")</f>
        <v/>
      </c>
      <c r="O188" s="131"/>
      <c r="P188" s="131"/>
      <c r="Q188" s="132"/>
      <c r="R188" s="119"/>
      <c r="S188" s="119"/>
      <c r="T188" s="119"/>
      <c r="U188" s="133" t="str">
        <f>IF([9]回答表!BD17="●",IF([9]回答表!AD45="●",[9]回答表!B289,""),"")</f>
        <v/>
      </c>
      <c r="V188" s="134"/>
      <c r="W188" s="134"/>
      <c r="X188" s="134"/>
      <c r="Y188" s="134"/>
      <c r="Z188" s="134"/>
      <c r="AA188" s="134"/>
      <c r="AB188" s="134"/>
      <c r="AC188" s="134"/>
      <c r="AD188" s="134"/>
      <c r="AE188" s="134"/>
      <c r="AF188" s="134"/>
      <c r="AG188" s="134"/>
      <c r="AH188" s="134"/>
      <c r="AI188" s="134"/>
      <c r="AJ188" s="135"/>
      <c r="AK188" s="183"/>
      <c r="AL188" s="183"/>
      <c r="AM188" s="133" t="str">
        <f>IF([9]回答表!BD17="●",IF([9]回答表!AD45="●",[9]回答表!B295,""),"")</f>
        <v/>
      </c>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35"/>
      <c r="BR188" s="112"/>
    </row>
    <row r="189" spans="3:70" ht="15.6" customHeight="1" x14ac:dyDescent="0.4">
      <c r="C189" s="101"/>
      <c r="D189" s="194"/>
      <c r="E189" s="194"/>
      <c r="F189" s="194"/>
      <c r="G189" s="194"/>
      <c r="H189" s="194"/>
      <c r="I189" s="194"/>
      <c r="J189" s="194"/>
      <c r="K189" s="194"/>
      <c r="L189" s="194"/>
      <c r="M189" s="213"/>
      <c r="N189" s="144"/>
      <c r="O189" s="145"/>
      <c r="P189" s="145"/>
      <c r="Q189" s="146"/>
      <c r="R189" s="119"/>
      <c r="S189" s="119"/>
      <c r="T189" s="119"/>
      <c r="U189" s="147"/>
      <c r="V189" s="148"/>
      <c r="W189" s="148"/>
      <c r="X189" s="148"/>
      <c r="Y189" s="148"/>
      <c r="Z189" s="148"/>
      <c r="AA189" s="148"/>
      <c r="AB189" s="148"/>
      <c r="AC189" s="148"/>
      <c r="AD189" s="148"/>
      <c r="AE189" s="148"/>
      <c r="AF189" s="148"/>
      <c r="AG189" s="148"/>
      <c r="AH189" s="148"/>
      <c r="AI189" s="148"/>
      <c r="AJ189" s="149"/>
      <c r="AK189" s="183"/>
      <c r="AL189" s="183"/>
      <c r="AM189" s="147"/>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148"/>
      <c r="BJ189" s="148"/>
      <c r="BK189" s="148"/>
      <c r="BL189" s="148"/>
      <c r="BM189" s="148"/>
      <c r="BN189" s="148"/>
      <c r="BO189" s="148"/>
      <c r="BP189" s="148"/>
      <c r="BQ189" s="149"/>
      <c r="BR189" s="112"/>
    </row>
    <row r="190" spans="3:70" ht="15.6" customHeight="1" x14ac:dyDescent="0.4">
      <c r="C190" s="101"/>
      <c r="D190" s="194"/>
      <c r="E190" s="194"/>
      <c r="F190" s="194"/>
      <c r="G190" s="194"/>
      <c r="H190" s="194"/>
      <c r="I190" s="194"/>
      <c r="J190" s="194"/>
      <c r="K190" s="194"/>
      <c r="L190" s="194"/>
      <c r="M190" s="213"/>
      <c r="N190" s="144"/>
      <c r="O190" s="145"/>
      <c r="P190" s="145"/>
      <c r="Q190" s="146"/>
      <c r="R190" s="119"/>
      <c r="S190" s="119"/>
      <c r="T190" s="119"/>
      <c r="U190" s="147"/>
      <c r="V190" s="148"/>
      <c r="W190" s="148"/>
      <c r="X190" s="148"/>
      <c r="Y190" s="148"/>
      <c r="Z190" s="148"/>
      <c r="AA190" s="148"/>
      <c r="AB190" s="148"/>
      <c r="AC190" s="148"/>
      <c r="AD190" s="148"/>
      <c r="AE190" s="148"/>
      <c r="AF190" s="148"/>
      <c r="AG190" s="148"/>
      <c r="AH190" s="148"/>
      <c r="AI190" s="148"/>
      <c r="AJ190" s="149"/>
      <c r="AK190" s="183"/>
      <c r="AL190" s="183"/>
      <c r="AM190" s="147"/>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148"/>
      <c r="BJ190" s="148"/>
      <c r="BK190" s="148"/>
      <c r="BL190" s="148"/>
      <c r="BM190" s="148"/>
      <c r="BN190" s="148"/>
      <c r="BO190" s="148"/>
      <c r="BP190" s="148"/>
      <c r="BQ190" s="149"/>
      <c r="BR190" s="112"/>
    </row>
    <row r="191" spans="3:70" ht="15.6" customHeight="1" x14ac:dyDescent="0.4">
      <c r="C191" s="101"/>
      <c r="D191" s="194"/>
      <c r="E191" s="194"/>
      <c r="F191" s="194"/>
      <c r="G191" s="194"/>
      <c r="H191" s="194"/>
      <c r="I191" s="194"/>
      <c r="J191" s="194"/>
      <c r="K191" s="194"/>
      <c r="L191" s="194"/>
      <c r="M191" s="213"/>
      <c r="N191" s="154"/>
      <c r="O191" s="155"/>
      <c r="P191" s="155"/>
      <c r="Q191" s="156"/>
      <c r="R191" s="119"/>
      <c r="S191" s="119"/>
      <c r="T191" s="119"/>
      <c r="U191" s="179"/>
      <c r="V191" s="180"/>
      <c r="W191" s="180"/>
      <c r="X191" s="180"/>
      <c r="Y191" s="180"/>
      <c r="Z191" s="180"/>
      <c r="AA191" s="180"/>
      <c r="AB191" s="180"/>
      <c r="AC191" s="180"/>
      <c r="AD191" s="180"/>
      <c r="AE191" s="180"/>
      <c r="AF191" s="180"/>
      <c r="AG191" s="180"/>
      <c r="AH191" s="180"/>
      <c r="AI191" s="180"/>
      <c r="AJ191" s="181"/>
      <c r="AK191" s="183"/>
      <c r="AL191" s="183"/>
      <c r="AM191" s="179"/>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1"/>
      <c r="BR191" s="112"/>
    </row>
    <row r="192" spans="3:70" ht="15.6" customHeight="1" x14ac:dyDescent="0.4">
      <c r="C192" s="184"/>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6"/>
    </row>
    <row r="193" spans="1:71" ht="15.6" customHeight="1" x14ac:dyDescent="0.4">
      <c r="A193" s="92"/>
      <c r="B193" s="92"/>
      <c r="C193" s="92"/>
      <c r="D193" s="92"/>
      <c r="E193" s="92"/>
      <c r="F193" s="92"/>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row>
    <row r="194" spans="1:71" ht="15.6" customHeight="1" x14ac:dyDescent="0.4">
      <c r="C194" s="94"/>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192"/>
      <c r="AS194" s="192"/>
      <c r="AT194" s="192"/>
      <c r="AU194" s="192"/>
      <c r="AV194" s="192"/>
      <c r="AW194" s="192"/>
      <c r="AX194" s="192"/>
      <c r="AY194" s="192"/>
      <c r="AZ194" s="192"/>
      <c r="BA194" s="192"/>
      <c r="BB194" s="192"/>
      <c r="BC194" s="97"/>
      <c r="BD194" s="98"/>
      <c r="BE194" s="98"/>
      <c r="BF194" s="98"/>
      <c r="BG194" s="98"/>
      <c r="BH194" s="98"/>
      <c r="BI194" s="98"/>
      <c r="BJ194" s="98"/>
      <c r="BK194" s="98"/>
      <c r="BL194" s="98"/>
      <c r="BM194" s="98"/>
      <c r="BN194" s="98"/>
      <c r="BO194" s="98"/>
      <c r="BP194" s="98"/>
      <c r="BQ194" s="98"/>
      <c r="BR194" s="99"/>
      <c r="BS194" s="92"/>
    </row>
    <row r="195" spans="1:71" ht="15.6" customHeight="1" x14ac:dyDescent="0.5">
      <c r="C195" s="101"/>
      <c r="D195" s="119"/>
      <c r="E195" s="119"/>
      <c r="F195" s="119"/>
      <c r="G195" s="119"/>
      <c r="H195" s="119"/>
      <c r="I195" s="119"/>
      <c r="J195" s="119"/>
      <c r="K195" s="119"/>
      <c r="L195" s="119"/>
      <c r="M195" s="119"/>
      <c r="N195" s="119"/>
      <c r="O195" s="119"/>
      <c r="P195" s="119"/>
      <c r="Q195" s="119"/>
      <c r="R195" s="119"/>
      <c r="S195" s="119"/>
      <c r="T195" s="119"/>
      <c r="U195" s="119"/>
      <c r="V195" s="119"/>
      <c r="W195" s="119"/>
      <c r="X195" s="68"/>
      <c r="Y195" s="68"/>
      <c r="Z195" s="68"/>
      <c r="AA195" s="109"/>
      <c r="AB195" s="120"/>
      <c r="AC195" s="120"/>
      <c r="AD195" s="120"/>
      <c r="AE195" s="120"/>
      <c r="AF195" s="120"/>
      <c r="AG195" s="120"/>
      <c r="AH195" s="120"/>
      <c r="AI195" s="120"/>
      <c r="AJ195" s="120"/>
      <c r="AK195" s="120"/>
      <c r="AL195" s="120"/>
      <c r="AM195" s="120"/>
      <c r="AN195" s="111"/>
      <c r="AO195" s="120"/>
      <c r="AP195" s="121"/>
      <c r="AQ195" s="121"/>
      <c r="AR195" s="193"/>
      <c r="AS195" s="193"/>
      <c r="AT195" s="193"/>
      <c r="AU195" s="193"/>
      <c r="AV195" s="193"/>
      <c r="AW195" s="193"/>
      <c r="AX195" s="193"/>
      <c r="AY195" s="193"/>
      <c r="AZ195" s="193"/>
      <c r="BA195" s="193"/>
      <c r="BB195" s="193"/>
      <c r="BC195" s="108"/>
      <c r="BD195" s="109"/>
      <c r="BE195" s="109"/>
      <c r="BF195" s="109"/>
      <c r="BG195" s="109"/>
      <c r="BH195" s="109"/>
      <c r="BI195" s="109"/>
      <c r="BJ195" s="109"/>
      <c r="BK195" s="109"/>
      <c r="BL195" s="109"/>
      <c r="BM195" s="109"/>
      <c r="BN195" s="110"/>
      <c r="BO195" s="110"/>
      <c r="BP195" s="110"/>
      <c r="BQ195" s="111"/>
      <c r="BR195" s="112"/>
      <c r="BS195" s="92"/>
    </row>
    <row r="196" spans="1:71" ht="15.6" customHeight="1" x14ac:dyDescent="0.5">
      <c r="C196" s="101"/>
      <c r="D196" s="102" t="s">
        <v>14</v>
      </c>
      <c r="E196" s="103"/>
      <c r="F196" s="103"/>
      <c r="G196" s="103"/>
      <c r="H196" s="103"/>
      <c r="I196" s="103"/>
      <c r="J196" s="103"/>
      <c r="K196" s="103"/>
      <c r="L196" s="103"/>
      <c r="M196" s="103"/>
      <c r="N196" s="103"/>
      <c r="O196" s="103"/>
      <c r="P196" s="103"/>
      <c r="Q196" s="104"/>
      <c r="R196" s="105" t="s">
        <v>64</v>
      </c>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7"/>
      <c r="BC196" s="108"/>
      <c r="BD196" s="109"/>
      <c r="BE196" s="109"/>
      <c r="BF196" s="109"/>
      <c r="BG196" s="109"/>
      <c r="BH196" s="109"/>
      <c r="BI196" s="109"/>
      <c r="BJ196" s="109"/>
      <c r="BK196" s="109"/>
      <c r="BL196" s="109"/>
      <c r="BM196" s="109"/>
      <c r="BN196" s="110"/>
      <c r="BO196" s="110"/>
      <c r="BP196" s="110"/>
      <c r="BQ196" s="111"/>
      <c r="BR196" s="112"/>
      <c r="BS196" s="92"/>
    </row>
    <row r="197" spans="1:71" ht="15.6" customHeight="1" x14ac:dyDescent="0.5">
      <c r="C197" s="101"/>
      <c r="D197" s="113"/>
      <c r="E197" s="114"/>
      <c r="F197" s="114"/>
      <c r="G197" s="114"/>
      <c r="H197" s="114"/>
      <c r="I197" s="114"/>
      <c r="J197" s="114"/>
      <c r="K197" s="114"/>
      <c r="L197" s="114"/>
      <c r="M197" s="114"/>
      <c r="N197" s="114"/>
      <c r="O197" s="114"/>
      <c r="P197" s="114"/>
      <c r="Q197" s="115"/>
      <c r="R197" s="116"/>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8"/>
      <c r="BC197" s="108"/>
      <c r="BD197" s="109"/>
      <c r="BE197" s="109"/>
      <c r="BF197" s="109"/>
      <c r="BG197" s="109"/>
      <c r="BH197" s="109"/>
      <c r="BI197" s="109"/>
      <c r="BJ197" s="109"/>
      <c r="BK197" s="109"/>
      <c r="BL197" s="109"/>
      <c r="BM197" s="109"/>
      <c r="BN197" s="110"/>
      <c r="BO197" s="110"/>
      <c r="BP197" s="110"/>
      <c r="BQ197" s="111"/>
      <c r="BR197" s="112"/>
      <c r="BS197" s="92"/>
    </row>
    <row r="198" spans="1:71" ht="15.6" customHeight="1" x14ac:dyDescent="0.5">
      <c r="C198" s="101"/>
      <c r="D198" s="119"/>
      <c r="E198" s="119"/>
      <c r="F198" s="119"/>
      <c r="G198" s="119"/>
      <c r="H198" s="119"/>
      <c r="I198" s="119"/>
      <c r="J198" s="119"/>
      <c r="K198" s="119"/>
      <c r="L198" s="119"/>
      <c r="M198" s="119"/>
      <c r="N198" s="119"/>
      <c r="O198" s="119"/>
      <c r="P198" s="119"/>
      <c r="Q198" s="119"/>
      <c r="R198" s="119"/>
      <c r="S198" s="119"/>
      <c r="T198" s="119"/>
      <c r="U198" s="119"/>
      <c r="V198" s="119"/>
      <c r="W198" s="119"/>
      <c r="X198" s="68"/>
      <c r="Y198" s="68"/>
      <c r="Z198" s="68"/>
      <c r="AA198" s="109"/>
      <c r="AB198" s="120"/>
      <c r="AC198" s="120"/>
      <c r="AD198" s="120"/>
      <c r="AE198" s="120"/>
      <c r="AF198" s="120"/>
      <c r="AG198" s="120"/>
      <c r="AH198" s="120"/>
      <c r="AI198" s="120"/>
      <c r="AJ198" s="120"/>
      <c r="AK198" s="120"/>
      <c r="AL198" s="120"/>
      <c r="AM198" s="120"/>
      <c r="AN198" s="111"/>
      <c r="AO198" s="120"/>
      <c r="AP198" s="121"/>
      <c r="AQ198" s="121"/>
      <c r="AR198" s="122"/>
      <c r="AS198" s="122"/>
      <c r="AT198" s="122"/>
      <c r="AU198" s="122"/>
      <c r="AV198" s="122"/>
      <c r="AW198" s="122"/>
      <c r="AX198" s="122"/>
      <c r="AY198" s="122"/>
      <c r="AZ198" s="122"/>
      <c r="BA198" s="122"/>
      <c r="BB198" s="122"/>
      <c r="BC198" s="108"/>
      <c r="BD198" s="109"/>
      <c r="BE198" s="109"/>
      <c r="BF198" s="109"/>
      <c r="BG198" s="109"/>
      <c r="BH198" s="109"/>
      <c r="BI198" s="109"/>
      <c r="BJ198" s="109"/>
      <c r="BK198" s="109"/>
      <c r="BL198" s="109"/>
      <c r="BM198" s="109"/>
      <c r="BN198" s="110"/>
      <c r="BO198" s="110"/>
      <c r="BP198" s="110"/>
      <c r="BQ198" s="111"/>
      <c r="BR198" s="112"/>
      <c r="BS198" s="92"/>
    </row>
    <row r="199" spans="1:71" ht="25.5" x14ac:dyDescent="0.5">
      <c r="C199" s="101"/>
      <c r="D199" s="119"/>
      <c r="E199" s="119"/>
      <c r="F199" s="119"/>
      <c r="G199" s="119"/>
      <c r="H199" s="119"/>
      <c r="I199" s="119"/>
      <c r="J199" s="119"/>
      <c r="K199" s="119"/>
      <c r="L199" s="119"/>
      <c r="M199" s="119"/>
      <c r="N199" s="119"/>
      <c r="O199" s="119"/>
      <c r="P199" s="119"/>
      <c r="Q199" s="119"/>
      <c r="R199" s="119"/>
      <c r="S199" s="119"/>
      <c r="T199" s="119"/>
      <c r="U199" s="123" t="s">
        <v>35</v>
      </c>
      <c r="V199" s="119"/>
      <c r="W199" s="119"/>
      <c r="X199" s="119"/>
      <c r="Y199" s="119"/>
      <c r="Z199" s="119"/>
      <c r="AA199" s="110"/>
      <c r="AB199" s="124"/>
      <c r="AC199" s="124"/>
      <c r="AD199" s="124"/>
      <c r="AE199" s="124"/>
      <c r="AF199" s="124"/>
      <c r="AG199" s="124"/>
      <c r="AH199" s="124"/>
      <c r="AI199" s="124"/>
      <c r="AJ199" s="124"/>
      <c r="AK199" s="124"/>
      <c r="AL199" s="124"/>
      <c r="AM199" s="123" t="s">
        <v>65</v>
      </c>
      <c r="AN199" s="125"/>
      <c r="AO199" s="124"/>
      <c r="AP199" s="126"/>
      <c r="AQ199" s="126"/>
      <c r="AR199" s="127"/>
      <c r="AS199" s="127"/>
      <c r="AT199" s="127"/>
      <c r="AU199" s="127"/>
      <c r="AV199" s="127"/>
      <c r="AW199" s="127"/>
      <c r="AX199" s="127"/>
      <c r="AY199" s="127"/>
      <c r="AZ199" s="127"/>
      <c r="BA199" s="127"/>
      <c r="BB199" s="127"/>
      <c r="BC199" s="128"/>
      <c r="BD199" s="110"/>
      <c r="BE199" s="110"/>
      <c r="BF199" s="129" t="s">
        <v>17</v>
      </c>
      <c r="BG199" s="187"/>
      <c r="BH199" s="187"/>
      <c r="BI199" s="187"/>
      <c r="BJ199" s="187"/>
      <c r="BK199" s="187"/>
      <c r="BL199" s="187"/>
      <c r="BM199" s="110"/>
      <c r="BN199" s="110"/>
      <c r="BO199" s="110"/>
      <c r="BP199" s="110"/>
      <c r="BQ199" s="125"/>
      <c r="BR199" s="112"/>
      <c r="BS199" s="92"/>
    </row>
    <row r="200" spans="1:71" ht="15.6" customHeight="1" x14ac:dyDescent="0.4">
      <c r="C200" s="101"/>
      <c r="D200" s="194" t="s">
        <v>18</v>
      </c>
      <c r="E200" s="194"/>
      <c r="F200" s="194"/>
      <c r="G200" s="194"/>
      <c r="H200" s="194"/>
      <c r="I200" s="194"/>
      <c r="J200" s="194"/>
      <c r="K200" s="194"/>
      <c r="L200" s="194"/>
      <c r="M200" s="194"/>
      <c r="N200" s="130" t="str">
        <f>IF([9]回答表!X46="●","●","")</f>
        <v/>
      </c>
      <c r="O200" s="131"/>
      <c r="P200" s="131"/>
      <c r="Q200" s="132"/>
      <c r="R200" s="119"/>
      <c r="S200" s="119"/>
      <c r="T200" s="119"/>
      <c r="U200" s="133" t="str">
        <f>IF([9]回答表!X46="●",[9]回答表!B307,IF([9]回答表!AA46="●",[9]回答表!B324,""))</f>
        <v/>
      </c>
      <c r="V200" s="134"/>
      <c r="W200" s="134"/>
      <c r="X200" s="134"/>
      <c r="Y200" s="134"/>
      <c r="Z200" s="134"/>
      <c r="AA200" s="134"/>
      <c r="AB200" s="134"/>
      <c r="AC200" s="134"/>
      <c r="AD200" s="134"/>
      <c r="AE200" s="134"/>
      <c r="AF200" s="134"/>
      <c r="AG200" s="134"/>
      <c r="AH200" s="134"/>
      <c r="AI200" s="134"/>
      <c r="AJ200" s="135"/>
      <c r="AK200" s="136"/>
      <c r="AL200" s="136"/>
      <c r="AM200" s="250" t="s">
        <v>66</v>
      </c>
      <c r="AN200" s="251"/>
      <c r="AO200" s="251"/>
      <c r="AP200" s="251"/>
      <c r="AQ200" s="251"/>
      <c r="AR200" s="251"/>
      <c r="AS200" s="251"/>
      <c r="AT200" s="252"/>
      <c r="AU200" s="250" t="s">
        <v>67</v>
      </c>
      <c r="AV200" s="251"/>
      <c r="AW200" s="251"/>
      <c r="AX200" s="251"/>
      <c r="AY200" s="251"/>
      <c r="AZ200" s="251"/>
      <c r="BA200" s="251"/>
      <c r="BB200" s="252"/>
      <c r="BC200" s="120"/>
      <c r="BD200" s="109"/>
      <c r="BE200" s="109"/>
      <c r="BF200" s="138" t="str">
        <f>IF([9]回答表!X46="●",[9]回答表!U313,IF([9]回答表!AA46="●",[9]回答表!U330,""))</f>
        <v/>
      </c>
      <c r="BG200" s="139"/>
      <c r="BH200" s="139"/>
      <c r="BI200" s="139"/>
      <c r="BJ200" s="138"/>
      <c r="BK200" s="139"/>
      <c r="BL200" s="139"/>
      <c r="BM200" s="139"/>
      <c r="BN200" s="138"/>
      <c r="BO200" s="139"/>
      <c r="BP200" s="139"/>
      <c r="BQ200" s="140"/>
      <c r="BR200" s="112"/>
      <c r="BS200" s="92"/>
    </row>
    <row r="201" spans="1:71" ht="15.6" customHeight="1" x14ac:dyDescent="0.4">
      <c r="C201" s="101"/>
      <c r="D201" s="194"/>
      <c r="E201" s="194"/>
      <c r="F201" s="194"/>
      <c r="G201" s="194"/>
      <c r="H201" s="194"/>
      <c r="I201" s="194"/>
      <c r="J201" s="194"/>
      <c r="K201" s="194"/>
      <c r="L201" s="194"/>
      <c r="M201" s="194"/>
      <c r="N201" s="144"/>
      <c r="O201" s="145"/>
      <c r="P201" s="145"/>
      <c r="Q201" s="146"/>
      <c r="R201" s="119"/>
      <c r="S201" s="119"/>
      <c r="T201" s="119"/>
      <c r="U201" s="147"/>
      <c r="V201" s="148"/>
      <c r="W201" s="148"/>
      <c r="X201" s="148"/>
      <c r="Y201" s="148"/>
      <c r="Z201" s="148"/>
      <c r="AA201" s="148"/>
      <c r="AB201" s="148"/>
      <c r="AC201" s="148"/>
      <c r="AD201" s="148"/>
      <c r="AE201" s="148"/>
      <c r="AF201" s="148"/>
      <c r="AG201" s="148"/>
      <c r="AH201" s="148"/>
      <c r="AI201" s="148"/>
      <c r="AJ201" s="149"/>
      <c r="AK201" s="136"/>
      <c r="AL201" s="136"/>
      <c r="AM201" s="253"/>
      <c r="AN201" s="254"/>
      <c r="AO201" s="254"/>
      <c r="AP201" s="254"/>
      <c r="AQ201" s="254"/>
      <c r="AR201" s="254"/>
      <c r="AS201" s="254"/>
      <c r="AT201" s="255"/>
      <c r="AU201" s="253"/>
      <c r="AV201" s="254"/>
      <c r="AW201" s="254"/>
      <c r="AX201" s="254"/>
      <c r="AY201" s="254"/>
      <c r="AZ201" s="254"/>
      <c r="BA201" s="254"/>
      <c r="BB201" s="255"/>
      <c r="BC201" s="120"/>
      <c r="BD201" s="109"/>
      <c r="BE201" s="109"/>
      <c r="BF201" s="150"/>
      <c r="BG201" s="151"/>
      <c r="BH201" s="151"/>
      <c r="BI201" s="151"/>
      <c r="BJ201" s="150"/>
      <c r="BK201" s="151"/>
      <c r="BL201" s="151"/>
      <c r="BM201" s="151"/>
      <c r="BN201" s="150"/>
      <c r="BO201" s="151"/>
      <c r="BP201" s="151"/>
      <c r="BQ201" s="152"/>
      <c r="BR201" s="112"/>
      <c r="BS201" s="92"/>
    </row>
    <row r="202" spans="1:71" ht="15.6" customHeight="1" x14ac:dyDescent="0.4">
      <c r="C202" s="101"/>
      <c r="D202" s="194"/>
      <c r="E202" s="194"/>
      <c r="F202" s="194"/>
      <c r="G202" s="194"/>
      <c r="H202" s="194"/>
      <c r="I202" s="194"/>
      <c r="J202" s="194"/>
      <c r="K202" s="194"/>
      <c r="L202" s="194"/>
      <c r="M202" s="194"/>
      <c r="N202" s="144"/>
      <c r="O202" s="145"/>
      <c r="P202" s="145"/>
      <c r="Q202" s="146"/>
      <c r="R202" s="119"/>
      <c r="S202" s="119"/>
      <c r="T202" s="119"/>
      <c r="U202" s="147"/>
      <c r="V202" s="148"/>
      <c r="W202" s="148"/>
      <c r="X202" s="148"/>
      <c r="Y202" s="148"/>
      <c r="Z202" s="148"/>
      <c r="AA202" s="148"/>
      <c r="AB202" s="148"/>
      <c r="AC202" s="148"/>
      <c r="AD202" s="148"/>
      <c r="AE202" s="148"/>
      <c r="AF202" s="148"/>
      <c r="AG202" s="148"/>
      <c r="AH202" s="148"/>
      <c r="AI202" s="148"/>
      <c r="AJ202" s="149"/>
      <c r="AK202" s="136"/>
      <c r="AL202" s="136"/>
      <c r="AM202" s="256"/>
      <c r="AN202" s="257"/>
      <c r="AO202" s="257"/>
      <c r="AP202" s="257"/>
      <c r="AQ202" s="257"/>
      <c r="AR202" s="257"/>
      <c r="AS202" s="257"/>
      <c r="AT202" s="258"/>
      <c r="AU202" s="256"/>
      <c r="AV202" s="257"/>
      <c r="AW202" s="257"/>
      <c r="AX202" s="257"/>
      <c r="AY202" s="257"/>
      <c r="AZ202" s="257"/>
      <c r="BA202" s="257"/>
      <c r="BB202" s="258"/>
      <c r="BC202" s="120"/>
      <c r="BD202" s="109"/>
      <c r="BE202" s="109"/>
      <c r="BF202" s="150"/>
      <c r="BG202" s="151"/>
      <c r="BH202" s="151"/>
      <c r="BI202" s="151"/>
      <c r="BJ202" s="150"/>
      <c r="BK202" s="151"/>
      <c r="BL202" s="151"/>
      <c r="BM202" s="151"/>
      <c r="BN202" s="150"/>
      <c r="BO202" s="151"/>
      <c r="BP202" s="151"/>
      <c r="BQ202" s="152"/>
      <c r="BR202" s="112"/>
      <c r="BS202" s="92"/>
    </row>
    <row r="203" spans="1:71" ht="15.6" customHeight="1" x14ac:dyDescent="0.4">
      <c r="C203" s="101"/>
      <c r="D203" s="194"/>
      <c r="E203" s="194"/>
      <c r="F203" s="194"/>
      <c r="G203" s="194"/>
      <c r="H203" s="194"/>
      <c r="I203" s="194"/>
      <c r="J203" s="194"/>
      <c r="K203" s="194"/>
      <c r="L203" s="194"/>
      <c r="M203" s="194"/>
      <c r="N203" s="154"/>
      <c r="O203" s="155"/>
      <c r="P203" s="155"/>
      <c r="Q203" s="156"/>
      <c r="R203" s="119"/>
      <c r="S203" s="119"/>
      <c r="T203" s="119"/>
      <c r="U203" s="147"/>
      <c r="V203" s="148"/>
      <c r="W203" s="148"/>
      <c r="X203" s="148"/>
      <c r="Y203" s="148"/>
      <c r="Z203" s="148"/>
      <c r="AA203" s="148"/>
      <c r="AB203" s="148"/>
      <c r="AC203" s="148"/>
      <c r="AD203" s="148"/>
      <c r="AE203" s="148"/>
      <c r="AF203" s="148"/>
      <c r="AG203" s="148"/>
      <c r="AH203" s="148"/>
      <c r="AI203" s="148"/>
      <c r="AJ203" s="149"/>
      <c r="AK203" s="136"/>
      <c r="AL203" s="136"/>
      <c r="AM203" s="82" t="str">
        <f>IF([9]回答表!X46="●",[9]回答表!G313,IF([9]回答表!AA46="●",[9]回答表!G330,""))</f>
        <v/>
      </c>
      <c r="AN203" s="83"/>
      <c r="AO203" s="83"/>
      <c r="AP203" s="83"/>
      <c r="AQ203" s="83"/>
      <c r="AR203" s="83"/>
      <c r="AS203" s="83"/>
      <c r="AT203" s="153"/>
      <c r="AU203" s="82" t="str">
        <f>IF([9]回答表!X46="●",[9]回答表!G314,IF([9]回答表!AA46="●",[9]回答表!G331,""))</f>
        <v/>
      </c>
      <c r="AV203" s="83"/>
      <c r="AW203" s="83"/>
      <c r="AX203" s="83"/>
      <c r="AY203" s="83"/>
      <c r="AZ203" s="83"/>
      <c r="BA203" s="83"/>
      <c r="BB203" s="153"/>
      <c r="BC203" s="120"/>
      <c r="BD203" s="109"/>
      <c r="BE203" s="109"/>
      <c r="BF203" s="150" t="str">
        <f>IF([9]回答表!X46="●",[9]回答表!X313,IF([9]回答表!AA46="●",[9]回答表!X330,""))</f>
        <v/>
      </c>
      <c r="BG203" s="151"/>
      <c r="BH203" s="151"/>
      <c r="BI203" s="151"/>
      <c r="BJ203" s="150" t="str">
        <f>IF([9]回答表!X46="●",[9]回答表!X314,IF([9]回答表!AA46="●",[9]回答表!X331,""))</f>
        <v/>
      </c>
      <c r="BK203" s="151"/>
      <c r="BL203" s="151"/>
      <c r="BM203" s="152"/>
      <c r="BN203" s="150" t="str">
        <f>IF([9]回答表!X46="●",[9]回答表!X315,IF([9]回答表!AA46="●",[9]回答表!X332,""))</f>
        <v/>
      </c>
      <c r="BO203" s="151"/>
      <c r="BP203" s="151"/>
      <c r="BQ203" s="152"/>
      <c r="BR203" s="112"/>
      <c r="BS203" s="92"/>
    </row>
    <row r="204" spans="1:71" ht="15.6" customHeight="1" x14ac:dyDescent="0.4">
      <c r="C204" s="101"/>
      <c r="D204" s="157"/>
      <c r="E204" s="157"/>
      <c r="F204" s="157"/>
      <c r="G204" s="157"/>
      <c r="H204" s="157"/>
      <c r="I204" s="157"/>
      <c r="J204" s="157"/>
      <c r="K204" s="157"/>
      <c r="L204" s="157"/>
      <c r="M204" s="157"/>
      <c r="N204" s="159"/>
      <c r="O204" s="159"/>
      <c r="P204" s="159"/>
      <c r="Q204" s="159"/>
      <c r="R204" s="159"/>
      <c r="S204" s="159"/>
      <c r="T204" s="159"/>
      <c r="U204" s="147"/>
      <c r="V204" s="148"/>
      <c r="W204" s="148"/>
      <c r="X204" s="148"/>
      <c r="Y204" s="148"/>
      <c r="Z204" s="148"/>
      <c r="AA204" s="148"/>
      <c r="AB204" s="148"/>
      <c r="AC204" s="148"/>
      <c r="AD204" s="148"/>
      <c r="AE204" s="148"/>
      <c r="AF204" s="148"/>
      <c r="AG204" s="148"/>
      <c r="AH204" s="148"/>
      <c r="AI204" s="148"/>
      <c r="AJ204" s="149"/>
      <c r="AK204" s="136"/>
      <c r="AL204" s="136"/>
      <c r="AM204" s="79"/>
      <c r="AN204" s="80"/>
      <c r="AO204" s="80"/>
      <c r="AP204" s="80"/>
      <c r="AQ204" s="80"/>
      <c r="AR204" s="80"/>
      <c r="AS204" s="80"/>
      <c r="AT204" s="81"/>
      <c r="AU204" s="79"/>
      <c r="AV204" s="80"/>
      <c r="AW204" s="80"/>
      <c r="AX204" s="80"/>
      <c r="AY204" s="80"/>
      <c r="AZ204" s="80"/>
      <c r="BA204" s="80"/>
      <c r="BB204" s="81"/>
      <c r="BC204" s="120"/>
      <c r="BD204" s="120"/>
      <c r="BE204" s="120"/>
      <c r="BF204" s="150"/>
      <c r="BG204" s="151"/>
      <c r="BH204" s="151"/>
      <c r="BI204" s="151"/>
      <c r="BJ204" s="150"/>
      <c r="BK204" s="151"/>
      <c r="BL204" s="151"/>
      <c r="BM204" s="152"/>
      <c r="BN204" s="150"/>
      <c r="BO204" s="151"/>
      <c r="BP204" s="151"/>
      <c r="BQ204" s="152"/>
      <c r="BR204" s="112"/>
      <c r="BS204" s="92"/>
    </row>
    <row r="205" spans="1:71" ht="15.6" customHeight="1" x14ac:dyDescent="0.4">
      <c r="C205" s="101"/>
      <c r="D205" s="157"/>
      <c r="E205" s="157"/>
      <c r="F205" s="157"/>
      <c r="G205" s="157"/>
      <c r="H205" s="157"/>
      <c r="I205" s="157"/>
      <c r="J205" s="157"/>
      <c r="K205" s="157"/>
      <c r="L205" s="157"/>
      <c r="M205" s="157"/>
      <c r="N205" s="159"/>
      <c r="O205" s="159"/>
      <c r="P205" s="159"/>
      <c r="Q205" s="159"/>
      <c r="R205" s="159"/>
      <c r="S205" s="159"/>
      <c r="T205" s="159"/>
      <c r="U205" s="147"/>
      <c r="V205" s="148"/>
      <c r="W205" s="148"/>
      <c r="X205" s="148"/>
      <c r="Y205" s="148"/>
      <c r="Z205" s="148"/>
      <c r="AA205" s="148"/>
      <c r="AB205" s="148"/>
      <c r="AC205" s="148"/>
      <c r="AD205" s="148"/>
      <c r="AE205" s="148"/>
      <c r="AF205" s="148"/>
      <c r="AG205" s="148"/>
      <c r="AH205" s="148"/>
      <c r="AI205" s="148"/>
      <c r="AJ205" s="149"/>
      <c r="AK205" s="136"/>
      <c r="AL205" s="136"/>
      <c r="AM205" s="85"/>
      <c r="AN205" s="86"/>
      <c r="AO205" s="86"/>
      <c r="AP205" s="86"/>
      <c r="AQ205" s="86"/>
      <c r="AR205" s="86"/>
      <c r="AS205" s="86"/>
      <c r="AT205" s="87"/>
      <c r="AU205" s="85"/>
      <c r="AV205" s="86"/>
      <c r="AW205" s="86"/>
      <c r="AX205" s="86"/>
      <c r="AY205" s="86"/>
      <c r="AZ205" s="86"/>
      <c r="BA205" s="86"/>
      <c r="BB205" s="87"/>
      <c r="BC205" s="120"/>
      <c r="BD205" s="109"/>
      <c r="BE205" s="109"/>
      <c r="BF205" s="150"/>
      <c r="BG205" s="151"/>
      <c r="BH205" s="151"/>
      <c r="BI205" s="151"/>
      <c r="BJ205" s="150"/>
      <c r="BK205" s="151"/>
      <c r="BL205" s="151"/>
      <c r="BM205" s="152"/>
      <c r="BN205" s="150"/>
      <c r="BO205" s="151"/>
      <c r="BP205" s="151"/>
      <c r="BQ205" s="152"/>
      <c r="BR205" s="112"/>
      <c r="BS205" s="92"/>
    </row>
    <row r="206" spans="1:71" ht="15.6" customHeight="1" x14ac:dyDescent="0.4">
      <c r="C206" s="101"/>
      <c r="D206" s="212" t="s">
        <v>26</v>
      </c>
      <c r="E206" s="194"/>
      <c r="F206" s="194"/>
      <c r="G206" s="194"/>
      <c r="H206" s="194"/>
      <c r="I206" s="194"/>
      <c r="J206" s="194"/>
      <c r="K206" s="194"/>
      <c r="L206" s="194"/>
      <c r="M206" s="213"/>
      <c r="N206" s="130" t="str">
        <f>IF([9]回答表!AA46="●","●","")</f>
        <v/>
      </c>
      <c r="O206" s="131"/>
      <c r="P206" s="131"/>
      <c r="Q206" s="132"/>
      <c r="R206" s="119"/>
      <c r="S206" s="119"/>
      <c r="T206" s="119"/>
      <c r="U206" s="147"/>
      <c r="V206" s="148"/>
      <c r="W206" s="148"/>
      <c r="X206" s="148"/>
      <c r="Y206" s="148"/>
      <c r="Z206" s="148"/>
      <c r="AA206" s="148"/>
      <c r="AB206" s="148"/>
      <c r="AC206" s="148"/>
      <c r="AD206" s="148"/>
      <c r="AE206" s="148"/>
      <c r="AF206" s="148"/>
      <c r="AG206" s="148"/>
      <c r="AH206" s="148"/>
      <c r="AI206" s="148"/>
      <c r="AJ206" s="149"/>
      <c r="AK206" s="136"/>
      <c r="AL206" s="136"/>
      <c r="AM206" s="109"/>
      <c r="AN206" s="109"/>
      <c r="AO206" s="109"/>
      <c r="AP206" s="109"/>
      <c r="AQ206" s="109"/>
      <c r="AR206" s="109"/>
      <c r="AS206" s="109"/>
      <c r="AT206" s="109"/>
      <c r="AU206" s="109"/>
      <c r="AV206" s="109"/>
      <c r="AW206" s="109"/>
      <c r="AX206" s="109"/>
      <c r="AY206" s="109"/>
      <c r="AZ206" s="109"/>
      <c r="BA206" s="109"/>
      <c r="BB206" s="109"/>
      <c r="BC206" s="120"/>
      <c r="BD206" s="172"/>
      <c r="BE206" s="172"/>
      <c r="BF206" s="150"/>
      <c r="BG206" s="151"/>
      <c r="BH206" s="151"/>
      <c r="BI206" s="151"/>
      <c r="BJ206" s="150"/>
      <c r="BK206" s="151"/>
      <c r="BL206" s="151"/>
      <c r="BM206" s="152"/>
      <c r="BN206" s="150"/>
      <c r="BO206" s="151"/>
      <c r="BP206" s="151"/>
      <c r="BQ206" s="152"/>
      <c r="BR206" s="112"/>
      <c r="BS206" s="92"/>
    </row>
    <row r="207" spans="1:71" ht="15.6" customHeight="1" x14ac:dyDescent="0.4">
      <c r="C207" s="101"/>
      <c r="D207" s="194"/>
      <c r="E207" s="194"/>
      <c r="F207" s="194"/>
      <c r="G207" s="194"/>
      <c r="H207" s="194"/>
      <c r="I207" s="194"/>
      <c r="J207" s="194"/>
      <c r="K207" s="194"/>
      <c r="L207" s="194"/>
      <c r="M207" s="213"/>
      <c r="N207" s="144"/>
      <c r="O207" s="145"/>
      <c r="P207" s="145"/>
      <c r="Q207" s="146"/>
      <c r="R207" s="119"/>
      <c r="S207" s="119"/>
      <c r="T207" s="119"/>
      <c r="U207" s="147"/>
      <c r="V207" s="148"/>
      <c r="W207" s="148"/>
      <c r="X207" s="148"/>
      <c r="Y207" s="148"/>
      <c r="Z207" s="148"/>
      <c r="AA207" s="148"/>
      <c r="AB207" s="148"/>
      <c r="AC207" s="148"/>
      <c r="AD207" s="148"/>
      <c r="AE207" s="148"/>
      <c r="AF207" s="148"/>
      <c r="AG207" s="148"/>
      <c r="AH207" s="148"/>
      <c r="AI207" s="148"/>
      <c r="AJ207" s="149"/>
      <c r="AK207" s="136"/>
      <c r="AL207" s="136"/>
      <c r="AM207" s="109"/>
      <c r="AN207" s="109"/>
      <c r="AO207" s="109"/>
      <c r="AP207" s="109"/>
      <c r="AQ207" s="109"/>
      <c r="AR207" s="109"/>
      <c r="AS207" s="109"/>
      <c r="AT207" s="109"/>
      <c r="AU207" s="109"/>
      <c r="AV207" s="109"/>
      <c r="AW207" s="109"/>
      <c r="AX207" s="109"/>
      <c r="AY207" s="109"/>
      <c r="AZ207" s="109"/>
      <c r="BA207" s="109"/>
      <c r="BB207" s="109"/>
      <c r="BC207" s="120"/>
      <c r="BD207" s="172"/>
      <c r="BE207" s="172"/>
      <c r="BF207" s="150" t="s">
        <v>23</v>
      </c>
      <c r="BG207" s="151"/>
      <c r="BH207" s="151"/>
      <c r="BI207" s="151"/>
      <c r="BJ207" s="150" t="s">
        <v>24</v>
      </c>
      <c r="BK207" s="151"/>
      <c r="BL207" s="151"/>
      <c r="BM207" s="151"/>
      <c r="BN207" s="150" t="s">
        <v>25</v>
      </c>
      <c r="BO207" s="151"/>
      <c r="BP207" s="151"/>
      <c r="BQ207" s="152"/>
      <c r="BR207" s="112"/>
      <c r="BS207" s="92"/>
    </row>
    <row r="208" spans="1:71" ht="15.6" customHeight="1" x14ac:dyDescent="0.4">
      <c r="C208" s="101"/>
      <c r="D208" s="194"/>
      <c r="E208" s="194"/>
      <c r="F208" s="194"/>
      <c r="G208" s="194"/>
      <c r="H208" s="194"/>
      <c r="I208" s="194"/>
      <c r="J208" s="194"/>
      <c r="K208" s="194"/>
      <c r="L208" s="194"/>
      <c r="M208" s="213"/>
      <c r="N208" s="144"/>
      <c r="O208" s="145"/>
      <c r="P208" s="145"/>
      <c r="Q208" s="146"/>
      <c r="R208" s="119"/>
      <c r="S208" s="119"/>
      <c r="T208" s="119"/>
      <c r="U208" s="147"/>
      <c r="V208" s="148"/>
      <c r="W208" s="148"/>
      <c r="X208" s="148"/>
      <c r="Y208" s="148"/>
      <c r="Z208" s="148"/>
      <c r="AA208" s="148"/>
      <c r="AB208" s="148"/>
      <c r="AC208" s="148"/>
      <c r="AD208" s="148"/>
      <c r="AE208" s="148"/>
      <c r="AF208" s="148"/>
      <c r="AG208" s="148"/>
      <c r="AH208" s="148"/>
      <c r="AI208" s="148"/>
      <c r="AJ208" s="149"/>
      <c r="AK208" s="136"/>
      <c r="AL208" s="136"/>
      <c r="AM208" s="109"/>
      <c r="AN208" s="109"/>
      <c r="AO208" s="109"/>
      <c r="AP208" s="109"/>
      <c r="AQ208" s="109"/>
      <c r="AR208" s="109"/>
      <c r="AS208" s="109"/>
      <c r="AT208" s="109"/>
      <c r="AU208" s="109"/>
      <c r="AV208" s="109"/>
      <c r="AW208" s="109"/>
      <c r="AX208" s="109"/>
      <c r="AY208" s="109"/>
      <c r="AZ208" s="109"/>
      <c r="BA208" s="109"/>
      <c r="BB208" s="109"/>
      <c r="BC208" s="120"/>
      <c r="BD208" s="172"/>
      <c r="BE208" s="172"/>
      <c r="BF208" s="150"/>
      <c r="BG208" s="151"/>
      <c r="BH208" s="151"/>
      <c r="BI208" s="151"/>
      <c r="BJ208" s="150"/>
      <c r="BK208" s="151"/>
      <c r="BL208" s="151"/>
      <c r="BM208" s="151"/>
      <c r="BN208" s="150"/>
      <c r="BO208" s="151"/>
      <c r="BP208" s="151"/>
      <c r="BQ208" s="152"/>
      <c r="BR208" s="112"/>
      <c r="BS208" s="92"/>
    </row>
    <row r="209" spans="1:71" ht="15.6" customHeight="1" x14ac:dyDescent="0.4">
      <c r="C209" s="101"/>
      <c r="D209" s="194"/>
      <c r="E209" s="194"/>
      <c r="F209" s="194"/>
      <c r="G209" s="194"/>
      <c r="H209" s="194"/>
      <c r="I209" s="194"/>
      <c r="J209" s="194"/>
      <c r="K209" s="194"/>
      <c r="L209" s="194"/>
      <c r="M209" s="213"/>
      <c r="N209" s="154"/>
      <c r="O209" s="155"/>
      <c r="P209" s="155"/>
      <c r="Q209" s="156"/>
      <c r="R209" s="119"/>
      <c r="S209" s="119"/>
      <c r="T209" s="119"/>
      <c r="U209" s="179"/>
      <c r="V209" s="180"/>
      <c r="W209" s="180"/>
      <c r="X209" s="180"/>
      <c r="Y209" s="180"/>
      <c r="Z209" s="180"/>
      <c r="AA209" s="180"/>
      <c r="AB209" s="180"/>
      <c r="AC209" s="180"/>
      <c r="AD209" s="180"/>
      <c r="AE209" s="180"/>
      <c r="AF209" s="180"/>
      <c r="AG209" s="180"/>
      <c r="AH209" s="180"/>
      <c r="AI209" s="180"/>
      <c r="AJ209" s="181"/>
      <c r="AK209" s="136"/>
      <c r="AL209" s="136"/>
      <c r="AM209" s="109"/>
      <c r="AN209" s="109"/>
      <c r="AO209" s="109"/>
      <c r="AP209" s="109"/>
      <c r="AQ209" s="109"/>
      <c r="AR209" s="109"/>
      <c r="AS209" s="109"/>
      <c r="AT209" s="109"/>
      <c r="AU209" s="109"/>
      <c r="AV209" s="109"/>
      <c r="AW209" s="109"/>
      <c r="AX209" s="109"/>
      <c r="AY209" s="109"/>
      <c r="AZ209" s="109"/>
      <c r="BA209" s="109"/>
      <c r="BB209" s="109"/>
      <c r="BC209" s="120"/>
      <c r="BD209" s="172"/>
      <c r="BE209" s="172"/>
      <c r="BF209" s="189"/>
      <c r="BG209" s="190"/>
      <c r="BH209" s="190"/>
      <c r="BI209" s="190"/>
      <c r="BJ209" s="189"/>
      <c r="BK209" s="190"/>
      <c r="BL209" s="190"/>
      <c r="BM209" s="190"/>
      <c r="BN209" s="189"/>
      <c r="BO209" s="190"/>
      <c r="BP209" s="190"/>
      <c r="BQ209" s="191"/>
      <c r="BR209" s="112"/>
      <c r="BS209" s="92"/>
    </row>
    <row r="210" spans="1:71" ht="15.6" customHeight="1" x14ac:dyDescent="0.5">
      <c r="C210" s="101"/>
      <c r="D210" s="157"/>
      <c r="E210" s="157"/>
      <c r="F210" s="157"/>
      <c r="G210" s="157"/>
      <c r="H210" s="157"/>
      <c r="I210" s="157"/>
      <c r="J210" s="157"/>
      <c r="K210" s="157"/>
      <c r="L210" s="157"/>
      <c r="M210" s="157"/>
      <c r="N210" s="119"/>
      <c r="O210" s="119"/>
      <c r="P210" s="119"/>
      <c r="Q210" s="119"/>
      <c r="R210" s="119"/>
      <c r="S210" s="119"/>
      <c r="T210" s="119"/>
      <c r="U210" s="119"/>
      <c r="V210" s="119"/>
      <c r="W210" s="119"/>
      <c r="X210" s="68"/>
      <c r="Y210" s="68"/>
      <c r="Z210" s="68"/>
      <c r="AA210" s="110"/>
      <c r="AB210" s="110"/>
      <c r="AC210" s="110"/>
      <c r="AD210" s="110"/>
      <c r="AE210" s="110"/>
      <c r="AF210" s="110"/>
      <c r="AG210" s="110"/>
      <c r="AH210" s="110"/>
      <c r="AI210" s="110"/>
      <c r="AJ210" s="68"/>
      <c r="AK210" s="68"/>
      <c r="AL210" s="68"/>
      <c r="AM210" s="109"/>
      <c r="AN210" s="109"/>
      <c r="AO210" s="109"/>
      <c r="AP210" s="109"/>
      <c r="AQ210" s="109"/>
      <c r="AR210" s="109"/>
      <c r="AS210" s="109"/>
      <c r="AT210" s="109"/>
      <c r="AU210" s="109"/>
      <c r="AV210" s="109"/>
      <c r="AW210" s="109"/>
      <c r="AX210" s="109"/>
      <c r="AY210" s="109"/>
      <c r="AZ210" s="109"/>
      <c r="BA210" s="109"/>
      <c r="BB210" s="109"/>
      <c r="BC210" s="68"/>
      <c r="BD210" s="68"/>
      <c r="BE210" s="68"/>
      <c r="BF210" s="68"/>
      <c r="BG210" s="68"/>
      <c r="BH210" s="68"/>
      <c r="BI210" s="68"/>
      <c r="BJ210" s="68"/>
      <c r="BK210" s="68"/>
      <c r="BL210" s="68"/>
      <c r="BM210" s="68"/>
      <c r="BN210" s="68"/>
      <c r="BO210" s="68"/>
      <c r="BP210" s="68"/>
      <c r="BQ210" s="68"/>
      <c r="BR210" s="112"/>
      <c r="BS210" s="92"/>
    </row>
    <row r="211" spans="1:71" ht="18.600000000000001" customHeight="1" x14ac:dyDescent="0.5">
      <c r="C211" s="101"/>
      <c r="D211" s="157"/>
      <c r="E211" s="157"/>
      <c r="F211" s="157"/>
      <c r="G211" s="157"/>
      <c r="H211" s="157"/>
      <c r="I211" s="157"/>
      <c r="J211" s="157"/>
      <c r="K211" s="157"/>
      <c r="L211" s="157"/>
      <c r="M211" s="157"/>
      <c r="N211" s="119"/>
      <c r="O211" s="119"/>
      <c r="P211" s="119"/>
      <c r="Q211" s="119"/>
      <c r="R211" s="119"/>
      <c r="S211" s="119"/>
      <c r="T211" s="119"/>
      <c r="U211" s="123" t="s">
        <v>31</v>
      </c>
      <c r="V211" s="119"/>
      <c r="W211" s="119"/>
      <c r="X211" s="119"/>
      <c r="Y211" s="119"/>
      <c r="Z211" s="119"/>
      <c r="AA211" s="110"/>
      <c r="AB211" s="124"/>
      <c r="AC211" s="110"/>
      <c r="AD211" s="110"/>
      <c r="AE211" s="110"/>
      <c r="AF211" s="110"/>
      <c r="AG211" s="110"/>
      <c r="AH211" s="110"/>
      <c r="AI211" s="110"/>
      <c r="AJ211" s="110"/>
      <c r="AK211" s="110"/>
      <c r="AL211" s="110"/>
      <c r="AM211" s="123" t="s">
        <v>32</v>
      </c>
      <c r="AN211" s="110"/>
      <c r="AO211" s="110"/>
      <c r="AP211" s="110"/>
      <c r="AQ211" s="110"/>
      <c r="AR211" s="110"/>
      <c r="AS211" s="110"/>
      <c r="AT211" s="110"/>
      <c r="AU211" s="110"/>
      <c r="AV211" s="110"/>
      <c r="AW211" s="110"/>
      <c r="AX211" s="110"/>
      <c r="AY211" s="110"/>
      <c r="AZ211" s="109"/>
      <c r="BA211" s="109"/>
      <c r="BB211" s="109"/>
      <c r="BC211" s="109"/>
      <c r="BD211" s="109"/>
      <c r="BE211" s="109"/>
      <c r="BF211" s="109"/>
      <c r="BG211" s="109"/>
      <c r="BH211" s="109"/>
      <c r="BI211" s="109"/>
      <c r="BJ211" s="109"/>
      <c r="BK211" s="109"/>
      <c r="BL211" s="109"/>
      <c r="BM211" s="109"/>
      <c r="BN211" s="109"/>
      <c r="BO211" s="109"/>
      <c r="BP211" s="109"/>
      <c r="BQ211" s="68"/>
      <c r="BR211" s="112"/>
      <c r="BS211" s="92"/>
    </row>
    <row r="212" spans="1:71" ht="15.6" customHeight="1" x14ac:dyDescent="0.4">
      <c r="C212" s="101"/>
      <c r="D212" s="194" t="s">
        <v>33</v>
      </c>
      <c r="E212" s="194"/>
      <c r="F212" s="194"/>
      <c r="G212" s="194"/>
      <c r="H212" s="194"/>
      <c r="I212" s="194"/>
      <c r="J212" s="194"/>
      <c r="K212" s="194"/>
      <c r="L212" s="194"/>
      <c r="M212" s="213"/>
      <c r="N212" s="130" t="str">
        <f>IF([9]回答表!AD46="●","●","")</f>
        <v/>
      </c>
      <c r="O212" s="131"/>
      <c r="P212" s="131"/>
      <c r="Q212" s="132"/>
      <c r="R212" s="119"/>
      <c r="S212" s="119"/>
      <c r="T212" s="119"/>
      <c r="U212" s="133" t="str">
        <f>IF([9]回答表!AD46="●",[9]回答表!B337,"")</f>
        <v/>
      </c>
      <c r="V212" s="134"/>
      <c r="W212" s="134"/>
      <c r="X212" s="134"/>
      <c r="Y212" s="134"/>
      <c r="Z212" s="134"/>
      <c r="AA212" s="134"/>
      <c r="AB212" s="134"/>
      <c r="AC212" s="134"/>
      <c r="AD212" s="134"/>
      <c r="AE212" s="134"/>
      <c r="AF212" s="134"/>
      <c r="AG212" s="134"/>
      <c r="AH212" s="134"/>
      <c r="AI212" s="134"/>
      <c r="AJ212" s="135"/>
      <c r="AK212" s="259"/>
      <c r="AL212" s="259"/>
      <c r="AM212" s="133" t="str">
        <f>IF([9]回答表!AD46="●",[9]回答表!B343,"")</f>
        <v/>
      </c>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35"/>
      <c r="BR212" s="112"/>
      <c r="BS212" s="92"/>
    </row>
    <row r="213" spans="1:71" ht="15.6" customHeight="1" x14ac:dyDescent="0.4">
      <c r="C213" s="101"/>
      <c r="D213" s="194"/>
      <c r="E213" s="194"/>
      <c r="F213" s="194"/>
      <c r="G213" s="194"/>
      <c r="H213" s="194"/>
      <c r="I213" s="194"/>
      <c r="J213" s="194"/>
      <c r="K213" s="194"/>
      <c r="L213" s="194"/>
      <c r="M213" s="213"/>
      <c r="N213" s="144"/>
      <c r="O213" s="145"/>
      <c r="P213" s="145"/>
      <c r="Q213" s="146"/>
      <c r="R213" s="119"/>
      <c r="S213" s="119"/>
      <c r="T213" s="119"/>
      <c r="U213" s="147"/>
      <c r="V213" s="148"/>
      <c r="W213" s="148"/>
      <c r="X213" s="148"/>
      <c r="Y213" s="148"/>
      <c r="Z213" s="148"/>
      <c r="AA213" s="148"/>
      <c r="AB213" s="148"/>
      <c r="AC213" s="148"/>
      <c r="AD213" s="148"/>
      <c r="AE213" s="148"/>
      <c r="AF213" s="148"/>
      <c r="AG213" s="148"/>
      <c r="AH213" s="148"/>
      <c r="AI213" s="148"/>
      <c r="AJ213" s="149"/>
      <c r="AK213" s="259"/>
      <c r="AL213" s="259"/>
      <c r="AM213" s="147"/>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148"/>
      <c r="BJ213" s="148"/>
      <c r="BK213" s="148"/>
      <c r="BL213" s="148"/>
      <c r="BM213" s="148"/>
      <c r="BN213" s="148"/>
      <c r="BO213" s="148"/>
      <c r="BP213" s="148"/>
      <c r="BQ213" s="149"/>
      <c r="BR213" s="112"/>
      <c r="BS213" s="92"/>
    </row>
    <row r="214" spans="1:71" ht="15.6" customHeight="1" x14ac:dyDescent="0.4">
      <c r="C214" s="101"/>
      <c r="D214" s="194"/>
      <c r="E214" s="194"/>
      <c r="F214" s="194"/>
      <c r="G214" s="194"/>
      <c r="H214" s="194"/>
      <c r="I214" s="194"/>
      <c r="J214" s="194"/>
      <c r="K214" s="194"/>
      <c r="L214" s="194"/>
      <c r="M214" s="213"/>
      <c r="N214" s="144"/>
      <c r="O214" s="145"/>
      <c r="P214" s="145"/>
      <c r="Q214" s="146"/>
      <c r="R214" s="119"/>
      <c r="S214" s="119"/>
      <c r="T214" s="119"/>
      <c r="U214" s="147"/>
      <c r="V214" s="148"/>
      <c r="W214" s="148"/>
      <c r="X214" s="148"/>
      <c r="Y214" s="148"/>
      <c r="Z214" s="148"/>
      <c r="AA214" s="148"/>
      <c r="AB214" s="148"/>
      <c r="AC214" s="148"/>
      <c r="AD214" s="148"/>
      <c r="AE214" s="148"/>
      <c r="AF214" s="148"/>
      <c r="AG214" s="148"/>
      <c r="AH214" s="148"/>
      <c r="AI214" s="148"/>
      <c r="AJ214" s="149"/>
      <c r="AK214" s="259"/>
      <c r="AL214" s="259"/>
      <c r="AM214" s="147"/>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9"/>
      <c r="BR214" s="112"/>
      <c r="BS214" s="92"/>
    </row>
    <row r="215" spans="1:71" ht="15.6" customHeight="1" x14ac:dyDescent="0.4">
      <c r="C215" s="101"/>
      <c r="D215" s="194"/>
      <c r="E215" s="194"/>
      <c r="F215" s="194"/>
      <c r="G215" s="194"/>
      <c r="H215" s="194"/>
      <c r="I215" s="194"/>
      <c r="J215" s="194"/>
      <c r="K215" s="194"/>
      <c r="L215" s="194"/>
      <c r="M215" s="213"/>
      <c r="N215" s="154"/>
      <c r="O215" s="155"/>
      <c r="P215" s="155"/>
      <c r="Q215" s="156"/>
      <c r="R215" s="119"/>
      <c r="S215" s="119"/>
      <c r="T215" s="119"/>
      <c r="U215" s="179"/>
      <c r="V215" s="180"/>
      <c r="W215" s="180"/>
      <c r="X215" s="180"/>
      <c r="Y215" s="180"/>
      <c r="Z215" s="180"/>
      <c r="AA215" s="180"/>
      <c r="AB215" s="180"/>
      <c r="AC215" s="180"/>
      <c r="AD215" s="180"/>
      <c r="AE215" s="180"/>
      <c r="AF215" s="180"/>
      <c r="AG215" s="180"/>
      <c r="AH215" s="180"/>
      <c r="AI215" s="180"/>
      <c r="AJ215" s="181"/>
      <c r="AK215" s="259"/>
      <c r="AL215" s="259"/>
      <c r="AM215" s="179"/>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1"/>
      <c r="BR215" s="112"/>
      <c r="BS215" s="92"/>
    </row>
    <row r="216" spans="1:71" ht="15.6" customHeight="1" x14ac:dyDescent="0.4">
      <c r="C216" s="184"/>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6"/>
      <c r="BS216" s="92"/>
    </row>
    <row r="217" spans="1:71" ht="15.6" customHeight="1" x14ac:dyDescent="0.4">
      <c r="A217" s="92"/>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row>
    <row r="218" spans="1:71" ht="15.6" customHeight="1" x14ac:dyDescent="0.4">
      <c r="C218" s="94"/>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192"/>
      <c r="AS218" s="192"/>
      <c r="AT218" s="192"/>
      <c r="AU218" s="192"/>
      <c r="AV218" s="192"/>
      <c r="AW218" s="192"/>
      <c r="AX218" s="192"/>
      <c r="AY218" s="192"/>
      <c r="AZ218" s="192"/>
      <c r="BA218" s="192"/>
      <c r="BB218" s="192"/>
      <c r="BC218" s="97"/>
      <c r="BD218" s="98"/>
      <c r="BE218" s="98"/>
      <c r="BF218" s="98"/>
      <c r="BG218" s="98"/>
      <c r="BH218" s="98"/>
      <c r="BI218" s="98"/>
      <c r="BJ218" s="98"/>
      <c r="BK218" s="98"/>
      <c r="BL218" s="98"/>
      <c r="BM218" s="98"/>
      <c r="BN218" s="98"/>
      <c r="BO218" s="98"/>
      <c r="BP218" s="98"/>
      <c r="BQ218" s="98"/>
      <c r="BR218" s="99"/>
      <c r="BS218" s="92"/>
    </row>
    <row r="219" spans="1:71" ht="15.6" customHeight="1" x14ac:dyDescent="0.5">
      <c r="A219" s="92"/>
      <c r="B219" s="92"/>
      <c r="C219" s="101"/>
      <c r="D219" s="119"/>
      <c r="E219" s="119"/>
      <c r="F219" s="119"/>
      <c r="G219" s="119"/>
      <c r="H219" s="119"/>
      <c r="I219" s="119"/>
      <c r="J219" s="119"/>
      <c r="K219" s="119"/>
      <c r="L219" s="119"/>
      <c r="M219" s="119"/>
      <c r="N219" s="119"/>
      <c r="O219" s="119"/>
      <c r="P219" s="119"/>
      <c r="Q219" s="119"/>
      <c r="R219" s="119"/>
      <c r="S219" s="119"/>
      <c r="T219" s="119"/>
      <c r="U219" s="119"/>
      <c r="V219" s="119"/>
      <c r="W219" s="119"/>
      <c r="X219" s="68"/>
      <c r="Y219" s="68"/>
      <c r="Z219" s="68"/>
      <c r="AA219" s="109"/>
      <c r="AB219" s="120"/>
      <c r="AC219" s="120"/>
      <c r="AD219" s="120"/>
      <c r="AE219" s="120"/>
      <c r="AF219" s="120"/>
      <c r="AG219" s="120"/>
      <c r="AH219" s="120"/>
      <c r="AI219" s="120"/>
      <c r="AJ219" s="120"/>
      <c r="AK219" s="120"/>
      <c r="AL219" s="120"/>
      <c r="AM219" s="120"/>
      <c r="AN219" s="111"/>
      <c r="AO219" s="120"/>
      <c r="AP219" s="121"/>
      <c r="AQ219" s="121"/>
      <c r="AR219" s="260"/>
      <c r="AS219" s="260"/>
      <c r="AT219" s="260"/>
      <c r="AU219" s="260"/>
      <c r="AV219" s="260"/>
      <c r="AW219" s="260"/>
      <c r="AX219" s="260"/>
      <c r="AY219" s="260"/>
      <c r="AZ219" s="260"/>
      <c r="BA219" s="260"/>
      <c r="BB219" s="260"/>
      <c r="BC219" s="108"/>
      <c r="BD219" s="109"/>
      <c r="BE219" s="109"/>
      <c r="BF219" s="109"/>
      <c r="BG219" s="109"/>
      <c r="BH219" s="109"/>
      <c r="BI219" s="109"/>
      <c r="BJ219" s="109"/>
      <c r="BK219" s="109"/>
      <c r="BL219" s="109"/>
      <c r="BM219" s="109"/>
      <c r="BN219" s="110"/>
      <c r="BO219" s="110"/>
      <c r="BP219" s="110"/>
      <c r="BQ219" s="111"/>
      <c r="BR219" s="112"/>
      <c r="BS219" s="92"/>
    </row>
    <row r="220" spans="1:71" ht="15.6" customHeight="1" x14ac:dyDescent="0.5">
      <c r="A220" s="92"/>
      <c r="B220" s="92"/>
      <c r="C220" s="101"/>
      <c r="D220" s="102" t="s">
        <v>14</v>
      </c>
      <c r="E220" s="103"/>
      <c r="F220" s="103"/>
      <c r="G220" s="103"/>
      <c r="H220" s="103"/>
      <c r="I220" s="103"/>
      <c r="J220" s="103"/>
      <c r="K220" s="103"/>
      <c r="L220" s="103"/>
      <c r="M220" s="103"/>
      <c r="N220" s="103"/>
      <c r="O220" s="103"/>
      <c r="P220" s="103"/>
      <c r="Q220" s="104"/>
      <c r="R220" s="105" t="s">
        <v>68</v>
      </c>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7"/>
      <c r="BC220" s="108"/>
      <c r="BD220" s="109"/>
      <c r="BE220" s="109"/>
      <c r="BF220" s="109"/>
      <c r="BG220" s="109"/>
      <c r="BH220" s="109"/>
      <c r="BI220" s="109"/>
      <c r="BJ220" s="109"/>
      <c r="BK220" s="109"/>
      <c r="BL220" s="109"/>
      <c r="BM220" s="109"/>
      <c r="BN220" s="110"/>
      <c r="BO220" s="110"/>
      <c r="BP220" s="110"/>
      <c r="BQ220" s="111"/>
      <c r="BR220" s="112"/>
      <c r="BS220" s="92"/>
    </row>
    <row r="221" spans="1:71" ht="15.6" customHeight="1" x14ac:dyDescent="0.5">
      <c r="A221" s="92"/>
      <c r="B221" s="92"/>
      <c r="C221" s="101"/>
      <c r="D221" s="113"/>
      <c r="E221" s="114"/>
      <c r="F221" s="114"/>
      <c r="G221" s="114"/>
      <c r="H221" s="114"/>
      <c r="I221" s="114"/>
      <c r="J221" s="114"/>
      <c r="K221" s="114"/>
      <c r="L221" s="114"/>
      <c r="M221" s="114"/>
      <c r="N221" s="114"/>
      <c r="O221" s="114"/>
      <c r="P221" s="114"/>
      <c r="Q221" s="115"/>
      <c r="R221" s="116"/>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8"/>
      <c r="BC221" s="108"/>
      <c r="BD221" s="109"/>
      <c r="BE221" s="109"/>
      <c r="BF221" s="109"/>
      <c r="BG221" s="109"/>
      <c r="BH221" s="109"/>
      <c r="BI221" s="109"/>
      <c r="BJ221" s="109"/>
      <c r="BK221" s="109"/>
      <c r="BL221" s="109"/>
      <c r="BM221" s="109"/>
      <c r="BN221" s="110"/>
      <c r="BO221" s="110"/>
      <c r="BP221" s="110"/>
      <c r="BQ221" s="111"/>
      <c r="BR221" s="112"/>
      <c r="BS221" s="92"/>
    </row>
    <row r="222" spans="1:71" ht="15.6" customHeight="1" x14ac:dyDescent="0.5">
      <c r="A222" s="92"/>
      <c r="B222" s="92"/>
      <c r="C222" s="101"/>
      <c r="D222" s="119"/>
      <c r="E222" s="119"/>
      <c r="F222" s="119"/>
      <c r="G222" s="119"/>
      <c r="H222" s="119"/>
      <c r="I222" s="119"/>
      <c r="J222" s="119"/>
      <c r="K222" s="119"/>
      <c r="L222" s="119"/>
      <c r="M222" s="119"/>
      <c r="N222" s="119"/>
      <c r="O222" s="119"/>
      <c r="P222" s="119"/>
      <c r="Q222" s="119"/>
      <c r="R222" s="119"/>
      <c r="S222" s="119"/>
      <c r="T222" s="119"/>
      <c r="U222" s="119"/>
      <c r="V222" s="119"/>
      <c r="W222" s="119"/>
      <c r="X222" s="68"/>
      <c r="Y222" s="68"/>
      <c r="Z222" s="68"/>
      <c r="AA222" s="109"/>
      <c r="AB222" s="120"/>
      <c r="AC222" s="120"/>
      <c r="AD222" s="120"/>
      <c r="AE222" s="120"/>
      <c r="AF222" s="120"/>
      <c r="AG222" s="120"/>
      <c r="AH222" s="120"/>
      <c r="AI222" s="120"/>
      <c r="AJ222" s="120"/>
      <c r="AK222" s="120"/>
      <c r="AL222" s="120"/>
      <c r="AM222" s="120"/>
      <c r="AN222" s="111"/>
      <c r="AO222" s="120"/>
      <c r="AP222" s="121"/>
      <c r="AQ222" s="121"/>
      <c r="AR222" s="122"/>
      <c r="AS222" s="122"/>
      <c r="AT222" s="122"/>
      <c r="AU222" s="122"/>
      <c r="AV222" s="122"/>
      <c r="AW222" s="122"/>
      <c r="AX222" s="122"/>
      <c r="AY222" s="122"/>
      <c r="AZ222" s="122"/>
      <c r="BA222" s="122"/>
      <c r="BB222" s="122"/>
      <c r="BC222" s="108"/>
      <c r="BD222" s="109"/>
      <c r="BE222" s="109"/>
      <c r="BF222" s="109"/>
      <c r="BG222" s="109"/>
      <c r="BH222" s="109"/>
      <c r="BI222" s="109"/>
      <c r="BJ222" s="109"/>
      <c r="BK222" s="109"/>
      <c r="BL222" s="109"/>
      <c r="BM222" s="109"/>
      <c r="BN222" s="110"/>
      <c r="BO222" s="110"/>
      <c r="BP222" s="110"/>
      <c r="BQ222" s="111"/>
      <c r="BR222" s="112"/>
      <c r="BS222" s="92"/>
    </row>
    <row r="223" spans="1:71" ht="19.350000000000001" customHeight="1" x14ac:dyDescent="0.5">
      <c r="A223" s="92"/>
      <c r="B223" s="92"/>
      <c r="C223" s="101"/>
      <c r="D223" s="119"/>
      <c r="E223" s="119"/>
      <c r="F223" s="119"/>
      <c r="G223" s="119"/>
      <c r="H223" s="119"/>
      <c r="I223" s="119"/>
      <c r="J223" s="119"/>
      <c r="K223" s="119"/>
      <c r="L223" s="119"/>
      <c r="M223" s="119"/>
      <c r="N223" s="119"/>
      <c r="O223" s="119"/>
      <c r="P223" s="119"/>
      <c r="Q223" s="119"/>
      <c r="R223" s="119"/>
      <c r="S223" s="119"/>
      <c r="T223" s="119"/>
      <c r="U223" s="123" t="s">
        <v>35</v>
      </c>
      <c r="V223" s="119"/>
      <c r="W223" s="119"/>
      <c r="X223" s="119"/>
      <c r="Y223" s="119"/>
      <c r="Z223" s="119"/>
      <c r="AA223" s="110"/>
      <c r="AB223" s="124"/>
      <c r="AC223" s="124"/>
      <c r="AD223" s="124"/>
      <c r="AE223" s="124"/>
      <c r="AF223" s="124"/>
      <c r="AG223" s="124"/>
      <c r="AH223" s="124"/>
      <c r="AI223" s="124"/>
      <c r="AJ223" s="124"/>
      <c r="AK223" s="124"/>
      <c r="AL223" s="124"/>
      <c r="AM223" s="124"/>
      <c r="AN223" s="261" t="s">
        <v>69</v>
      </c>
      <c r="AO223" s="110"/>
      <c r="AP223" s="110"/>
      <c r="AQ223" s="110"/>
      <c r="AR223" s="110"/>
      <c r="AS223" s="110"/>
      <c r="AT223" s="110"/>
      <c r="AU223" s="110"/>
      <c r="AV223" s="110"/>
      <c r="AW223" s="110"/>
      <c r="AX223" s="125"/>
      <c r="AY223" s="123"/>
      <c r="AZ223" s="123"/>
      <c r="BA223" s="262"/>
      <c r="BB223" s="262"/>
      <c r="BC223" s="108"/>
      <c r="BD223" s="109"/>
      <c r="BE223" s="109"/>
      <c r="BF223" s="129" t="s">
        <v>17</v>
      </c>
      <c r="BG223" s="187"/>
      <c r="BH223" s="187"/>
      <c r="BI223" s="187"/>
      <c r="BJ223" s="187"/>
      <c r="BK223" s="187"/>
      <c r="BL223" s="187"/>
      <c r="BM223" s="110"/>
      <c r="BN223" s="110"/>
      <c r="BO223" s="110"/>
      <c r="BP223" s="110"/>
      <c r="BQ223" s="125"/>
      <c r="BR223" s="112"/>
      <c r="BS223" s="92"/>
    </row>
    <row r="224" spans="1:71" ht="15.6" customHeight="1" x14ac:dyDescent="0.4">
      <c r="A224" s="92"/>
      <c r="B224" s="92"/>
      <c r="C224" s="101"/>
      <c r="D224" s="105" t="s">
        <v>18</v>
      </c>
      <c r="E224" s="106"/>
      <c r="F224" s="106"/>
      <c r="G224" s="106"/>
      <c r="H224" s="106"/>
      <c r="I224" s="106"/>
      <c r="J224" s="106"/>
      <c r="K224" s="106"/>
      <c r="L224" s="106"/>
      <c r="M224" s="107"/>
      <c r="N224" s="130" t="str">
        <f>IF([9]回答表!X47="●","●","")</f>
        <v>●</v>
      </c>
      <c r="O224" s="131"/>
      <c r="P224" s="131"/>
      <c r="Q224" s="132"/>
      <c r="R224" s="119"/>
      <c r="S224" s="119"/>
      <c r="T224" s="119"/>
      <c r="U224" s="133" t="str">
        <f>IF([9]回答表!X47="●",[9]回答表!B356,IF([9]回答表!AA47="●",[9]回答表!B379,""))</f>
        <v>平成26年度より水道料金等徴収業務委託、メーター関連業務および漏水修理等業務委託等からなる上下水道事業に係るお客様センター業務等の包括業務委託を実施した。平成31年度には第２期業務委託として、鉛製給水管取替業務、弁きょう等整備業務を委託内容に追加している。導入により委託開始前年度（H25年度）の職員数41人を９人まで削減できた。</v>
      </c>
      <c r="V224" s="134"/>
      <c r="W224" s="134"/>
      <c r="X224" s="134"/>
      <c r="Y224" s="134"/>
      <c r="Z224" s="134"/>
      <c r="AA224" s="134"/>
      <c r="AB224" s="134"/>
      <c r="AC224" s="134"/>
      <c r="AD224" s="134"/>
      <c r="AE224" s="134"/>
      <c r="AF224" s="134"/>
      <c r="AG224" s="134"/>
      <c r="AH224" s="134"/>
      <c r="AI224" s="134"/>
      <c r="AJ224" s="135"/>
      <c r="AK224" s="136"/>
      <c r="AL224" s="136"/>
      <c r="AM224" s="136"/>
      <c r="AN224" s="133" t="str">
        <f>IF([9]回答表!X47="●",[9]回答表!B362,"")</f>
        <v>受付業務、収納業務、滞納整理業務、電子計算処理業務、検針業務、開栓・閉栓業務および精算業務、調査業務（再調査、異常水量、漏水等）、調定および更生に係る業務、メーターの入出庫管理業務、検満メーター取替業務、メーター取付・取外業務および故障メーター取替業務、漏水修理業務、鉛製給水管取替業務、弁きょう等整備業務、宿日直業務</v>
      </c>
      <c r="AO224" s="263"/>
      <c r="AP224" s="263"/>
      <c r="AQ224" s="263"/>
      <c r="AR224" s="263"/>
      <c r="AS224" s="263"/>
      <c r="AT224" s="263"/>
      <c r="AU224" s="263"/>
      <c r="AV224" s="263"/>
      <c r="AW224" s="263"/>
      <c r="AX224" s="263"/>
      <c r="AY224" s="263"/>
      <c r="AZ224" s="263"/>
      <c r="BA224" s="263"/>
      <c r="BB224" s="264"/>
      <c r="BC224" s="120"/>
      <c r="BD224" s="109"/>
      <c r="BE224" s="109"/>
      <c r="BF224" s="138" t="str">
        <f>IF([9]回答表!X47="●",[9]回答表!B368,IF([9]回答表!AA47="●",[9]回答表!B385,""))</f>
        <v>平成</v>
      </c>
      <c r="BG224" s="139"/>
      <c r="BH224" s="139"/>
      <c r="BI224" s="139"/>
      <c r="BJ224" s="138"/>
      <c r="BK224" s="139"/>
      <c r="BL224" s="139"/>
      <c r="BM224" s="139"/>
      <c r="BN224" s="138"/>
      <c r="BO224" s="139"/>
      <c r="BP224" s="139"/>
      <c r="BQ224" s="140"/>
      <c r="BR224" s="112"/>
      <c r="BS224" s="92"/>
    </row>
    <row r="225" spans="1:71" ht="15.6" customHeight="1" x14ac:dyDescent="0.4">
      <c r="A225" s="92"/>
      <c r="B225" s="92"/>
      <c r="C225" s="101"/>
      <c r="D225" s="141"/>
      <c r="E225" s="142"/>
      <c r="F225" s="142"/>
      <c r="G225" s="142"/>
      <c r="H225" s="142"/>
      <c r="I225" s="142"/>
      <c r="J225" s="142"/>
      <c r="K225" s="142"/>
      <c r="L225" s="142"/>
      <c r="M225" s="143"/>
      <c r="N225" s="144"/>
      <c r="O225" s="145"/>
      <c r="P225" s="145"/>
      <c r="Q225" s="146"/>
      <c r="R225" s="119"/>
      <c r="S225" s="119"/>
      <c r="T225" s="119"/>
      <c r="U225" s="147"/>
      <c r="V225" s="148"/>
      <c r="W225" s="148"/>
      <c r="X225" s="148"/>
      <c r="Y225" s="148"/>
      <c r="Z225" s="148"/>
      <c r="AA225" s="148"/>
      <c r="AB225" s="148"/>
      <c r="AC225" s="148"/>
      <c r="AD225" s="148"/>
      <c r="AE225" s="148"/>
      <c r="AF225" s="148"/>
      <c r="AG225" s="148"/>
      <c r="AH225" s="148"/>
      <c r="AI225" s="148"/>
      <c r="AJ225" s="149"/>
      <c r="AK225" s="136"/>
      <c r="AL225" s="136"/>
      <c r="AM225" s="136"/>
      <c r="AN225" s="265"/>
      <c r="AO225" s="266"/>
      <c r="AP225" s="266"/>
      <c r="AQ225" s="266"/>
      <c r="AR225" s="266"/>
      <c r="AS225" s="266"/>
      <c r="AT225" s="266"/>
      <c r="AU225" s="266"/>
      <c r="AV225" s="266"/>
      <c r="AW225" s="266"/>
      <c r="AX225" s="266"/>
      <c r="AY225" s="266"/>
      <c r="AZ225" s="266"/>
      <c r="BA225" s="266"/>
      <c r="BB225" s="267"/>
      <c r="BC225" s="120"/>
      <c r="BD225" s="109"/>
      <c r="BE225" s="109"/>
      <c r="BF225" s="150"/>
      <c r="BG225" s="151"/>
      <c r="BH225" s="151"/>
      <c r="BI225" s="151"/>
      <c r="BJ225" s="150"/>
      <c r="BK225" s="151"/>
      <c r="BL225" s="151"/>
      <c r="BM225" s="151"/>
      <c r="BN225" s="150"/>
      <c r="BO225" s="151"/>
      <c r="BP225" s="151"/>
      <c r="BQ225" s="152"/>
      <c r="BR225" s="112"/>
      <c r="BS225" s="92"/>
    </row>
    <row r="226" spans="1:71" ht="15.6" customHeight="1" x14ac:dyDescent="0.4">
      <c r="A226" s="92"/>
      <c r="B226" s="92"/>
      <c r="C226" s="101"/>
      <c r="D226" s="141"/>
      <c r="E226" s="142"/>
      <c r="F226" s="142"/>
      <c r="G226" s="142"/>
      <c r="H226" s="142"/>
      <c r="I226" s="142"/>
      <c r="J226" s="142"/>
      <c r="K226" s="142"/>
      <c r="L226" s="142"/>
      <c r="M226" s="143"/>
      <c r="N226" s="144"/>
      <c r="O226" s="145"/>
      <c r="P226" s="145"/>
      <c r="Q226" s="146"/>
      <c r="R226" s="119"/>
      <c r="S226" s="119"/>
      <c r="T226" s="119"/>
      <c r="U226" s="147"/>
      <c r="V226" s="148"/>
      <c r="W226" s="148"/>
      <c r="X226" s="148"/>
      <c r="Y226" s="148"/>
      <c r="Z226" s="148"/>
      <c r="AA226" s="148"/>
      <c r="AB226" s="148"/>
      <c r="AC226" s="148"/>
      <c r="AD226" s="148"/>
      <c r="AE226" s="148"/>
      <c r="AF226" s="148"/>
      <c r="AG226" s="148"/>
      <c r="AH226" s="148"/>
      <c r="AI226" s="148"/>
      <c r="AJ226" s="149"/>
      <c r="AK226" s="136"/>
      <c r="AL226" s="136"/>
      <c r="AM226" s="136"/>
      <c r="AN226" s="265"/>
      <c r="AO226" s="266"/>
      <c r="AP226" s="266"/>
      <c r="AQ226" s="266"/>
      <c r="AR226" s="266"/>
      <c r="AS226" s="266"/>
      <c r="AT226" s="266"/>
      <c r="AU226" s="266"/>
      <c r="AV226" s="266"/>
      <c r="AW226" s="266"/>
      <c r="AX226" s="266"/>
      <c r="AY226" s="266"/>
      <c r="AZ226" s="266"/>
      <c r="BA226" s="266"/>
      <c r="BB226" s="267"/>
      <c r="BC226" s="120"/>
      <c r="BD226" s="109"/>
      <c r="BE226" s="109"/>
      <c r="BF226" s="150"/>
      <c r="BG226" s="151"/>
      <c r="BH226" s="151"/>
      <c r="BI226" s="151"/>
      <c r="BJ226" s="150"/>
      <c r="BK226" s="151"/>
      <c r="BL226" s="151"/>
      <c r="BM226" s="151"/>
      <c r="BN226" s="150"/>
      <c r="BO226" s="151"/>
      <c r="BP226" s="151"/>
      <c r="BQ226" s="152"/>
      <c r="BR226" s="112"/>
      <c r="BS226" s="92"/>
    </row>
    <row r="227" spans="1:71" ht="15.6" customHeight="1" x14ac:dyDescent="0.4">
      <c r="A227" s="92"/>
      <c r="B227" s="92"/>
      <c r="C227" s="101"/>
      <c r="D227" s="116"/>
      <c r="E227" s="117"/>
      <c r="F227" s="117"/>
      <c r="G227" s="117"/>
      <c r="H227" s="117"/>
      <c r="I227" s="117"/>
      <c r="J227" s="117"/>
      <c r="K227" s="117"/>
      <c r="L227" s="117"/>
      <c r="M227" s="118"/>
      <c r="N227" s="154"/>
      <c r="O227" s="155"/>
      <c r="P227" s="155"/>
      <c r="Q227" s="156"/>
      <c r="R227" s="119"/>
      <c r="S227" s="119"/>
      <c r="T227" s="119"/>
      <c r="U227" s="147"/>
      <c r="V227" s="148"/>
      <c r="W227" s="148"/>
      <c r="X227" s="148"/>
      <c r="Y227" s="148"/>
      <c r="Z227" s="148"/>
      <c r="AA227" s="148"/>
      <c r="AB227" s="148"/>
      <c r="AC227" s="148"/>
      <c r="AD227" s="148"/>
      <c r="AE227" s="148"/>
      <c r="AF227" s="148"/>
      <c r="AG227" s="148"/>
      <c r="AH227" s="148"/>
      <c r="AI227" s="148"/>
      <c r="AJ227" s="149"/>
      <c r="AK227" s="136"/>
      <c r="AL227" s="136"/>
      <c r="AM227" s="136"/>
      <c r="AN227" s="265"/>
      <c r="AO227" s="266"/>
      <c r="AP227" s="266"/>
      <c r="AQ227" s="266"/>
      <c r="AR227" s="266"/>
      <c r="AS227" s="266"/>
      <c r="AT227" s="266"/>
      <c r="AU227" s="266"/>
      <c r="AV227" s="266"/>
      <c r="AW227" s="266"/>
      <c r="AX227" s="266"/>
      <c r="AY227" s="266"/>
      <c r="AZ227" s="266"/>
      <c r="BA227" s="266"/>
      <c r="BB227" s="267"/>
      <c r="BC227" s="120"/>
      <c r="BD227" s="109"/>
      <c r="BE227" s="109"/>
      <c r="BF227" s="150">
        <f>IF([9]回答表!X47="●",[9]回答表!E368,IF([9]回答表!AA47="●",[9]回答表!E385,""))</f>
        <v>26</v>
      </c>
      <c r="BG227" s="151"/>
      <c r="BH227" s="151"/>
      <c r="BI227" s="151"/>
      <c r="BJ227" s="150">
        <f>IF([9]回答表!X47="●",[9]回答表!E369,IF([9]回答表!AA47="●",[9]回答表!E386,""))</f>
        <v>4</v>
      </c>
      <c r="BK227" s="151"/>
      <c r="BL227" s="151"/>
      <c r="BM227" s="152"/>
      <c r="BN227" s="150">
        <f>IF([9]回答表!X47="●",[9]回答表!E370,IF([9]回答表!AA47="●",[9]回答表!E387,""))</f>
        <v>1</v>
      </c>
      <c r="BO227" s="151"/>
      <c r="BP227" s="151"/>
      <c r="BQ227" s="152"/>
      <c r="BR227" s="112"/>
      <c r="BS227" s="92"/>
    </row>
    <row r="228" spans="1:71" ht="15.6" customHeight="1" x14ac:dyDescent="0.4">
      <c r="A228" s="92"/>
      <c r="B228" s="92"/>
      <c r="C228" s="101"/>
      <c r="D228" s="157"/>
      <c r="E228" s="157"/>
      <c r="F228" s="157"/>
      <c r="G228" s="157"/>
      <c r="H228" s="157"/>
      <c r="I228" s="157"/>
      <c r="J228" s="157"/>
      <c r="K228" s="157"/>
      <c r="L228" s="157"/>
      <c r="M228" s="157"/>
      <c r="N228" s="159"/>
      <c r="O228" s="159"/>
      <c r="P228" s="159"/>
      <c r="Q228" s="159"/>
      <c r="R228" s="159"/>
      <c r="S228" s="159"/>
      <c r="T228" s="159"/>
      <c r="U228" s="147"/>
      <c r="V228" s="148"/>
      <c r="W228" s="148"/>
      <c r="X228" s="148"/>
      <c r="Y228" s="148"/>
      <c r="Z228" s="148"/>
      <c r="AA228" s="148"/>
      <c r="AB228" s="148"/>
      <c r="AC228" s="148"/>
      <c r="AD228" s="148"/>
      <c r="AE228" s="148"/>
      <c r="AF228" s="148"/>
      <c r="AG228" s="148"/>
      <c r="AH228" s="148"/>
      <c r="AI228" s="148"/>
      <c r="AJ228" s="149"/>
      <c r="AK228" s="136"/>
      <c r="AL228" s="136"/>
      <c r="AM228" s="136"/>
      <c r="AN228" s="265"/>
      <c r="AO228" s="266"/>
      <c r="AP228" s="266"/>
      <c r="AQ228" s="266"/>
      <c r="AR228" s="266"/>
      <c r="AS228" s="266"/>
      <c r="AT228" s="266"/>
      <c r="AU228" s="266"/>
      <c r="AV228" s="266"/>
      <c r="AW228" s="266"/>
      <c r="AX228" s="266"/>
      <c r="AY228" s="266"/>
      <c r="AZ228" s="266"/>
      <c r="BA228" s="266"/>
      <c r="BB228" s="267"/>
      <c r="BC228" s="120"/>
      <c r="BD228" s="120"/>
      <c r="BE228" s="120"/>
      <c r="BF228" s="150"/>
      <c r="BG228" s="151"/>
      <c r="BH228" s="151"/>
      <c r="BI228" s="151"/>
      <c r="BJ228" s="150"/>
      <c r="BK228" s="151"/>
      <c r="BL228" s="151"/>
      <c r="BM228" s="152"/>
      <c r="BN228" s="150"/>
      <c r="BO228" s="151"/>
      <c r="BP228" s="151"/>
      <c r="BQ228" s="152"/>
      <c r="BR228" s="112"/>
      <c r="BS228" s="92"/>
    </row>
    <row r="229" spans="1:71" ht="15.6" customHeight="1" x14ac:dyDescent="0.4">
      <c r="A229" s="92"/>
      <c r="B229" s="92"/>
      <c r="C229" s="101"/>
      <c r="D229" s="157"/>
      <c r="E229" s="157"/>
      <c r="F229" s="157"/>
      <c r="G229" s="157"/>
      <c r="H229" s="157"/>
      <c r="I229" s="157"/>
      <c r="J229" s="157"/>
      <c r="K229" s="157"/>
      <c r="L229" s="157"/>
      <c r="M229" s="157"/>
      <c r="N229" s="159"/>
      <c r="O229" s="159"/>
      <c r="P229" s="159"/>
      <c r="Q229" s="159"/>
      <c r="R229" s="159"/>
      <c r="S229" s="159"/>
      <c r="T229" s="159"/>
      <c r="U229" s="147"/>
      <c r="V229" s="148"/>
      <c r="W229" s="148"/>
      <c r="X229" s="148"/>
      <c r="Y229" s="148"/>
      <c r="Z229" s="148"/>
      <c r="AA229" s="148"/>
      <c r="AB229" s="148"/>
      <c r="AC229" s="148"/>
      <c r="AD229" s="148"/>
      <c r="AE229" s="148"/>
      <c r="AF229" s="148"/>
      <c r="AG229" s="148"/>
      <c r="AH229" s="148"/>
      <c r="AI229" s="148"/>
      <c r="AJ229" s="149"/>
      <c r="AK229" s="136"/>
      <c r="AL229" s="136"/>
      <c r="AM229" s="136"/>
      <c r="AN229" s="265"/>
      <c r="AO229" s="266"/>
      <c r="AP229" s="266"/>
      <c r="AQ229" s="266"/>
      <c r="AR229" s="266"/>
      <c r="AS229" s="266"/>
      <c r="AT229" s="266"/>
      <c r="AU229" s="266"/>
      <c r="AV229" s="266"/>
      <c r="AW229" s="266"/>
      <c r="AX229" s="266"/>
      <c r="AY229" s="266"/>
      <c r="AZ229" s="266"/>
      <c r="BA229" s="266"/>
      <c r="BB229" s="267"/>
      <c r="BC229" s="120"/>
      <c r="BD229" s="109"/>
      <c r="BE229" s="109"/>
      <c r="BF229" s="150"/>
      <c r="BG229" s="151"/>
      <c r="BH229" s="151"/>
      <c r="BI229" s="151"/>
      <c r="BJ229" s="150"/>
      <c r="BK229" s="151"/>
      <c r="BL229" s="151"/>
      <c r="BM229" s="152"/>
      <c r="BN229" s="150"/>
      <c r="BO229" s="151"/>
      <c r="BP229" s="151"/>
      <c r="BQ229" s="152"/>
      <c r="BR229" s="112"/>
      <c r="BS229" s="92"/>
    </row>
    <row r="230" spans="1:71" ht="15.6" customHeight="1" x14ac:dyDescent="0.4">
      <c r="A230" s="92"/>
      <c r="B230" s="92"/>
      <c r="C230" s="101"/>
      <c r="D230" s="166" t="s">
        <v>26</v>
      </c>
      <c r="E230" s="167"/>
      <c r="F230" s="167"/>
      <c r="G230" s="167"/>
      <c r="H230" s="167"/>
      <c r="I230" s="167"/>
      <c r="J230" s="167"/>
      <c r="K230" s="167"/>
      <c r="L230" s="167"/>
      <c r="M230" s="168"/>
      <c r="N230" s="130" t="str">
        <f>IF([9]回答表!AA47="●","●","")</f>
        <v/>
      </c>
      <c r="O230" s="131"/>
      <c r="P230" s="131"/>
      <c r="Q230" s="132"/>
      <c r="R230" s="119"/>
      <c r="S230" s="119"/>
      <c r="T230" s="119"/>
      <c r="U230" s="147"/>
      <c r="V230" s="148"/>
      <c r="W230" s="148"/>
      <c r="X230" s="148"/>
      <c r="Y230" s="148"/>
      <c r="Z230" s="148"/>
      <c r="AA230" s="148"/>
      <c r="AB230" s="148"/>
      <c r="AC230" s="148"/>
      <c r="AD230" s="148"/>
      <c r="AE230" s="148"/>
      <c r="AF230" s="148"/>
      <c r="AG230" s="148"/>
      <c r="AH230" s="148"/>
      <c r="AI230" s="148"/>
      <c r="AJ230" s="149"/>
      <c r="AK230" s="136"/>
      <c r="AL230" s="136"/>
      <c r="AM230" s="136"/>
      <c r="AN230" s="265"/>
      <c r="AO230" s="266"/>
      <c r="AP230" s="266"/>
      <c r="AQ230" s="266"/>
      <c r="AR230" s="266"/>
      <c r="AS230" s="266"/>
      <c r="AT230" s="266"/>
      <c r="AU230" s="266"/>
      <c r="AV230" s="266"/>
      <c r="AW230" s="266"/>
      <c r="AX230" s="266"/>
      <c r="AY230" s="266"/>
      <c r="AZ230" s="266"/>
      <c r="BA230" s="266"/>
      <c r="BB230" s="267"/>
      <c r="BC230" s="120"/>
      <c r="BD230" s="172"/>
      <c r="BE230" s="172"/>
      <c r="BF230" s="150"/>
      <c r="BG230" s="151"/>
      <c r="BH230" s="151"/>
      <c r="BI230" s="151"/>
      <c r="BJ230" s="150"/>
      <c r="BK230" s="151"/>
      <c r="BL230" s="151"/>
      <c r="BM230" s="152"/>
      <c r="BN230" s="150"/>
      <c r="BO230" s="151"/>
      <c r="BP230" s="151"/>
      <c r="BQ230" s="152"/>
      <c r="BR230" s="112"/>
      <c r="BS230" s="92"/>
    </row>
    <row r="231" spans="1:71" ht="15.6" customHeight="1" x14ac:dyDescent="0.4">
      <c r="A231" s="92"/>
      <c r="B231" s="92"/>
      <c r="C231" s="101"/>
      <c r="D231" s="173"/>
      <c r="E231" s="174"/>
      <c r="F231" s="174"/>
      <c r="G231" s="174"/>
      <c r="H231" s="174"/>
      <c r="I231" s="174"/>
      <c r="J231" s="174"/>
      <c r="K231" s="174"/>
      <c r="L231" s="174"/>
      <c r="M231" s="175"/>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136"/>
      <c r="AL231" s="136"/>
      <c r="AM231" s="136"/>
      <c r="AN231" s="265"/>
      <c r="AO231" s="266"/>
      <c r="AP231" s="266"/>
      <c r="AQ231" s="266"/>
      <c r="AR231" s="266"/>
      <c r="AS231" s="266"/>
      <c r="AT231" s="266"/>
      <c r="AU231" s="266"/>
      <c r="AV231" s="266"/>
      <c r="AW231" s="266"/>
      <c r="AX231" s="266"/>
      <c r="AY231" s="266"/>
      <c r="AZ231" s="266"/>
      <c r="BA231" s="266"/>
      <c r="BB231" s="267"/>
      <c r="BC231" s="120"/>
      <c r="BD231" s="172"/>
      <c r="BE231" s="172"/>
      <c r="BF231" s="150" t="s">
        <v>23</v>
      </c>
      <c r="BG231" s="151"/>
      <c r="BH231" s="151"/>
      <c r="BI231" s="151"/>
      <c r="BJ231" s="150" t="s">
        <v>24</v>
      </c>
      <c r="BK231" s="151"/>
      <c r="BL231" s="151"/>
      <c r="BM231" s="151"/>
      <c r="BN231" s="150" t="s">
        <v>25</v>
      </c>
      <c r="BO231" s="151"/>
      <c r="BP231" s="151"/>
      <c r="BQ231" s="152"/>
      <c r="BR231" s="112"/>
      <c r="BS231" s="92"/>
    </row>
    <row r="232" spans="1:71" ht="15.6" customHeight="1" x14ac:dyDescent="0.4">
      <c r="A232" s="92"/>
      <c r="B232" s="92"/>
      <c r="C232" s="101"/>
      <c r="D232" s="173"/>
      <c r="E232" s="174"/>
      <c r="F232" s="174"/>
      <c r="G232" s="174"/>
      <c r="H232" s="174"/>
      <c r="I232" s="174"/>
      <c r="J232" s="174"/>
      <c r="K232" s="174"/>
      <c r="L232" s="174"/>
      <c r="M232" s="175"/>
      <c r="N232" s="144"/>
      <c r="O232" s="145"/>
      <c r="P232" s="145"/>
      <c r="Q232" s="146"/>
      <c r="R232" s="119"/>
      <c r="S232" s="119"/>
      <c r="T232" s="119"/>
      <c r="U232" s="147"/>
      <c r="V232" s="148"/>
      <c r="W232" s="148"/>
      <c r="X232" s="148"/>
      <c r="Y232" s="148"/>
      <c r="Z232" s="148"/>
      <c r="AA232" s="148"/>
      <c r="AB232" s="148"/>
      <c r="AC232" s="148"/>
      <c r="AD232" s="148"/>
      <c r="AE232" s="148"/>
      <c r="AF232" s="148"/>
      <c r="AG232" s="148"/>
      <c r="AH232" s="148"/>
      <c r="AI232" s="148"/>
      <c r="AJ232" s="149"/>
      <c r="AK232" s="136"/>
      <c r="AL232" s="136"/>
      <c r="AM232" s="136"/>
      <c r="AN232" s="265"/>
      <c r="AO232" s="266"/>
      <c r="AP232" s="266"/>
      <c r="AQ232" s="266"/>
      <c r="AR232" s="266"/>
      <c r="AS232" s="266"/>
      <c r="AT232" s="266"/>
      <c r="AU232" s="266"/>
      <c r="AV232" s="266"/>
      <c r="AW232" s="266"/>
      <c r="AX232" s="266"/>
      <c r="AY232" s="266"/>
      <c r="AZ232" s="266"/>
      <c r="BA232" s="266"/>
      <c r="BB232" s="267"/>
      <c r="BC232" s="120"/>
      <c r="BD232" s="172"/>
      <c r="BE232" s="172"/>
      <c r="BF232" s="150"/>
      <c r="BG232" s="151"/>
      <c r="BH232" s="151"/>
      <c r="BI232" s="151"/>
      <c r="BJ232" s="150"/>
      <c r="BK232" s="151"/>
      <c r="BL232" s="151"/>
      <c r="BM232" s="151"/>
      <c r="BN232" s="150"/>
      <c r="BO232" s="151"/>
      <c r="BP232" s="151"/>
      <c r="BQ232" s="152"/>
      <c r="BR232" s="112"/>
      <c r="BS232" s="92"/>
    </row>
    <row r="233" spans="1:71" ht="203.25" customHeight="1" x14ac:dyDescent="0.4">
      <c r="A233" s="92"/>
      <c r="B233" s="92"/>
      <c r="C233" s="101"/>
      <c r="D233" s="176"/>
      <c r="E233" s="177"/>
      <c r="F233" s="177"/>
      <c r="G233" s="177"/>
      <c r="H233" s="177"/>
      <c r="I233" s="177"/>
      <c r="J233" s="177"/>
      <c r="K233" s="177"/>
      <c r="L233" s="177"/>
      <c r="M233" s="178"/>
      <c r="N233" s="154"/>
      <c r="O233" s="155"/>
      <c r="P233" s="155"/>
      <c r="Q233" s="156"/>
      <c r="R233" s="119"/>
      <c r="S233" s="119"/>
      <c r="T233" s="119"/>
      <c r="U233" s="179"/>
      <c r="V233" s="180"/>
      <c r="W233" s="180"/>
      <c r="X233" s="180"/>
      <c r="Y233" s="180"/>
      <c r="Z233" s="180"/>
      <c r="AA233" s="180"/>
      <c r="AB233" s="180"/>
      <c r="AC233" s="180"/>
      <c r="AD233" s="180"/>
      <c r="AE233" s="180"/>
      <c r="AF233" s="180"/>
      <c r="AG233" s="180"/>
      <c r="AH233" s="180"/>
      <c r="AI233" s="180"/>
      <c r="AJ233" s="181"/>
      <c r="AK233" s="136"/>
      <c r="AL233" s="136"/>
      <c r="AM233" s="136"/>
      <c r="AN233" s="268"/>
      <c r="AO233" s="269"/>
      <c r="AP233" s="269"/>
      <c r="AQ233" s="269"/>
      <c r="AR233" s="269"/>
      <c r="AS233" s="269"/>
      <c r="AT233" s="269"/>
      <c r="AU233" s="269"/>
      <c r="AV233" s="269"/>
      <c r="AW233" s="269"/>
      <c r="AX233" s="269"/>
      <c r="AY233" s="269"/>
      <c r="AZ233" s="269"/>
      <c r="BA233" s="269"/>
      <c r="BB233" s="270"/>
      <c r="BC233" s="120"/>
      <c r="BD233" s="172"/>
      <c r="BE233" s="172"/>
      <c r="BF233" s="189"/>
      <c r="BG233" s="190"/>
      <c r="BH233" s="190"/>
      <c r="BI233" s="190"/>
      <c r="BJ233" s="189"/>
      <c r="BK233" s="190"/>
      <c r="BL233" s="190"/>
      <c r="BM233" s="190"/>
      <c r="BN233" s="189"/>
      <c r="BO233" s="190"/>
      <c r="BP233" s="190"/>
      <c r="BQ233" s="191"/>
      <c r="BR233" s="112"/>
      <c r="BS233" s="92"/>
    </row>
    <row r="234" spans="1:71" ht="15.6" customHeight="1" x14ac:dyDescent="0.5">
      <c r="A234" s="92"/>
      <c r="B234" s="92"/>
      <c r="C234" s="101"/>
      <c r="D234" s="157"/>
      <c r="E234" s="157"/>
      <c r="F234" s="157"/>
      <c r="G234" s="157"/>
      <c r="H234" s="157"/>
      <c r="I234" s="157"/>
      <c r="J234" s="157"/>
      <c r="K234" s="157"/>
      <c r="L234" s="157"/>
      <c r="M234" s="157"/>
      <c r="N234" s="119"/>
      <c r="O234" s="119"/>
      <c r="P234" s="119"/>
      <c r="Q234" s="119"/>
      <c r="R234" s="119"/>
      <c r="S234" s="119"/>
      <c r="T234" s="119"/>
      <c r="U234" s="119"/>
      <c r="V234" s="119"/>
      <c r="W234" s="119"/>
      <c r="X234" s="68"/>
      <c r="Y234" s="68"/>
      <c r="Z234" s="68"/>
      <c r="AA234" s="110"/>
      <c r="AB234" s="110"/>
      <c r="AC234" s="110"/>
      <c r="AD234" s="110"/>
      <c r="AE234" s="110"/>
      <c r="AF234" s="110"/>
      <c r="AG234" s="110"/>
      <c r="AH234" s="110"/>
      <c r="AI234" s="110"/>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112"/>
      <c r="BS234" s="92"/>
    </row>
    <row r="235" spans="1:71" ht="19.350000000000001" customHeight="1" x14ac:dyDescent="0.5">
      <c r="C235" s="101"/>
      <c r="D235" s="157"/>
      <c r="E235" s="157"/>
      <c r="F235" s="157"/>
      <c r="G235" s="157"/>
      <c r="H235" s="157"/>
      <c r="I235" s="157"/>
      <c r="J235" s="157"/>
      <c r="K235" s="157"/>
      <c r="L235" s="157"/>
      <c r="M235" s="157"/>
      <c r="N235" s="119"/>
      <c r="O235" s="119"/>
      <c r="P235" s="119"/>
      <c r="Q235" s="119"/>
      <c r="R235" s="119"/>
      <c r="S235" s="119"/>
      <c r="T235" s="119"/>
      <c r="U235" s="123" t="s">
        <v>31</v>
      </c>
      <c r="V235" s="119"/>
      <c r="W235" s="119"/>
      <c r="X235" s="119"/>
      <c r="Y235" s="119"/>
      <c r="Z235" s="119"/>
      <c r="AA235" s="110"/>
      <c r="AB235" s="124"/>
      <c r="AC235" s="110"/>
      <c r="AD235" s="110"/>
      <c r="AE235" s="110"/>
      <c r="AF235" s="110"/>
      <c r="AG235" s="110"/>
      <c r="AH235" s="110"/>
      <c r="AI235" s="110"/>
      <c r="AJ235" s="110"/>
      <c r="AK235" s="110"/>
      <c r="AL235" s="110"/>
      <c r="AM235" s="123" t="s">
        <v>32</v>
      </c>
      <c r="AN235" s="110"/>
      <c r="AO235" s="110"/>
      <c r="AP235" s="110"/>
      <c r="AQ235" s="110"/>
      <c r="AR235" s="110"/>
      <c r="AS235" s="110"/>
      <c r="AT235" s="110"/>
      <c r="AU235" s="110"/>
      <c r="AV235" s="110"/>
      <c r="AW235" s="110"/>
      <c r="AX235" s="109"/>
      <c r="AY235" s="109"/>
      <c r="AZ235" s="109"/>
      <c r="BA235" s="109"/>
      <c r="BB235" s="109"/>
      <c r="BC235" s="109"/>
      <c r="BD235" s="109"/>
      <c r="BE235" s="109"/>
      <c r="BF235" s="109"/>
      <c r="BG235" s="109"/>
      <c r="BH235" s="109"/>
      <c r="BI235" s="109"/>
      <c r="BJ235" s="109"/>
      <c r="BK235" s="109"/>
      <c r="BL235" s="109"/>
      <c r="BM235" s="109"/>
      <c r="BN235" s="109"/>
      <c r="BO235" s="109"/>
      <c r="BP235" s="109"/>
      <c r="BQ235" s="68"/>
      <c r="BR235" s="112"/>
      <c r="BS235" s="92"/>
    </row>
    <row r="236" spans="1:71" ht="15.6" customHeight="1" x14ac:dyDescent="0.4">
      <c r="C236" s="101"/>
      <c r="D236" s="105" t="s">
        <v>33</v>
      </c>
      <c r="E236" s="106"/>
      <c r="F236" s="106"/>
      <c r="G236" s="106"/>
      <c r="H236" s="106"/>
      <c r="I236" s="106"/>
      <c r="J236" s="106"/>
      <c r="K236" s="106"/>
      <c r="L236" s="106"/>
      <c r="M236" s="107"/>
      <c r="N236" s="130" t="str">
        <f>IF([9]回答表!AD47="●","●","")</f>
        <v/>
      </c>
      <c r="O236" s="131"/>
      <c r="P236" s="131"/>
      <c r="Q236" s="132"/>
      <c r="R236" s="119"/>
      <c r="S236" s="119"/>
      <c r="T236" s="119"/>
      <c r="U236" s="133" t="str">
        <f>IF([9]回答表!AD47="●",[9]回答表!B392,"")</f>
        <v/>
      </c>
      <c r="V236" s="134"/>
      <c r="W236" s="134"/>
      <c r="X236" s="134"/>
      <c r="Y236" s="134"/>
      <c r="Z236" s="134"/>
      <c r="AA236" s="134"/>
      <c r="AB236" s="134"/>
      <c r="AC236" s="134"/>
      <c r="AD236" s="134"/>
      <c r="AE236" s="134"/>
      <c r="AF236" s="134"/>
      <c r="AG236" s="134"/>
      <c r="AH236" s="134"/>
      <c r="AI236" s="134"/>
      <c r="AJ236" s="135"/>
      <c r="AK236" s="259"/>
      <c r="AL236" s="259"/>
      <c r="AM236" s="133" t="str">
        <f>IF([9]回答表!AD47="●",[9]回答表!B398,"")</f>
        <v/>
      </c>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35"/>
      <c r="BR236" s="112"/>
      <c r="BS236" s="92"/>
    </row>
    <row r="237" spans="1:71" ht="15.6" customHeight="1" x14ac:dyDescent="0.4">
      <c r="C237" s="101"/>
      <c r="D237" s="141"/>
      <c r="E237" s="142"/>
      <c r="F237" s="142"/>
      <c r="G237" s="142"/>
      <c r="H237" s="142"/>
      <c r="I237" s="142"/>
      <c r="J237" s="142"/>
      <c r="K237" s="142"/>
      <c r="L237" s="142"/>
      <c r="M237" s="143"/>
      <c r="N237" s="144"/>
      <c r="O237" s="145"/>
      <c r="P237" s="145"/>
      <c r="Q237" s="146"/>
      <c r="R237" s="119"/>
      <c r="S237" s="119"/>
      <c r="T237" s="119"/>
      <c r="U237" s="147"/>
      <c r="V237" s="148"/>
      <c r="W237" s="148"/>
      <c r="X237" s="148"/>
      <c r="Y237" s="148"/>
      <c r="Z237" s="148"/>
      <c r="AA237" s="148"/>
      <c r="AB237" s="148"/>
      <c r="AC237" s="148"/>
      <c r="AD237" s="148"/>
      <c r="AE237" s="148"/>
      <c r="AF237" s="148"/>
      <c r="AG237" s="148"/>
      <c r="AH237" s="148"/>
      <c r="AI237" s="148"/>
      <c r="AJ237" s="149"/>
      <c r="AK237" s="259"/>
      <c r="AL237" s="259"/>
      <c r="AM237" s="147"/>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148"/>
      <c r="BJ237" s="148"/>
      <c r="BK237" s="148"/>
      <c r="BL237" s="148"/>
      <c r="BM237" s="148"/>
      <c r="BN237" s="148"/>
      <c r="BO237" s="148"/>
      <c r="BP237" s="148"/>
      <c r="BQ237" s="149"/>
      <c r="BR237" s="112"/>
      <c r="BS237" s="92"/>
    </row>
    <row r="238" spans="1:71" ht="15.6" customHeight="1" x14ac:dyDescent="0.4">
      <c r="C238" s="101"/>
      <c r="D238" s="141"/>
      <c r="E238" s="142"/>
      <c r="F238" s="142"/>
      <c r="G238" s="142"/>
      <c r="H238" s="142"/>
      <c r="I238" s="142"/>
      <c r="J238" s="142"/>
      <c r="K238" s="142"/>
      <c r="L238" s="142"/>
      <c r="M238" s="143"/>
      <c r="N238" s="144"/>
      <c r="O238" s="145"/>
      <c r="P238" s="145"/>
      <c r="Q238" s="146"/>
      <c r="R238" s="119"/>
      <c r="S238" s="119"/>
      <c r="T238" s="119"/>
      <c r="U238" s="147"/>
      <c r="V238" s="148"/>
      <c r="W238" s="148"/>
      <c r="X238" s="148"/>
      <c r="Y238" s="148"/>
      <c r="Z238" s="148"/>
      <c r="AA238" s="148"/>
      <c r="AB238" s="148"/>
      <c r="AC238" s="148"/>
      <c r="AD238" s="148"/>
      <c r="AE238" s="148"/>
      <c r="AF238" s="148"/>
      <c r="AG238" s="148"/>
      <c r="AH238" s="148"/>
      <c r="AI238" s="148"/>
      <c r="AJ238" s="149"/>
      <c r="AK238" s="259"/>
      <c r="AL238" s="259"/>
      <c r="AM238" s="147"/>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148"/>
      <c r="BJ238" s="148"/>
      <c r="BK238" s="148"/>
      <c r="BL238" s="148"/>
      <c r="BM238" s="148"/>
      <c r="BN238" s="148"/>
      <c r="BO238" s="148"/>
      <c r="BP238" s="148"/>
      <c r="BQ238" s="149"/>
      <c r="BR238" s="112"/>
      <c r="BS238" s="92"/>
    </row>
    <row r="239" spans="1:71" ht="15.6" customHeight="1" x14ac:dyDescent="0.4">
      <c r="C239" s="101"/>
      <c r="D239" s="116"/>
      <c r="E239" s="117"/>
      <c r="F239" s="117"/>
      <c r="G239" s="117"/>
      <c r="H239" s="117"/>
      <c r="I239" s="117"/>
      <c r="J239" s="117"/>
      <c r="K239" s="117"/>
      <c r="L239" s="117"/>
      <c r="M239" s="118"/>
      <c r="N239" s="154"/>
      <c r="O239" s="155"/>
      <c r="P239" s="155"/>
      <c r="Q239" s="156"/>
      <c r="R239" s="119"/>
      <c r="S239" s="119"/>
      <c r="T239" s="119"/>
      <c r="U239" s="179"/>
      <c r="V239" s="180"/>
      <c r="W239" s="180"/>
      <c r="X239" s="180"/>
      <c r="Y239" s="180"/>
      <c r="Z239" s="180"/>
      <c r="AA239" s="180"/>
      <c r="AB239" s="180"/>
      <c r="AC239" s="180"/>
      <c r="AD239" s="180"/>
      <c r="AE239" s="180"/>
      <c r="AF239" s="180"/>
      <c r="AG239" s="180"/>
      <c r="AH239" s="180"/>
      <c r="AI239" s="180"/>
      <c r="AJ239" s="181"/>
      <c r="AK239" s="259"/>
      <c r="AL239" s="259"/>
      <c r="AM239" s="179"/>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1"/>
      <c r="BR239" s="112"/>
      <c r="BS239" s="92"/>
    </row>
    <row r="240" spans="1:71" ht="15.6" customHeight="1" x14ac:dyDescent="0.4">
      <c r="C240" s="184"/>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6"/>
      <c r="BS240" s="92"/>
    </row>
    <row r="241" spans="1:71" ht="15.6" customHeight="1" x14ac:dyDescent="0.4">
      <c r="A241" s="92"/>
      <c r="B241" s="92"/>
      <c r="C241" s="92"/>
      <c r="D241" s="92"/>
      <c r="E241" s="92"/>
      <c r="F241" s="92"/>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row>
    <row r="242" spans="1:71" ht="15.6" customHeight="1" x14ac:dyDescent="0.4">
      <c r="C242" s="94"/>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192"/>
      <c r="AS242" s="192"/>
      <c r="AT242" s="192"/>
      <c r="AU242" s="192"/>
      <c r="AV242" s="192"/>
      <c r="AW242" s="192"/>
      <c r="AX242" s="192"/>
      <c r="AY242" s="192"/>
      <c r="AZ242" s="192"/>
      <c r="BA242" s="192"/>
      <c r="BB242" s="192"/>
      <c r="BC242" s="97"/>
      <c r="BD242" s="98"/>
      <c r="BE242" s="98"/>
      <c r="BF242" s="98"/>
      <c r="BG242" s="98"/>
      <c r="BH242" s="98"/>
      <c r="BI242" s="98"/>
      <c r="BJ242" s="98"/>
      <c r="BK242" s="98"/>
      <c r="BL242" s="98"/>
      <c r="BM242" s="98"/>
      <c r="BN242" s="98"/>
      <c r="BO242" s="98"/>
      <c r="BP242" s="98"/>
      <c r="BQ242" s="98"/>
      <c r="BR242" s="99"/>
    </row>
    <row r="243" spans="1:71" ht="15.6" customHeight="1" x14ac:dyDescent="0.5">
      <c r="C243" s="101"/>
      <c r="D243" s="119"/>
      <c r="E243" s="119"/>
      <c r="F243" s="119"/>
      <c r="G243" s="119"/>
      <c r="H243" s="119"/>
      <c r="I243" s="119"/>
      <c r="J243" s="119"/>
      <c r="K243" s="119"/>
      <c r="L243" s="119"/>
      <c r="M243" s="119"/>
      <c r="N243" s="119"/>
      <c r="O243" s="119"/>
      <c r="P243" s="119"/>
      <c r="Q243" s="119"/>
      <c r="R243" s="119"/>
      <c r="S243" s="119"/>
      <c r="T243" s="119"/>
      <c r="U243" s="119"/>
      <c r="V243" s="119"/>
      <c r="W243" s="119"/>
      <c r="X243" s="68"/>
      <c r="Y243" s="68"/>
      <c r="Z243" s="68"/>
      <c r="AA243" s="109"/>
      <c r="AB243" s="120"/>
      <c r="AC243" s="120"/>
      <c r="AD243" s="120"/>
      <c r="AE243" s="120"/>
      <c r="AF243" s="120"/>
      <c r="AG243" s="120"/>
      <c r="AH243" s="120"/>
      <c r="AI243" s="120"/>
      <c r="AJ243" s="120"/>
      <c r="AK243" s="120"/>
      <c r="AL243" s="120"/>
      <c r="AM243" s="120"/>
      <c r="AN243" s="111"/>
      <c r="AO243" s="120"/>
      <c r="AP243" s="121"/>
      <c r="AQ243" s="121"/>
      <c r="AR243" s="260"/>
      <c r="AS243" s="260"/>
      <c r="AT243" s="260"/>
      <c r="AU243" s="260"/>
      <c r="AV243" s="260"/>
      <c r="AW243" s="260"/>
      <c r="AX243" s="260"/>
      <c r="AY243" s="260"/>
      <c r="AZ243" s="260"/>
      <c r="BA243" s="260"/>
      <c r="BB243" s="260"/>
      <c r="BC243" s="108"/>
      <c r="BD243" s="109"/>
      <c r="BE243" s="109"/>
      <c r="BF243" s="109"/>
      <c r="BG243" s="109"/>
      <c r="BH243" s="109"/>
      <c r="BI243" s="109"/>
      <c r="BJ243" s="109"/>
      <c r="BK243" s="109"/>
      <c r="BL243" s="109"/>
      <c r="BM243" s="109"/>
      <c r="BN243" s="110"/>
      <c r="BO243" s="110"/>
      <c r="BP243" s="110"/>
      <c r="BQ243" s="111"/>
      <c r="BR243" s="112"/>
    </row>
    <row r="244" spans="1:71" ht="15.6" customHeight="1" x14ac:dyDescent="0.5">
      <c r="C244" s="101"/>
      <c r="D244" s="102" t="s">
        <v>14</v>
      </c>
      <c r="E244" s="103"/>
      <c r="F244" s="103"/>
      <c r="G244" s="103"/>
      <c r="H244" s="103"/>
      <c r="I244" s="103"/>
      <c r="J244" s="103"/>
      <c r="K244" s="103"/>
      <c r="L244" s="103"/>
      <c r="M244" s="103"/>
      <c r="N244" s="103"/>
      <c r="O244" s="103"/>
      <c r="P244" s="103"/>
      <c r="Q244" s="104"/>
      <c r="R244" s="105" t="s">
        <v>70</v>
      </c>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7"/>
      <c r="BC244" s="108"/>
      <c r="BD244" s="109"/>
      <c r="BE244" s="109"/>
      <c r="BF244" s="109"/>
      <c r="BG244" s="109"/>
      <c r="BH244" s="109"/>
      <c r="BI244" s="109"/>
      <c r="BJ244" s="109"/>
      <c r="BK244" s="109"/>
      <c r="BL244" s="109"/>
      <c r="BM244" s="109"/>
      <c r="BN244" s="110"/>
      <c r="BO244" s="110"/>
      <c r="BP244" s="110"/>
      <c r="BQ244" s="111"/>
      <c r="BR244" s="112"/>
    </row>
    <row r="245" spans="1:71" ht="15.6" customHeight="1" x14ac:dyDescent="0.5">
      <c r="A245" s="92"/>
      <c r="B245" s="92"/>
      <c r="C245" s="101"/>
      <c r="D245" s="113"/>
      <c r="E245" s="114"/>
      <c r="F245" s="114"/>
      <c r="G245" s="114"/>
      <c r="H245" s="114"/>
      <c r="I245" s="114"/>
      <c r="J245" s="114"/>
      <c r="K245" s="114"/>
      <c r="L245" s="114"/>
      <c r="M245" s="114"/>
      <c r="N245" s="114"/>
      <c r="O245" s="114"/>
      <c r="P245" s="114"/>
      <c r="Q245" s="115"/>
      <c r="R245" s="116"/>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8"/>
      <c r="BC245" s="108"/>
      <c r="BD245" s="109"/>
      <c r="BE245" s="109"/>
      <c r="BF245" s="109"/>
      <c r="BG245" s="109"/>
      <c r="BH245" s="109"/>
      <c r="BI245" s="109"/>
      <c r="BJ245" s="109"/>
      <c r="BK245" s="109"/>
      <c r="BL245" s="109"/>
      <c r="BM245" s="109"/>
      <c r="BN245" s="110"/>
      <c r="BO245" s="110"/>
      <c r="BP245" s="110"/>
      <c r="BQ245" s="111"/>
      <c r="BR245" s="112"/>
      <c r="BS245" s="92"/>
    </row>
    <row r="246" spans="1:71" ht="15.6" customHeight="1" x14ac:dyDescent="0.5">
      <c r="A246" s="92"/>
      <c r="B246" s="92"/>
      <c r="C246" s="101"/>
      <c r="D246" s="119"/>
      <c r="E246" s="119"/>
      <c r="F246" s="119"/>
      <c r="G246" s="119"/>
      <c r="H246" s="119"/>
      <c r="I246" s="119"/>
      <c r="J246" s="119"/>
      <c r="K246" s="119"/>
      <c r="L246" s="119"/>
      <c r="M246" s="119"/>
      <c r="N246" s="119"/>
      <c r="O246" s="119"/>
      <c r="P246" s="119"/>
      <c r="Q246" s="119"/>
      <c r="R246" s="119"/>
      <c r="S246" s="119"/>
      <c r="T246" s="119"/>
      <c r="U246" s="119"/>
      <c r="V246" s="119"/>
      <c r="W246" s="119"/>
      <c r="X246" s="68"/>
      <c r="Y246" s="68"/>
      <c r="Z246" s="68"/>
      <c r="AA246" s="109"/>
      <c r="AB246" s="120"/>
      <c r="AC246" s="120"/>
      <c r="AD246" s="120"/>
      <c r="AE246" s="120"/>
      <c r="AF246" s="120"/>
      <c r="AG246" s="120"/>
      <c r="AH246" s="120"/>
      <c r="AI246" s="120"/>
      <c r="AJ246" s="120"/>
      <c r="AK246" s="120"/>
      <c r="AL246" s="120"/>
      <c r="AM246" s="120"/>
      <c r="AN246" s="111"/>
      <c r="AO246" s="120"/>
      <c r="AP246" s="121"/>
      <c r="AQ246" s="121"/>
      <c r="AR246" s="122"/>
      <c r="AS246" s="122"/>
      <c r="AT246" s="122"/>
      <c r="AU246" s="122"/>
      <c r="AV246" s="122"/>
      <c r="AW246" s="122"/>
      <c r="AX246" s="122"/>
      <c r="AY246" s="122"/>
      <c r="AZ246" s="122"/>
      <c r="BA246" s="122"/>
      <c r="BB246" s="122"/>
      <c r="BC246" s="108"/>
      <c r="BD246" s="109"/>
      <c r="BE246" s="109"/>
      <c r="BF246" s="109"/>
      <c r="BG246" s="109"/>
      <c r="BH246" s="109"/>
      <c r="BI246" s="109"/>
      <c r="BJ246" s="109"/>
      <c r="BK246" s="109"/>
      <c r="BL246" s="109"/>
      <c r="BM246" s="109"/>
      <c r="BN246" s="110"/>
      <c r="BO246" s="110"/>
      <c r="BP246" s="110"/>
      <c r="BQ246" s="111"/>
      <c r="BR246" s="112"/>
      <c r="BS246" s="92"/>
    </row>
    <row r="247" spans="1:71" ht="25.5" x14ac:dyDescent="0.5">
      <c r="A247" s="92"/>
      <c r="B247" s="92"/>
      <c r="C247" s="101"/>
      <c r="D247" s="119"/>
      <c r="E247" s="119"/>
      <c r="F247" s="119"/>
      <c r="G247" s="119"/>
      <c r="H247" s="119"/>
      <c r="I247" s="119"/>
      <c r="J247" s="119"/>
      <c r="K247" s="119"/>
      <c r="L247" s="119"/>
      <c r="M247" s="119"/>
      <c r="N247" s="119"/>
      <c r="O247" s="119"/>
      <c r="P247" s="119"/>
      <c r="Q247" s="119"/>
      <c r="R247" s="119"/>
      <c r="S247" s="119"/>
      <c r="T247" s="119"/>
      <c r="U247" s="123" t="s">
        <v>35</v>
      </c>
      <c r="V247" s="119"/>
      <c r="W247" s="119"/>
      <c r="X247" s="119"/>
      <c r="Y247" s="119"/>
      <c r="Z247" s="119"/>
      <c r="AA247" s="110"/>
      <c r="AB247" s="124"/>
      <c r="AC247" s="124"/>
      <c r="AD247" s="124"/>
      <c r="AE247" s="124"/>
      <c r="AF247" s="124"/>
      <c r="AG247" s="124"/>
      <c r="AH247" s="124"/>
      <c r="AI247" s="124"/>
      <c r="AJ247" s="124"/>
      <c r="AK247" s="124"/>
      <c r="AL247" s="124"/>
      <c r="AM247" s="123" t="s">
        <v>65</v>
      </c>
      <c r="AN247" s="125"/>
      <c r="AO247" s="124"/>
      <c r="AP247" s="126"/>
      <c r="AQ247" s="126"/>
      <c r="AR247" s="127"/>
      <c r="AS247" s="127"/>
      <c r="AT247" s="127"/>
      <c r="AU247" s="127"/>
      <c r="AV247" s="127"/>
      <c r="AW247" s="127"/>
      <c r="AX247" s="127"/>
      <c r="AY247" s="127"/>
      <c r="AZ247" s="127"/>
      <c r="BA247" s="127"/>
      <c r="BB247" s="127"/>
      <c r="BC247" s="128"/>
      <c r="BD247" s="110"/>
      <c r="BE247" s="110"/>
      <c r="BF247" s="261" t="s">
        <v>71</v>
      </c>
      <c r="BG247" s="187"/>
      <c r="BH247" s="187"/>
      <c r="BI247" s="187"/>
      <c r="BJ247" s="187"/>
      <c r="BK247" s="187"/>
      <c r="BL247" s="187"/>
      <c r="BM247" s="110"/>
      <c r="BN247" s="110"/>
      <c r="BO247" s="110"/>
      <c r="BP247" s="110"/>
      <c r="BQ247" s="125"/>
      <c r="BR247" s="112"/>
      <c r="BS247" s="92"/>
    </row>
    <row r="248" spans="1:71" ht="15.6" customHeight="1" x14ac:dyDescent="0.4">
      <c r="A248" s="92"/>
      <c r="B248" s="92"/>
      <c r="C248" s="101"/>
      <c r="D248" s="105" t="s">
        <v>18</v>
      </c>
      <c r="E248" s="106"/>
      <c r="F248" s="106"/>
      <c r="G248" s="106"/>
      <c r="H248" s="106"/>
      <c r="I248" s="106"/>
      <c r="J248" s="106"/>
      <c r="K248" s="106"/>
      <c r="L248" s="106"/>
      <c r="M248" s="107"/>
      <c r="N248" s="130" t="str">
        <f>IF([9]回答表!X48="●","●","")</f>
        <v/>
      </c>
      <c r="O248" s="131"/>
      <c r="P248" s="131"/>
      <c r="Q248" s="132"/>
      <c r="R248" s="119"/>
      <c r="S248" s="119"/>
      <c r="T248" s="119"/>
      <c r="U248" s="133" t="str">
        <f>IF([9]回答表!X48="●",[9]回答表!B411,IF([9]回答表!AA48="●",[9]回答表!B425,""))</f>
        <v/>
      </c>
      <c r="V248" s="134"/>
      <c r="W248" s="134"/>
      <c r="X248" s="134"/>
      <c r="Y248" s="134"/>
      <c r="Z248" s="134"/>
      <c r="AA248" s="134"/>
      <c r="AB248" s="134"/>
      <c r="AC248" s="134"/>
      <c r="AD248" s="134"/>
      <c r="AE248" s="134"/>
      <c r="AF248" s="134"/>
      <c r="AG248" s="134"/>
      <c r="AH248" s="134"/>
      <c r="AI248" s="134"/>
      <c r="AJ248" s="135"/>
      <c r="AK248" s="136"/>
      <c r="AL248" s="136"/>
      <c r="AM248" s="271" t="s">
        <v>72</v>
      </c>
      <c r="AN248" s="271"/>
      <c r="AO248" s="271"/>
      <c r="AP248" s="271"/>
      <c r="AQ248" s="272" t="str">
        <f>IF([9]回答表!X48="●",[9]回答表!BC418,IF([9]回答表!AA48="●",[9]回答表!BC432,""))</f>
        <v/>
      </c>
      <c r="AR248" s="272"/>
      <c r="AS248" s="272"/>
      <c r="AT248" s="272"/>
      <c r="AU248" s="273" t="s">
        <v>73</v>
      </c>
      <c r="AV248" s="274"/>
      <c r="AW248" s="274"/>
      <c r="AX248" s="275"/>
      <c r="AY248" s="272" t="str">
        <f>IF([9]回答表!X48="●",[9]回答表!BC423,IF([9]回答表!AA48="●",[9]回答表!BC437,""))</f>
        <v/>
      </c>
      <c r="AZ248" s="272"/>
      <c r="BA248" s="272"/>
      <c r="BB248" s="272"/>
      <c r="BC248" s="120"/>
      <c r="BD248" s="109"/>
      <c r="BE248" s="109"/>
      <c r="BF248" s="138" t="str">
        <f>IF([9]回答表!X48="●",[9]回答表!S417,IF([9]回答表!AA48="●",[9]回答表!S431,""))</f>
        <v/>
      </c>
      <c r="BG248" s="139"/>
      <c r="BH248" s="139"/>
      <c r="BI248" s="139"/>
      <c r="BJ248" s="138"/>
      <c r="BK248" s="139"/>
      <c r="BL248" s="139"/>
      <c r="BM248" s="139"/>
      <c r="BN248" s="138"/>
      <c r="BO248" s="139"/>
      <c r="BP248" s="139"/>
      <c r="BQ248" s="140"/>
      <c r="BR248" s="112"/>
      <c r="BS248" s="92"/>
    </row>
    <row r="249" spans="1:71" ht="15.6" customHeight="1" x14ac:dyDescent="0.4">
      <c r="A249" s="92"/>
      <c r="B249" s="92"/>
      <c r="C249" s="101"/>
      <c r="D249" s="141"/>
      <c r="E249" s="142"/>
      <c r="F249" s="142"/>
      <c r="G249" s="142"/>
      <c r="H249" s="142"/>
      <c r="I249" s="142"/>
      <c r="J249" s="142"/>
      <c r="K249" s="142"/>
      <c r="L249" s="142"/>
      <c r="M249" s="143"/>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271"/>
      <c r="AN249" s="271"/>
      <c r="AO249" s="271"/>
      <c r="AP249" s="271"/>
      <c r="AQ249" s="272"/>
      <c r="AR249" s="272"/>
      <c r="AS249" s="272"/>
      <c r="AT249" s="272"/>
      <c r="AU249" s="276"/>
      <c r="AV249" s="277"/>
      <c r="AW249" s="277"/>
      <c r="AX249" s="278"/>
      <c r="AY249" s="272"/>
      <c r="AZ249" s="272"/>
      <c r="BA249" s="272"/>
      <c r="BB249" s="272"/>
      <c r="BC249" s="120"/>
      <c r="BD249" s="109"/>
      <c r="BE249" s="109"/>
      <c r="BF249" s="150"/>
      <c r="BG249" s="151"/>
      <c r="BH249" s="151"/>
      <c r="BI249" s="151"/>
      <c r="BJ249" s="150"/>
      <c r="BK249" s="151"/>
      <c r="BL249" s="151"/>
      <c r="BM249" s="151"/>
      <c r="BN249" s="150"/>
      <c r="BO249" s="151"/>
      <c r="BP249" s="151"/>
      <c r="BQ249" s="152"/>
      <c r="BR249" s="112"/>
      <c r="BS249" s="92"/>
    </row>
    <row r="250" spans="1:71" ht="15.6" customHeight="1" x14ac:dyDescent="0.4">
      <c r="A250" s="92"/>
      <c r="B250" s="92"/>
      <c r="C250" s="101"/>
      <c r="D250" s="141"/>
      <c r="E250" s="142"/>
      <c r="F250" s="142"/>
      <c r="G250" s="142"/>
      <c r="H250" s="142"/>
      <c r="I250" s="142"/>
      <c r="J250" s="142"/>
      <c r="K250" s="142"/>
      <c r="L250" s="142"/>
      <c r="M250" s="143"/>
      <c r="N250" s="144"/>
      <c r="O250" s="145"/>
      <c r="P250" s="145"/>
      <c r="Q250" s="146"/>
      <c r="R250" s="119"/>
      <c r="S250" s="119"/>
      <c r="T250" s="119"/>
      <c r="U250" s="147"/>
      <c r="V250" s="148"/>
      <c r="W250" s="148"/>
      <c r="X250" s="148"/>
      <c r="Y250" s="148"/>
      <c r="Z250" s="148"/>
      <c r="AA250" s="148"/>
      <c r="AB250" s="148"/>
      <c r="AC250" s="148"/>
      <c r="AD250" s="148"/>
      <c r="AE250" s="148"/>
      <c r="AF250" s="148"/>
      <c r="AG250" s="148"/>
      <c r="AH250" s="148"/>
      <c r="AI250" s="148"/>
      <c r="AJ250" s="149"/>
      <c r="AK250" s="136"/>
      <c r="AL250" s="136"/>
      <c r="AM250" s="271" t="s">
        <v>74</v>
      </c>
      <c r="AN250" s="271"/>
      <c r="AO250" s="271"/>
      <c r="AP250" s="271"/>
      <c r="AQ250" s="272" t="str">
        <f>IF([9]回答表!X48="●",[9]回答表!BC419,IF([9]回答表!AA48="●",[9]回答表!BC433,""))</f>
        <v/>
      </c>
      <c r="AR250" s="272"/>
      <c r="AS250" s="272"/>
      <c r="AT250" s="272"/>
      <c r="AU250" s="276"/>
      <c r="AV250" s="277"/>
      <c r="AW250" s="277"/>
      <c r="AX250" s="278"/>
      <c r="AY250" s="272"/>
      <c r="AZ250" s="272"/>
      <c r="BA250" s="272"/>
      <c r="BB250" s="272"/>
      <c r="BC250" s="120"/>
      <c r="BD250" s="109"/>
      <c r="BE250" s="109"/>
      <c r="BF250" s="150"/>
      <c r="BG250" s="151"/>
      <c r="BH250" s="151"/>
      <c r="BI250" s="151"/>
      <c r="BJ250" s="150"/>
      <c r="BK250" s="151"/>
      <c r="BL250" s="151"/>
      <c r="BM250" s="151"/>
      <c r="BN250" s="150"/>
      <c r="BO250" s="151"/>
      <c r="BP250" s="151"/>
      <c r="BQ250" s="152"/>
      <c r="BR250" s="112"/>
      <c r="BS250" s="92"/>
    </row>
    <row r="251" spans="1:71" ht="15.6" customHeight="1" x14ac:dyDescent="0.4">
      <c r="A251" s="92"/>
      <c r="B251" s="92"/>
      <c r="C251" s="101"/>
      <c r="D251" s="116"/>
      <c r="E251" s="117"/>
      <c r="F251" s="117"/>
      <c r="G251" s="117"/>
      <c r="H251" s="117"/>
      <c r="I251" s="117"/>
      <c r="J251" s="117"/>
      <c r="K251" s="117"/>
      <c r="L251" s="117"/>
      <c r="M251" s="118"/>
      <c r="N251" s="154"/>
      <c r="O251" s="155"/>
      <c r="P251" s="155"/>
      <c r="Q251" s="156"/>
      <c r="R251" s="119"/>
      <c r="S251" s="119"/>
      <c r="T251" s="119"/>
      <c r="U251" s="147"/>
      <c r="V251" s="148"/>
      <c r="W251" s="148"/>
      <c r="X251" s="148"/>
      <c r="Y251" s="148"/>
      <c r="Z251" s="148"/>
      <c r="AA251" s="148"/>
      <c r="AB251" s="148"/>
      <c r="AC251" s="148"/>
      <c r="AD251" s="148"/>
      <c r="AE251" s="148"/>
      <c r="AF251" s="148"/>
      <c r="AG251" s="148"/>
      <c r="AH251" s="148"/>
      <c r="AI251" s="148"/>
      <c r="AJ251" s="149"/>
      <c r="AK251" s="136"/>
      <c r="AL251" s="136"/>
      <c r="AM251" s="271"/>
      <c r="AN251" s="271"/>
      <c r="AO251" s="271"/>
      <c r="AP251" s="271"/>
      <c r="AQ251" s="272"/>
      <c r="AR251" s="272"/>
      <c r="AS251" s="272"/>
      <c r="AT251" s="272"/>
      <c r="AU251" s="276"/>
      <c r="AV251" s="277"/>
      <c r="AW251" s="277"/>
      <c r="AX251" s="278"/>
      <c r="AY251" s="272"/>
      <c r="AZ251" s="272"/>
      <c r="BA251" s="272"/>
      <c r="BB251" s="272"/>
      <c r="BC251" s="120"/>
      <c r="BD251" s="109"/>
      <c r="BE251" s="109"/>
      <c r="BF251" s="150" t="str">
        <f>IF([9]回答表!X48="●",[9]回答表!V417,IF([9]回答表!AA48="●",[9]回答表!V431,""))</f>
        <v/>
      </c>
      <c r="BG251" s="151"/>
      <c r="BH251" s="151"/>
      <c r="BI251" s="151"/>
      <c r="BJ251" s="150" t="str">
        <f>IF([9]回答表!X48="●",[9]回答表!V418,IF([9]回答表!AA48="●",[9]回答表!V432,""))</f>
        <v/>
      </c>
      <c r="BK251" s="151"/>
      <c r="BL251" s="151"/>
      <c r="BM251" s="152"/>
      <c r="BN251" s="150" t="str">
        <f>IF([9]回答表!X48="●",[9]回答表!V419,IF([9]回答表!AA48="●",[9]回答表!V433,""))</f>
        <v/>
      </c>
      <c r="BO251" s="151"/>
      <c r="BP251" s="151"/>
      <c r="BQ251" s="152"/>
      <c r="BR251" s="112"/>
      <c r="BS251" s="92"/>
    </row>
    <row r="252" spans="1:71" ht="15.6" customHeight="1" x14ac:dyDescent="0.4">
      <c r="A252" s="92"/>
      <c r="B252" s="92"/>
      <c r="C252" s="101"/>
      <c r="D252" s="157"/>
      <c r="E252" s="157"/>
      <c r="F252" s="157"/>
      <c r="G252" s="157"/>
      <c r="H252" s="157"/>
      <c r="I252" s="157"/>
      <c r="J252" s="157"/>
      <c r="K252" s="157"/>
      <c r="L252" s="157"/>
      <c r="M252" s="157"/>
      <c r="N252" s="159"/>
      <c r="O252" s="159"/>
      <c r="P252" s="159"/>
      <c r="Q252" s="159"/>
      <c r="R252" s="159"/>
      <c r="S252" s="159"/>
      <c r="T252" s="159"/>
      <c r="U252" s="147"/>
      <c r="V252" s="148"/>
      <c r="W252" s="148"/>
      <c r="X252" s="148"/>
      <c r="Y252" s="148"/>
      <c r="Z252" s="148"/>
      <c r="AA252" s="148"/>
      <c r="AB252" s="148"/>
      <c r="AC252" s="148"/>
      <c r="AD252" s="148"/>
      <c r="AE252" s="148"/>
      <c r="AF252" s="148"/>
      <c r="AG252" s="148"/>
      <c r="AH252" s="148"/>
      <c r="AI252" s="148"/>
      <c r="AJ252" s="149"/>
      <c r="AK252" s="136"/>
      <c r="AL252" s="136"/>
      <c r="AM252" s="271" t="s">
        <v>75</v>
      </c>
      <c r="AN252" s="271"/>
      <c r="AO252" s="271"/>
      <c r="AP252" s="271"/>
      <c r="AQ252" s="272" t="str">
        <f>IF([9]回答表!X48="●",[9]回答表!BC420,IF([9]回答表!AA48="●",[9]回答表!BC434,""))</f>
        <v/>
      </c>
      <c r="AR252" s="272"/>
      <c r="AS252" s="272"/>
      <c r="AT252" s="272"/>
      <c r="AU252" s="279"/>
      <c r="AV252" s="280"/>
      <c r="AW252" s="280"/>
      <c r="AX252" s="281"/>
      <c r="AY252" s="272"/>
      <c r="AZ252" s="272"/>
      <c r="BA252" s="272"/>
      <c r="BB252" s="272"/>
      <c r="BC252" s="120"/>
      <c r="BD252" s="120"/>
      <c r="BE252" s="120"/>
      <c r="BF252" s="150"/>
      <c r="BG252" s="151"/>
      <c r="BH252" s="151"/>
      <c r="BI252" s="151"/>
      <c r="BJ252" s="150"/>
      <c r="BK252" s="151"/>
      <c r="BL252" s="151"/>
      <c r="BM252" s="152"/>
      <c r="BN252" s="150"/>
      <c r="BO252" s="151"/>
      <c r="BP252" s="151"/>
      <c r="BQ252" s="152"/>
      <c r="BR252" s="112"/>
      <c r="BS252" s="92"/>
    </row>
    <row r="253" spans="1:71" ht="15.6" customHeight="1" x14ac:dyDescent="0.4">
      <c r="A253" s="92"/>
      <c r="B253" s="92"/>
      <c r="C253" s="101"/>
      <c r="D253" s="157"/>
      <c r="E253" s="157"/>
      <c r="F253" s="157"/>
      <c r="G253" s="157"/>
      <c r="H253" s="157"/>
      <c r="I253" s="157"/>
      <c r="J253" s="157"/>
      <c r="K253" s="157"/>
      <c r="L253" s="157"/>
      <c r="M253" s="157"/>
      <c r="N253" s="159"/>
      <c r="O253" s="159"/>
      <c r="P253" s="159"/>
      <c r="Q253" s="159"/>
      <c r="R253" s="159"/>
      <c r="S253" s="159"/>
      <c r="T253" s="159"/>
      <c r="U253" s="147"/>
      <c r="V253" s="148"/>
      <c r="W253" s="148"/>
      <c r="X253" s="148"/>
      <c r="Y253" s="148"/>
      <c r="Z253" s="148"/>
      <c r="AA253" s="148"/>
      <c r="AB253" s="148"/>
      <c r="AC253" s="148"/>
      <c r="AD253" s="148"/>
      <c r="AE253" s="148"/>
      <c r="AF253" s="148"/>
      <c r="AG253" s="148"/>
      <c r="AH253" s="148"/>
      <c r="AI253" s="148"/>
      <c r="AJ253" s="149"/>
      <c r="AK253" s="136"/>
      <c r="AL253" s="136"/>
      <c r="AM253" s="271"/>
      <c r="AN253" s="271"/>
      <c r="AO253" s="271"/>
      <c r="AP253" s="271"/>
      <c r="AQ253" s="272"/>
      <c r="AR253" s="272"/>
      <c r="AS253" s="272"/>
      <c r="AT253" s="272"/>
      <c r="AU253" s="224" t="s">
        <v>76</v>
      </c>
      <c r="AV253" s="225"/>
      <c r="AW253" s="225"/>
      <c r="AX253" s="226"/>
      <c r="AY253" s="282" t="str">
        <f>IF([9]回答表!X48="●",[9]回答表!BC424,IF([9]回答表!AA48="●",[9]回答表!BC438,""))</f>
        <v/>
      </c>
      <c r="AZ253" s="283"/>
      <c r="BA253" s="283"/>
      <c r="BB253" s="284"/>
      <c r="BC253" s="120"/>
      <c r="BD253" s="109"/>
      <c r="BE253" s="109"/>
      <c r="BF253" s="150"/>
      <c r="BG253" s="151"/>
      <c r="BH253" s="151"/>
      <c r="BI253" s="151"/>
      <c r="BJ253" s="150"/>
      <c r="BK253" s="151"/>
      <c r="BL253" s="151"/>
      <c r="BM253" s="152"/>
      <c r="BN253" s="150"/>
      <c r="BO253" s="151"/>
      <c r="BP253" s="151"/>
      <c r="BQ253" s="152"/>
      <c r="BR253" s="112"/>
      <c r="BS253" s="92"/>
    </row>
    <row r="254" spans="1:71" ht="15.6" customHeight="1" x14ac:dyDescent="0.4">
      <c r="A254" s="92"/>
      <c r="B254" s="92"/>
      <c r="C254" s="101"/>
      <c r="D254" s="166" t="s">
        <v>26</v>
      </c>
      <c r="E254" s="167"/>
      <c r="F254" s="167"/>
      <c r="G254" s="167"/>
      <c r="H254" s="167"/>
      <c r="I254" s="167"/>
      <c r="J254" s="167"/>
      <c r="K254" s="167"/>
      <c r="L254" s="167"/>
      <c r="M254" s="168"/>
      <c r="N254" s="130" t="str">
        <f>IF([9]回答表!AA48="●","●","")</f>
        <v/>
      </c>
      <c r="O254" s="131"/>
      <c r="P254" s="131"/>
      <c r="Q254" s="132"/>
      <c r="R254" s="119"/>
      <c r="S254" s="119"/>
      <c r="T254" s="119"/>
      <c r="U254" s="147"/>
      <c r="V254" s="148"/>
      <c r="W254" s="148"/>
      <c r="X254" s="148"/>
      <c r="Y254" s="148"/>
      <c r="Z254" s="148"/>
      <c r="AA254" s="148"/>
      <c r="AB254" s="148"/>
      <c r="AC254" s="148"/>
      <c r="AD254" s="148"/>
      <c r="AE254" s="148"/>
      <c r="AF254" s="148"/>
      <c r="AG254" s="148"/>
      <c r="AH254" s="148"/>
      <c r="AI254" s="148"/>
      <c r="AJ254" s="149"/>
      <c r="AK254" s="136"/>
      <c r="AL254" s="136"/>
      <c r="AM254" s="271" t="s">
        <v>77</v>
      </c>
      <c r="AN254" s="271"/>
      <c r="AO254" s="271"/>
      <c r="AP254" s="271"/>
      <c r="AQ254" s="285" t="str">
        <f>IF([9]回答表!X48="●",[9]回答表!BC421,IF([9]回答表!AA48="●",[9]回答表!BC435,""))</f>
        <v/>
      </c>
      <c r="AR254" s="272"/>
      <c r="AS254" s="272"/>
      <c r="AT254" s="272"/>
      <c r="AU254" s="286"/>
      <c r="AV254" s="287"/>
      <c r="AW254" s="287"/>
      <c r="AX254" s="288"/>
      <c r="AY254" s="289"/>
      <c r="AZ254" s="290"/>
      <c r="BA254" s="290"/>
      <c r="BB254" s="291"/>
      <c r="BC254" s="120"/>
      <c r="BD254" s="172"/>
      <c r="BE254" s="172"/>
      <c r="BF254" s="150"/>
      <c r="BG254" s="151"/>
      <c r="BH254" s="151"/>
      <c r="BI254" s="151"/>
      <c r="BJ254" s="150"/>
      <c r="BK254" s="151"/>
      <c r="BL254" s="151"/>
      <c r="BM254" s="152"/>
      <c r="BN254" s="150"/>
      <c r="BO254" s="151"/>
      <c r="BP254" s="151"/>
      <c r="BQ254" s="152"/>
      <c r="BR254" s="112"/>
      <c r="BS254" s="92"/>
    </row>
    <row r="255" spans="1:71" ht="15.6" customHeight="1" x14ac:dyDescent="0.4">
      <c r="A255" s="92"/>
      <c r="B255" s="92"/>
      <c r="C255" s="101"/>
      <c r="D255" s="173"/>
      <c r="E255" s="174"/>
      <c r="F255" s="174"/>
      <c r="G255" s="174"/>
      <c r="H255" s="174"/>
      <c r="I255" s="174"/>
      <c r="J255" s="174"/>
      <c r="K255" s="174"/>
      <c r="L255" s="174"/>
      <c r="M255" s="175"/>
      <c r="N255" s="144"/>
      <c r="O255" s="145"/>
      <c r="P255" s="145"/>
      <c r="Q255" s="146"/>
      <c r="R255" s="119"/>
      <c r="S255" s="119"/>
      <c r="T255" s="119"/>
      <c r="U255" s="147"/>
      <c r="V255" s="148"/>
      <c r="W255" s="148"/>
      <c r="X255" s="148"/>
      <c r="Y255" s="148"/>
      <c r="Z255" s="148"/>
      <c r="AA255" s="148"/>
      <c r="AB255" s="148"/>
      <c r="AC255" s="148"/>
      <c r="AD255" s="148"/>
      <c r="AE255" s="148"/>
      <c r="AF255" s="148"/>
      <c r="AG255" s="148"/>
      <c r="AH255" s="148"/>
      <c r="AI255" s="148"/>
      <c r="AJ255" s="149"/>
      <c r="AK255" s="136"/>
      <c r="AL255" s="136"/>
      <c r="AM255" s="271"/>
      <c r="AN255" s="271"/>
      <c r="AO255" s="271"/>
      <c r="AP255" s="271"/>
      <c r="AQ255" s="272"/>
      <c r="AR255" s="272"/>
      <c r="AS255" s="272"/>
      <c r="AT255" s="272"/>
      <c r="AU255" s="230"/>
      <c r="AV255" s="231"/>
      <c r="AW255" s="231"/>
      <c r="AX255" s="232"/>
      <c r="AY255" s="292"/>
      <c r="AZ255" s="293"/>
      <c r="BA255" s="293"/>
      <c r="BB255" s="294"/>
      <c r="BC255" s="120"/>
      <c r="BD255" s="172"/>
      <c r="BE255" s="172"/>
      <c r="BF255" s="150" t="s">
        <v>23</v>
      </c>
      <c r="BG255" s="151"/>
      <c r="BH255" s="151"/>
      <c r="BI255" s="151"/>
      <c r="BJ255" s="150" t="s">
        <v>24</v>
      </c>
      <c r="BK255" s="151"/>
      <c r="BL255" s="151"/>
      <c r="BM255" s="151"/>
      <c r="BN255" s="150" t="s">
        <v>25</v>
      </c>
      <c r="BO255" s="151"/>
      <c r="BP255" s="151"/>
      <c r="BQ255" s="152"/>
      <c r="BR255" s="112"/>
      <c r="BS255" s="92"/>
    </row>
    <row r="256" spans="1:71" ht="15.6" customHeight="1" x14ac:dyDescent="0.4">
      <c r="A256" s="92"/>
      <c r="B256" s="92"/>
      <c r="C256" s="101"/>
      <c r="D256" s="173"/>
      <c r="E256" s="174"/>
      <c r="F256" s="174"/>
      <c r="G256" s="174"/>
      <c r="H256" s="174"/>
      <c r="I256" s="174"/>
      <c r="J256" s="174"/>
      <c r="K256" s="174"/>
      <c r="L256" s="174"/>
      <c r="M256" s="175"/>
      <c r="N256" s="144"/>
      <c r="O256" s="145"/>
      <c r="P256" s="145"/>
      <c r="Q256" s="146"/>
      <c r="R256" s="119"/>
      <c r="S256" s="119"/>
      <c r="T256" s="119"/>
      <c r="U256" s="147"/>
      <c r="V256" s="148"/>
      <c r="W256" s="148"/>
      <c r="X256" s="148"/>
      <c r="Y256" s="148"/>
      <c r="Z256" s="148"/>
      <c r="AA256" s="148"/>
      <c r="AB256" s="148"/>
      <c r="AC256" s="148"/>
      <c r="AD256" s="148"/>
      <c r="AE256" s="148"/>
      <c r="AF256" s="148"/>
      <c r="AG256" s="148"/>
      <c r="AH256" s="148"/>
      <c r="AI256" s="148"/>
      <c r="AJ256" s="149"/>
      <c r="AK256" s="136"/>
      <c r="AL256" s="136"/>
      <c r="AM256" s="271" t="s">
        <v>78</v>
      </c>
      <c r="AN256" s="271"/>
      <c r="AO256" s="271"/>
      <c r="AP256" s="271"/>
      <c r="AQ256" s="272" t="str">
        <f>IF([9]回答表!X48="●",[9]回答表!BC422,IF([9]回答表!AA48="●",[9]回答表!BC436,""))</f>
        <v/>
      </c>
      <c r="AR256" s="272"/>
      <c r="AS256" s="272"/>
      <c r="AT256" s="272"/>
      <c r="AU256" s="224" t="s">
        <v>79</v>
      </c>
      <c r="AV256" s="225"/>
      <c r="AW256" s="225"/>
      <c r="AX256" s="226"/>
      <c r="AY256" s="282" t="str">
        <f>IF([9]回答表!X48="●",[9]回答表!BC425,IF([9]回答表!AA48="●",[9]回答表!BC439,""))</f>
        <v/>
      </c>
      <c r="AZ256" s="283"/>
      <c r="BA256" s="283"/>
      <c r="BB256" s="284"/>
      <c r="BC256" s="120"/>
      <c r="BD256" s="172"/>
      <c r="BE256" s="172"/>
      <c r="BF256" s="150"/>
      <c r="BG256" s="151"/>
      <c r="BH256" s="151"/>
      <c r="BI256" s="151"/>
      <c r="BJ256" s="150"/>
      <c r="BK256" s="151"/>
      <c r="BL256" s="151"/>
      <c r="BM256" s="151"/>
      <c r="BN256" s="150"/>
      <c r="BO256" s="151"/>
      <c r="BP256" s="151"/>
      <c r="BQ256" s="152"/>
      <c r="BR256" s="112"/>
      <c r="BS256" s="92"/>
    </row>
    <row r="257" spans="1:71" ht="15.6" customHeight="1" x14ac:dyDescent="0.4">
      <c r="A257" s="92"/>
      <c r="B257" s="92"/>
      <c r="C257" s="101"/>
      <c r="D257" s="176"/>
      <c r="E257" s="177"/>
      <c r="F257" s="177"/>
      <c r="G257" s="177"/>
      <c r="H257" s="177"/>
      <c r="I257" s="177"/>
      <c r="J257" s="177"/>
      <c r="K257" s="177"/>
      <c r="L257" s="177"/>
      <c r="M257" s="178"/>
      <c r="N257" s="154"/>
      <c r="O257" s="155"/>
      <c r="P257" s="155"/>
      <c r="Q257" s="156"/>
      <c r="R257" s="119"/>
      <c r="S257" s="119"/>
      <c r="T257" s="119"/>
      <c r="U257" s="179"/>
      <c r="V257" s="180"/>
      <c r="W257" s="180"/>
      <c r="X257" s="180"/>
      <c r="Y257" s="180"/>
      <c r="Z257" s="180"/>
      <c r="AA257" s="180"/>
      <c r="AB257" s="180"/>
      <c r="AC257" s="180"/>
      <c r="AD257" s="180"/>
      <c r="AE257" s="180"/>
      <c r="AF257" s="180"/>
      <c r="AG257" s="180"/>
      <c r="AH257" s="180"/>
      <c r="AI257" s="180"/>
      <c r="AJ257" s="181"/>
      <c r="AK257" s="136"/>
      <c r="AL257" s="136"/>
      <c r="AM257" s="271"/>
      <c r="AN257" s="271"/>
      <c r="AO257" s="271"/>
      <c r="AP257" s="271"/>
      <c r="AQ257" s="272"/>
      <c r="AR257" s="272"/>
      <c r="AS257" s="272"/>
      <c r="AT257" s="272"/>
      <c r="AU257" s="230"/>
      <c r="AV257" s="231"/>
      <c r="AW257" s="231"/>
      <c r="AX257" s="232"/>
      <c r="AY257" s="292"/>
      <c r="AZ257" s="293"/>
      <c r="BA257" s="293"/>
      <c r="BB257" s="294"/>
      <c r="BC257" s="120"/>
      <c r="BD257" s="172"/>
      <c r="BE257" s="172"/>
      <c r="BF257" s="189"/>
      <c r="BG257" s="190"/>
      <c r="BH257" s="190"/>
      <c r="BI257" s="190"/>
      <c r="BJ257" s="189"/>
      <c r="BK257" s="190"/>
      <c r="BL257" s="190"/>
      <c r="BM257" s="190"/>
      <c r="BN257" s="189"/>
      <c r="BO257" s="190"/>
      <c r="BP257" s="190"/>
      <c r="BQ257" s="191"/>
      <c r="BR257" s="112"/>
      <c r="BS257" s="92"/>
    </row>
    <row r="258" spans="1:71" ht="15.6" customHeight="1" x14ac:dyDescent="0.5">
      <c r="A258" s="92"/>
      <c r="B258" s="92"/>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112"/>
      <c r="BS258" s="92"/>
    </row>
    <row r="259" spans="1:71" ht="18.600000000000001" customHeight="1" x14ac:dyDescent="0.5">
      <c r="A259" s="92"/>
      <c r="B259" s="92"/>
      <c r="C259" s="101"/>
      <c r="D259" s="157"/>
      <c r="E259" s="157"/>
      <c r="F259" s="157"/>
      <c r="G259" s="157"/>
      <c r="H259" s="157"/>
      <c r="I259" s="157"/>
      <c r="J259" s="157"/>
      <c r="K259" s="157"/>
      <c r="L259" s="157"/>
      <c r="M259" s="157"/>
      <c r="N259" s="119"/>
      <c r="O259" s="119"/>
      <c r="P259" s="119"/>
      <c r="Q259" s="119"/>
      <c r="R259" s="119"/>
      <c r="S259" s="119"/>
      <c r="T259" s="119"/>
      <c r="U259" s="123" t="s">
        <v>31</v>
      </c>
      <c r="V259" s="119"/>
      <c r="W259" s="119"/>
      <c r="X259" s="119"/>
      <c r="Y259" s="119"/>
      <c r="Z259" s="119"/>
      <c r="AA259" s="110"/>
      <c r="AB259" s="124"/>
      <c r="AC259" s="110"/>
      <c r="AD259" s="110"/>
      <c r="AE259" s="110"/>
      <c r="AF259" s="110"/>
      <c r="AG259" s="110"/>
      <c r="AH259" s="110"/>
      <c r="AI259" s="110"/>
      <c r="AJ259" s="110"/>
      <c r="AK259" s="110"/>
      <c r="AL259" s="110"/>
      <c r="AM259" s="123" t="s">
        <v>32</v>
      </c>
      <c r="AN259" s="110"/>
      <c r="AO259" s="110"/>
      <c r="AP259" s="110"/>
      <c r="AQ259" s="110"/>
      <c r="AR259" s="110"/>
      <c r="AS259" s="110"/>
      <c r="AT259" s="110"/>
      <c r="AU259" s="110"/>
      <c r="AV259" s="110"/>
      <c r="AW259" s="110"/>
      <c r="AX259" s="110"/>
      <c r="AY259" s="110"/>
      <c r="AZ259" s="110"/>
      <c r="BA259" s="110"/>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x14ac:dyDescent="0.4">
      <c r="A260" s="92"/>
      <c r="B260" s="92"/>
      <c r="C260" s="101"/>
      <c r="D260" s="105" t="s">
        <v>33</v>
      </c>
      <c r="E260" s="106"/>
      <c r="F260" s="106"/>
      <c r="G260" s="106"/>
      <c r="H260" s="106"/>
      <c r="I260" s="106"/>
      <c r="J260" s="106"/>
      <c r="K260" s="106"/>
      <c r="L260" s="106"/>
      <c r="M260" s="107"/>
      <c r="N260" s="130" t="str">
        <f>IF([9]回答表!AD48="●","●","")</f>
        <v/>
      </c>
      <c r="O260" s="131"/>
      <c r="P260" s="131"/>
      <c r="Q260" s="132"/>
      <c r="R260" s="119"/>
      <c r="S260" s="119"/>
      <c r="T260" s="119"/>
      <c r="U260" s="133" t="str">
        <f>IF([9]回答表!AD48="●",[9]回答表!B439,"")</f>
        <v/>
      </c>
      <c r="V260" s="134"/>
      <c r="W260" s="134"/>
      <c r="X260" s="134"/>
      <c r="Y260" s="134"/>
      <c r="Z260" s="134"/>
      <c r="AA260" s="134"/>
      <c r="AB260" s="134"/>
      <c r="AC260" s="134"/>
      <c r="AD260" s="134"/>
      <c r="AE260" s="134"/>
      <c r="AF260" s="134"/>
      <c r="AG260" s="134"/>
      <c r="AH260" s="134"/>
      <c r="AI260" s="134"/>
      <c r="AJ260" s="135"/>
      <c r="AK260" s="183"/>
      <c r="AL260" s="183"/>
      <c r="AM260" s="133" t="str">
        <f>IF([9]回答表!AD48="●",[9]回答表!B445,"")</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x14ac:dyDescent="0.4">
      <c r="C261" s="101"/>
      <c r="D261" s="141"/>
      <c r="E261" s="142"/>
      <c r="F261" s="142"/>
      <c r="G261" s="142"/>
      <c r="H261" s="142"/>
      <c r="I261" s="142"/>
      <c r="J261" s="142"/>
      <c r="K261" s="142"/>
      <c r="L261" s="142"/>
      <c r="M261" s="143"/>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183"/>
      <c r="AL261" s="183"/>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row>
    <row r="262" spans="1:71" ht="15.6" customHeight="1" x14ac:dyDescent="0.4">
      <c r="C262" s="101"/>
      <c r="D262" s="141"/>
      <c r="E262" s="142"/>
      <c r="F262" s="142"/>
      <c r="G262" s="142"/>
      <c r="H262" s="142"/>
      <c r="I262" s="142"/>
      <c r="J262" s="142"/>
      <c r="K262" s="142"/>
      <c r="L262" s="142"/>
      <c r="M262" s="143"/>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183"/>
      <c r="AL262" s="183"/>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row>
    <row r="263" spans="1:71" ht="15.6" customHeight="1" x14ac:dyDescent="0.4">
      <c r="C263" s="101"/>
      <c r="D263" s="116"/>
      <c r="E263" s="117"/>
      <c r="F263" s="117"/>
      <c r="G263" s="117"/>
      <c r="H263" s="117"/>
      <c r="I263" s="117"/>
      <c r="J263" s="117"/>
      <c r="K263" s="117"/>
      <c r="L263" s="117"/>
      <c r="M263" s="118"/>
      <c r="N263" s="154"/>
      <c r="O263" s="155"/>
      <c r="P263" s="155"/>
      <c r="Q263" s="156"/>
      <c r="R263" s="119"/>
      <c r="S263" s="119"/>
      <c r="T263" s="119"/>
      <c r="U263" s="179"/>
      <c r="V263" s="180"/>
      <c r="W263" s="180"/>
      <c r="X263" s="180"/>
      <c r="Y263" s="180"/>
      <c r="Z263" s="180"/>
      <c r="AA263" s="180"/>
      <c r="AB263" s="180"/>
      <c r="AC263" s="180"/>
      <c r="AD263" s="180"/>
      <c r="AE263" s="180"/>
      <c r="AF263" s="180"/>
      <c r="AG263" s="180"/>
      <c r="AH263" s="180"/>
      <c r="AI263" s="180"/>
      <c r="AJ263" s="181"/>
      <c r="AK263" s="183"/>
      <c r="AL263" s="183"/>
      <c r="AM263" s="179"/>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1"/>
      <c r="BR263" s="112"/>
    </row>
    <row r="264" spans="1:71" ht="15.6" customHeight="1" x14ac:dyDescent="0.4">
      <c r="C264" s="184"/>
      <c r="D264" s="185"/>
      <c r="E264" s="185"/>
      <c r="F264" s="185"/>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6"/>
    </row>
    <row r="265" spans="1:71" ht="15.6" customHeight="1" x14ac:dyDescent="0.4">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x14ac:dyDescent="0.4">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6"/>
      <c r="AS266" s="96"/>
      <c r="AT266" s="96"/>
      <c r="AU266" s="96"/>
      <c r="AV266" s="96"/>
      <c r="AW266" s="96"/>
      <c r="AX266" s="96"/>
      <c r="AY266" s="96"/>
      <c r="AZ266" s="96"/>
      <c r="BA266" s="96"/>
      <c r="BB266" s="96"/>
      <c r="BC266" s="97"/>
      <c r="BD266" s="98"/>
      <c r="BE266" s="98"/>
      <c r="BF266" s="98"/>
      <c r="BG266" s="98"/>
      <c r="BH266" s="98"/>
      <c r="BI266" s="98"/>
      <c r="BJ266" s="98"/>
      <c r="BK266" s="98"/>
      <c r="BL266" s="98"/>
      <c r="BM266" s="98"/>
      <c r="BN266" s="98"/>
      <c r="BO266" s="98"/>
      <c r="BP266" s="98"/>
      <c r="BQ266" s="98"/>
      <c r="BR266" s="99"/>
    </row>
    <row r="267" spans="1:71" ht="15.6" customHeight="1" x14ac:dyDescent="0.5">
      <c r="C267" s="101"/>
      <c r="D267" s="102" t="s">
        <v>14</v>
      </c>
      <c r="E267" s="103"/>
      <c r="F267" s="103"/>
      <c r="G267" s="103"/>
      <c r="H267" s="103"/>
      <c r="I267" s="103"/>
      <c r="J267" s="103"/>
      <c r="K267" s="103"/>
      <c r="L267" s="103"/>
      <c r="M267" s="103"/>
      <c r="N267" s="103"/>
      <c r="O267" s="103"/>
      <c r="P267" s="103"/>
      <c r="Q267" s="104"/>
      <c r="R267" s="105" t="s">
        <v>80</v>
      </c>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7"/>
      <c r="BC267" s="108"/>
      <c r="BD267" s="109"/>
      <c r="BE267" s="109"/>
      <c r="BF267" s="109"/>
      <c r="BG267" s="109"/>
      <c r="BH267" s="109"/>
      <c r="BI267" s="109"/>
      <c r="BJ267" s="109"/>
      <c r="BK267" s="109"/>
      <c r="BL267" s="109"/>
      <c r="BM267" s="109"/>
      <c r="BN267" s="110"/>
      <c r="BO267" s="110"/>
      <c r="BP267" s="110"/>
      <c r="BQ267" s="111"/>
      <c r="BR267" s="112"/>
    </row>
    <row r="268" spans="1:71" ht="15.6" customHeight="1" x14ac:dyDescent="0.5">
      <c r="C268" s="101"/>
      <c r="D268" s="113"/>
      <c r="E268" s="114"/>
      <c r="F268" s="114"/>
      <c r="G268" s="114"/>
      <c r="H268" s="114"/>
      <c r="I268" s="114"/>
      <c r="J268" s="114"/>
      <c r="K268" s="114"/>
      <c r="L268" s="114"/>
      <c r="M268" s="114"/>
      <c r="N268" s="114"/>
      <c r="O268" s="114"/>
      <c r="P268" s="114"/>
      <c r="Q268" s="115"/>
      <c r="R268" s="116"/>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8"/>
      <c r="BC268" s="108"/>
      <c r="BD268" s="109"/>
      <c r="BE268" s="109"/>
      <c r="BF268" s="109"/>
      <c r="BG268" s="109"/>
      <c r="BH268" s="109"/>
      <c r="BI268" s="109"/>
      <c r="BJ268" s="109"/>
      <c r="BK268" s="109"/>
      <c r="BL268" s="109"/>
      <c r="BM268" s="109"/>
      <c r="BN268" s="110"/>
      <c r="BO268" s="110"/>
      <c r="BP268" s="110"/>
      <c r="BQ268" s="111"/>
      <c r="BR268" s="112"/>
    </row>
    <row r="269" spans="1:71" ht="15.6" customHeight="1" x14ac:dyDescent="0.5">
      <c r="C269" s="101"/>
      <c r="D269" s="119"/>
      <c r="E269" s="119"/>
      <c r="F269" s="119"/>
      <c r="G269" s="119"/>
      <c r="H269" s="119"/>
      <c r="I269" s="119"/>
      <c r="J269" s="119"/>
      <c r="K269" s="119"/>
      <c r="L269" s="119"/>
      <c r="M269" s="119"/>
      <c r="N269" s="119"/>
      <c r="O269" s="119"/>
      <c r="P269" s="119"/>
      <c r="Q269" s="119"/>
      <c r="R269" s="119"/>
      <c r="S269" s="119"/>
      <c r="T269" s="119"/>
      <c r="U269" s="119"/>
      <c r="V269" s="119"/>
      <c r="W269" s="119"/>
      <c r="X269" s="68"/>
      <c r="Y269" s="68"/>
      <c r="Z269" s="68"/>
      <c r="AA269" s="109"/>
      <c r="AB269" s="120"/>
      <c r="AC269" s="120"/>
      <c r="AD269" s="120"/>
      <c r="AE269" s="120"/>
      <c r="AF269" s="120"/>
      <c r="AG269" s="120"/>
      <c r="AH269" s="120"/>
      <c r="AI269" s="120"/>
      <c r="AJ269" s="120"/>
      <c r="AK269" s="120"/>
      <c r="AL269" s="120"/>
      <c r="AM269" s="120"/>
      <c r="AN269" s="111"/>
      <c r="AO269" s="120"/>
      <c r="AP269" s="121"/>
      <c r="AQ269" s="121"/>
      <c r="AR269" s="122"/>
      <c r="AS269" s="122"/>
      <c r="AT269" s="122"/>
      <c r="AU269" s="122"/>
      <c r="AV269" s="122"/>
      <c r="AW269" s="122"/>
      <c r="AX269" s="122"/>
      <c r="AY269" s="122"/>
      <c r="AZ269" s="122"/>
      <c r="BA269" s="122"/>
      <c r="BB269" s="122"/>
      <c r="BC269" s="108"/>
      <c r="BD269" s="109"/>
      <c r="BE269" s="109"/>
      <c r="BF269" s="109"/>
      <c r="BG269" s="109"/>
      <c r="BH269" s="109"/>
      <c r="BI269" s="109"/>
      <c r="BJ269" s="109"/>
      <c r="BK269" s="109"/>
      <c r="BL269" s="109"/>
      <c r="BM269" s="109"/>
      <c r="BN269" s="110"/>
      <c r="BO269" s="110"/>
      <c r="BP269" s="110"/>
      <c r="BQ269" s="111"/>
      <c r="BR269" s="112"/>
    </row>
    <row r="270" spans="1:71" ht="19.350000000000001" customHeight="1" x14ac:dyDescent="0.5">
      <c r="A270" s="92"/>
      <c r="B270" s="92"/>
      <c r="C270" s="101"/>
      <c r="D270" s="119"/>
      <c r="E270" s="119"/>
      <c r="F270" s="119"/>
      <c r="G270" s="119"/>
      <c r="H270" s="119"/>
      <c r="I270" s="119"/>
      <c r="J270" s="119"/>
      <c r="K270" s="119"/>
      <c r="L270" s="119"/>
      <c r="M270" s="119"/>
      <c r="N270" s="119"/>
      <c r="O270" s="119"/>
      <c r="P270" s="119"/>
      <c r="Q270" s="119"/>
      <c r="R270" s="119"/>
      <c r="S270" s="119"/>
      <c r="T270" s="119"/>
      <c r="U270" s="123" t="s">
        <v>35</v>
      </c>
      <c r="V270" s="119"/>
      <c r="W270" s="119"/>
      <c r="X270" s="119"/>
      <c r="Y270" s="119"/>
      <c r="Z270" s="119"/>
      <c r="AA270" s="110"/>
      <c r="AB270" s="124"/>
      <c r="AC270" s="124"/>
      <c r="AD270" s="124"/>
      <c r="AE270" s="124"/>
      <c r="AF270" s="124"/>
      <c r="AG270" s="124"/>
      <c r="AH270" s="124"/>
      <c r="AI270" s="124"/>
      <c r="AJ270" s="124"/>
      <c r="AK270" s="124"/>
      <c r="AL270" s="124"/>
      <c r="AM270" s="123" t="s">
        <v>81</v>
      </c>
      <c r="AN270" s="125"/>
      <c r="AO270" s="124"/>
      <c r="AP270" s="126"/>
      <c r="AQ270" s="126"/>
      <c r="AR270" s="127"/>
      <c r="AS270" s="127"/>
      <c r="AT270" s="127"/>
      <c r="AU270" s="127"/>
      <c r="AV270" s="127"/>
      <c r="AW270" s="127"/>
      <c r="AX270" s="127"/>
      <c r="AY270" s="127"/>
      <c r="AZ270" s="127"/>
      <c r="BA270" s="127"/>
      <c r="BB270" s="127"/>
      <c r="BC270" s="128"/>
      <c r="BD270" s="110"/>
      <c r="BE270" s="110"/>
      <c r="BF270" s="129" t="s">
        <v>17</v>
      </c>
      <c r="BG270" s="187"/>
      <c r="BH270" s="187"/>
      <c r="BI270" s="187"/>
      <c r="BJ270" s="187"/>
      <c r="BK270" s="187"/>
      <c r="BL270" s="187"/>
      <c r="BM270" s="110"/>
      <c r="BN270" s="110"/>
      <c r="BO270" s="110"/>
      <c r="BP270" s="110"/>
      <c r="BQ270" s="125"/>
      <c r="BR270" s="112"/>
      <c r="BS270" s="92"/>
    </row>
    <row r="271" spans="1:71" ht="15.6" customHeight="1" x14ac:dyDescent="0.4">
      <c r="A271" s="92"/>
      <c r="B271" s="92"/>
      <c r="C271" s="101"/>
      <c r="D271" s="105" t="s">
        <v>18</v>
      </c>
      <c r="E271" s="106"/>
      <c r="F271" s="106"/>
      <c r="G271" s="106"/>
      <c r="H271" s="106"/>
      <c r="I271" s="106"/>
      <c r="J271" s="106"/>
      <c r="K271" s="106"/>
      <c r="L271" s="106"/>
      <c r="M271" s="107"/>
      <c r="N271" s="130" t="str">
        <f>IF([9]回答表!X49="●","●","")</f>
        <v/>
      </c>
      <c r="O271" s="131"/>
      <c r="P271" s="131"/>
      <c r="Q271" s="132"/>
      <c r="R271" s="119"/>
      <c r="S271" s="119"/>
      <c r="T271" s="119"/>
      <c r="U271" s="133" t="str">
        <f>IF([9]回答表!X49="●",[9]回答表!B458,IF([9]回答表!AA49="●",[9]回答表!B475,""))</f>
        <v/>
      </c>
      <c r="V271" s="134"/>
      <c r="W271" s="134"/>
      <c r="X271" s="134"/>
      <c r="Y271" s="134"/>
      <c r="Z271" s="134"/>
      <c r="AA271" s="134"/>
      <c r="AB271" s="134"/>
      <c r="AC271" s="134"/>
      <c r="AD271" s="134"/>
      <c r="AE271" s="134"/>
      <c r="AF271" s="134"/>
      <c r="AG271" s="134"/>
      <c r="AH271" s="134"/>
      <c r="AI271" s="134"/>
      <c r="AJ271" s="135"/>
      <c r="AK271" s="136"/>
      <c r="AL271" s="136"/>
      <c r="AM271" s="250" t="s">
        <v>82</v>
      </c>
      <c r="AN271" s="251"/>
      <c r="AO271" s="251"/>
      <c r="AP271" s="251"/>
      <c r="AQ271" s="251"/>
      <c r="AR271" s="251"/>
      <c r="AS271" s="251"/>
      <c r="AT271" s="252"/>
      <c r="AU271" s="250" t="s">
        <v>83</v>
      </c>
      <c r="AV271" s="251"/>
      <c r="AW271" s="251"/>
      <c r="AX271" s="251"/>
      <c r="AY271" s="251"/>
      <c r="AZ271" s="251"/>
      <c r="BA271" s="251"/>
      <c r="BB271" s="252"/>
      <c r="BC271" s="120"/>
      <c r="BD271" s="109"/>
      <c r="BE271" s="109"/>
      <c r="BF271" s="138" t="str">
        <f>IF([9]回答表!X49="●",[9]回答表!B468,IF([9]回答表!AA49="●",[9]回答表!B485,""))</f>
        <v/>
      </c>
      <c r="BG271" s="139"/>
      <c r="BH271" s="139"/>
      <c r="BI271" s="139"/>
      <c r="BJ271" s="138"/>
      <c r="BK271" s="139"/>
      <c r="BL271" s="139"/>
      <c r="BM271" s="139"/>
      <c r="BN271" s="138"/>
      <c r="BO271" s="139"/>
      <c r="BP271" s="139"/>
      <c r="BQ271" s="140"/>
      <c r="BR271" s="112"/>
      <c r="BS271" s="92"/>
    </row>
    <row r="272" spans="1:71" ht="15.6" customHeight="1" x14ac:dyDescent="0.4">
      <c r="A272" s="92"/>
      <c r="B272" s="92"/>
      <c r="C272" s="101"/>
      <c r="D272" s="141"/>
      <c r="E272" s="142"/>
      <c r="F272" s="142"/>
      <c r="G272" s="142"/>
      <c r="H272" s="142"/>
      <c r="I272" s="142"/>
      <c r="J272" s="142"/>
      <c r="K272" s="142"/>
      <c r="L272" s="142"/>
      <c r="M272" s="143"/>
      <c r="N272" s="144"/>
      <c r="O272" s="145"/>
      <c r="P272" s="145"/>
      <c r="Q272" s="146"/>
      <c r="R272" s="119"/>
      <c r="S272" s="119"/>
      <c r="T272" s="119"/>
      <c r="U272" s="147"/>
      <c r="V272" s="148"/>
      <c r="W272" s="148"/>
      <c r="X272" s="148"/>
      <c r="Y272" s="148"/>
      <c r="Z272" s="148"/>
      <c r="AA272" s="148"/>
      <c r="AB272" s="148"/>
      <c r="AC272" s="148"/>
      <c r="AD272" s="148"/>
      <c r="AE272" s="148"/>
      <c r="AF272" s="148"/>
      <c r="AG272" s="148"/>
      <c r="AH272" s="148"/>
      <c r="AI272" s="148"/>
      <c r="AJ272" s="149"/>
      <c r="AK272" s="136"/>
      <c r="AL272" s="136"/>
      <c r="AM272" s="256"/>
      <c r="AN272" s="257"/>
      <c r="AO272" s="257"/>
      <c r="AP272" s="257"/>
      <c r="AQ272" s="257"/>
      <c r="AR272" s="257"/>
      <c r="AS272" s="257"/>
      <c r="AT272" s="258"/>
      <c r="AU272" s="256"/>
      <c r="AV272" s="257"/>
      <c r="AW272" s="257"/>
      <c r="AX272" s="257"/>
      <c r="AY272" s="257"/>
      <c r="AZ272" s="257"/>
      <c r="BA272" s="257"/>
      <c r="BB272" s="258"/>
      <c r="BC272" s="120"/>
      <c r="BD272" s="109"/>
      <c r="BE272" s="109"/>
      <c r="BF272" s="150"/>
      <c r="BG272" s="151"/>
      <c r="BH272" s="151"/>
      <c r="BI272" s="151"/>
      <c r="BJ272" s="150"/>
      <c r="BK272" s="151"/>
      <c r="BL272" s="151"/>
      <c r="BM272" s="151"/>
      <c r="BN272" s="150"/>
      <c r="BO272" s="151"/>
      <c r="BP272" s="151"/>
      <c r="BQ272" s="152"/>
      <c r="BR272" s="112"/>
      <c r="BS272" s="92"/>
    </row>
    <row r="273" spans="1:71" ht="15.6" customHeight="1" x14ac:dyDescent="0.4">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82" t="str">
        <f>IF([9]回答表!X49="●",[9]回答表!G464,IF([9]回答表!AA49="●",[9]回答表!G481,""))</f>
        <v/>
      </c>
      <c r="AN273" s="83"/>
      <c r="AO273" s="83"/>
      <c r="AP273" s="83"/>
      <c r="AQ273" s="83"/>
      <c r="AR273" s="83"/>
      <c r="AS273" s="83"/>
      <c r="AT273" s="153"/>
      <c r="AU273" s="82" t="str">
        <f>IF([9]回答表!X49="●",[9]回答表!G465,IF([9]回答表!AA49="●",[9]回答表!G482,""))</f>
        <v/>
      </c>
      <c r="AV273" s="83"/>
      <c r="AW273" s="83"/>
      <c r="AX273" s="83"/>
      <c r="AY273" s="83"/>
      <c r="AZ273" s="83"/>
      <c r="BA273" s="83"/>
      <c r="BB273" s="153"/>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x14ac:dyDescent="0.4">
      <c r="A274" s="92"/>
      <c r="B274" s="92"/>
      <c r="C274" s="101"/>
      <c r="D274" s="116"/>
      <c r="E274" s="117"/>
      <c r="F274" s="117"/>
      <c r="G274" s="117"/>
      <c r="H274" s="117"/>
      <c r="I274" s="117"/>
      <c r="J274" s="117"/>
      <c r="K274" s="117"/>
      <c r="L274" s="117"/>
      <c r="M274" s="118"/>
      <c r="N274" s="154"/>
      <c r="O274" s="155"/>
      <c r="P274" s="155"/>
      <c r="Q274" s="15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79"/>
      <c r="AN274" s="80"/>
      <c r="AO274" s="80"/>
      <c r="AP274" s="80"/>
      <c r="AQ274" s="80"/>
      <c r="AR274" s="80"/>
      <c r="AS274" s="80"/>
      <c r="AT274" s="81"/>
      <c r="AU274" s="79"/>
      <c r="AV274" s="80"/>
      <c r="AW274" s="80"/>
      <c r="AX274" s="80"/>
      <c r="AY274" s="80"/>
      <c r="AZ274" s="80"/>
      <c r="BA274" s="80"/>
      <c r="BB274" s="81"/>
      <c r="BC274" s="120"/>
      <c r="BD274" s="109"/>
      <c r="BE274" s="109"/>
      <c r="BF274" s="150" t="str">
        <f>IF([9]回答表!X49="●",[9]回答表!E468,IF([9]回答表!AA49="●",[9]回答表!E485,""))</f>
        <v/>
      </c>
      <c r="BG274" s="151"/>
      <c r="BH274" s="151"/>
      <c r="BI274" s="151"/>
      <c r="BJ274" s="150" t="str">
        <f>IF([9]回答表!X49="●",[9]回答表!E469,IF([9]回答表!AA49="●",[9]回答表!E486,""))</f>
        <v/>
      </c>
      <c r="BK274" s="151"/>
      <c r="BL274" s="151"/>
      <c r="BM274" s="152"/>
      <c r="BN274" s="150" t="str">
        <f>IF([9]回答表!X49="●",[9]回答表!E470,IF([9]回答表!AA49="●",[9]回答表!E487,""))</f>
        <v/>
      </c>
      <c r="BO274" s="151"/>
      <c r="BP274" s="151"/>
      <c r="BQ274" s="152"/>
      <c r="BR274" s="112"/>
      <c r="BS274" s="92"/>
    </row>
    <row r="275" spans="1:71" ht="15.6" customHeight="1" x14ac:dyDescent="0.4">
      <c r="A275" s="92"/>
      <c r="B275" s="92"/>
      <c r="C275" s="101"/>
      <c r="D275" s="157"/>
      <c r="E275" s="157"/>
      <c r="F275" s="157"/>
      <c r="G275" s="157"/>
      <c r="H275" s="157"/>
      <c r="I275" s="157"/>
      <c r="J275" s="157"/>
      <c r="K275" s="157"/>
      <c r="L275" s="157"/>
      <c r="M275" s="157"/>
      <c r="N275" s="159"/>
      <c r="O275" s="159"/>
      <c r="P275" s="159"/>
      <c r="Q275" s="159"/>
      <c r="R275" s="159"/>
      <c r="S275" s="159"/>
      <c r="T275" s="159"/>
      <c r="U275" s="147"/>
      <c r="V275" s="148"/>
      <c r="W275" s="148"/>
      <c r="X275" s="148"/>
      <c r="Y275" s="148"/>
      <c r="Z275" s="148"/>
      <c r="AA275" s="148"/>
      <c r="AB275" s="148"/>
      <c r="AC275" s="148"/>
      <c r="AD275" s="148"/>
      <c r="AE275" s="148"/>
      <c r="AF275" s="148"/>
      <c r="AG275" s="148"/>
      <c r="AH275" s="148"/>
      <c r="AI275" s="148"/>
      <c r="AJ275" s="149"/>
      <c r="AK275" s="136"/>
      <c r="AL275" s="136"/>
      <c r="AM275" s="85"/>
      <c r="AN275" s="86"/>
      <c r="AO275" s="86"/>
      <c r="AP275" s="86"/>
      <c r="AQ275" s="86"/>
      <c r="AR275" s="86"/>
      <c r="AS275" s="86"/>
      <c r="AT275" s="87"/>
      <c r="AU275" s="85"/>
      <c r="AV275" s="86"/>
      <c r="AW275" s="86"/>
      <c r="AX275" s="86"/>
      <c r="AY275" s="86"/>
      <c r="AZ275" s="86"/>
      <c r="BA275" s="86"/>
      <c r="BB275" s="87"/>
      <c r="BC275" s="120"/>
      <c r="BD275" s="120"/>
      <c r="BE275" s="120"/>
      <c r="BF275" s="150"/>
      <c r="BG275" s="151"/>
      <c r="BH275" s="151"/>
      <c r="BI275" s="151"/>
      <c r="BJ275" s="150"/>
      <c r="BK275" s="151"/>
      <c r="BL275" s="151"/>
      <c r="BM275" s="152"/>
      <c r="BN275" s="150"/>
      <c r="BO275" s="151"/>
      <c r="BP275" s="151"/>
      <c r="BQ275" s="152"/>
      <c r="BR275" s="112"/>
      <c r="BS275" s="92"/>
    </row>
    <row r="276" spans="1:71" ht="15.6" customHeight="1" x14ac:dyDescent="0.4">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09"/>
      <c r="AN276" s="109"/>
      <c r="AO276" s="109"/>
      <c r="AP276" s="109"/>
      <c r="AQ276" s="109"/>
      <c r="AR276" s="109"/>
      <c r="AS276" s="109"/>
      <c r="AT276" s="109"/>
      <c r="AU276" s="109"/>
      <c r="AV276" s="109"/>
      <c r="AW276" s="109"/>
      <c r="AX276" s="109"/>
      <c r="AY276" s="109"/>
      <c r="AZ276" s="109"/>
      <c r="BA276" s="109"/>
      <c r="BB276" s="109"/>
      <c r="BC276" s="120"/>
      <c r="BD276" s="109"/>
      <c r="BE276" s="109"/>
      <c r="BF276" s="150"/>
      <c r="BG276" s="151"/>
      <c r="BH276" s="151"/>
      <c r="BI276" s="151"/>
      <c r="BJ276" s="150"/>
      <c r="BK276" s="151"/>
      <c r="BL276" s="151"/>
      <c r="BM276" s="152"/>
      <c r="BN276" s="150"/>
      <c r="BO276" s="151"/>
      <c r="BP276" s="151"/>
      <c r="BQ276" s="152"/>
      <c r="BR276" s="112"/>
      <c r="BS276" s="92"/>
    </row>
    <row r="277" spans="1:71" ht="15.6" customHeight="1" x14ac:dyDescent="0.4">
      <c r="A277" s="92"/>
      <c r="B277" s="92"/>
      <c r="C277" s="101"/>
      <c r="D277" s="166" t="s">
        <v>26</v>
      </c>
      <c r="E277" s="167"/>
      <c r="F277" s="167"/>
      <c r="G277" s="167"/>
      <c r="H277" s="167"/>
      <c r="I277" s="167"/>
      <c r="J277" s="167"/>
      <c r="K277" s="167"/>
      <c r="L277" s="167"/>
      <c r="M277" s="168"/>
      <c r="N277" s="130" t="str">
        <f>IF([9]回答表!AA49="●","●","")</f>
        <v/>
      </c>
      <c r="O277" s="131"/>
      <c r="P277" s="131"/>
      <c r="Q277" s="132"/>
      <c r="R277" s="119"/>
      <c r="S277" s="119"/>
      <c r="T277" s="119"/>
      <c r="U277" s="147"/>
      <c r="V277" s="148"/>
      <c r="W277" s="148"/>
      <c r="X277" s="148"/>
      <c r="Y277" s="148"/>
      <c r="Z277" s="148"/>
      <c r="AA277" s="148"/>
      <c r="AB277" s="148"/>
      <c r="AC277" s="148"/>
      <c r="AD277" s="148"/>
      <c r="AE277" s="148"/>
      <c r="AF277" s="148"/>
      <c r="AG277" s="148"/>
      <c r="AH277" s="148"/>
      <c r="AI277" s="148"/>
      <c r="AJ277" s="149"/>
      <c r="AK277" s="136"/>
      <c r="AL277" s="136"/>
      <c r="AM277" s="109"/>
      <c r="AN277" s="109"/>
      <c r="AO277" s="109"/>
      <c r="AP277" s="109"/>
      <c r="AQ277" s="109"/>
      <c r="AR277" s="109"/>
      <c r="AS277" s="109"/>
      <c r="AT277" s="109"/>
      <c r="AU277" s="109"/>
      <c r="AV277" s="109"/>
      <c r="AW277" s="109"/>
      <c r="AX277" s="109"/>
      <c r="AY277" s="109"/>
      <c r="AZ277" s="109"/>
      <c r="BA277" s="109"/>
      <c r="BB277" s="109"/>
      <c r="BC277" s="120"/>
      <c r="BD277" s="172"/>
      <c r="BE277" s="172"/>
      <c r="BF277" s="150"/>
      <c r="BG277" s="151"/>
      <c r="BH277" s="151"/>
      <c r="BI277" s="151"/>
      <c r="BJ277" s="150"/>
      <c r="BK277" s="151"/>
      <c r="BL277" s="151"/>
      <c r="BM277" s="152"/>
      <c r="BN277" s="150"/>
      <c r="BO277" s="151"/>
      <c r="BP277" s="151"/>
      <c r="BQ277" s="152"/>
      <c r="BR277" s="112"/>
      <c r="BS277" s="92"/>
    </row>
    <row r="278" spans="1:71" ht="15.6" customHeight="1" x14ac:dyDescent="0.4">
      <c r="A278" s="92"/>
      <c r="B278" s="92"/>
      <c r="C278" s="101"/>
      <c r="D278" s="173"/>
      <c r="E278" s="174"/>
      <c r="F278" s="174"/>
      <c r="G278" s="174"/>
      <c r="H278" s="174"/>
      <c r="I278" s="174"/>
      <c r="J278" s="174"/>
      <c r="K278" s="174"/>
      <c r="L278" s="174"/>
      <c r="M278" s="175"/>
      <c r="N278" s="144"/>
      <c r="O278" s="145"/>
      <c r="P278" s="145"/>
      <c r="Q278" s="146"/>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09"/>
      <c r="AN278" s="109"/>
      <c r="AO278" s="109"/>
      <c r="AP278" s="109"/>
      <c r="AQ278" s="109"/>
      <c r="AR278" s="109"/>
      <c r="AS278" s="109"/>
      <c r="AT278" s="109"/>
      <c r="AU278" s="109"/>
      <c r="AV278" s="109"/>
      <c r="AW278" s="109"/>
      <c r="AX278" s="109"/>
      <c r="AY278" s="109"/>
      <c r="AZ278" s="109"/>
      <c r="BA278" s="109"/>
      <c r="BB278" s="109"/>
      <c r="BC278" s="120"/>
      <c r="BD278" s="172"/>
      <c r="BE278" s="172"/>
      <c r="BF278" s="150" t="s">
        <v>23</v>
      </c>
      <c r="BG278" s="151"/>
      <c r="BH278" s="151"/>
      <c r="BI278" s="151"/>
      <c r="BJ278" s="150" t="s">
        <v>24</v>
      </c>
      <c r="BK278" s="151"/>
      <c r="BL278" s="151"/>
      <c r="BM278" s="151"/>
      <c r="BN278" s="150" t="s">
        <v>25</v>
      </c>
      <c r="BO278" s="151"/>
      <c r="BP278" s="151"/>
      <c r="BQ278" s="152"/>
      <c r="BR278" s="112"/>
      <c r="BS278" s="92"/>
    </row>
    <row r="279" spans="1:71" ht="15.6" customHeight="1" x14ac:dyDescent="0.4">
      <c r="A279" s="92"/>
      <c r="B279" s="92"/>
      <c r="C279" s="101"/>
      <c r="D279" s="173"/>
      <c r="E279" s="174"/>
      <c r="F279" s="174"/>
      <c r="G279" s="174"/>
      <c r="H279" s="174"/>
      <c r="I279" s="174"/>
      <c r="J279" s="174"/>
      <c r="K279" s="174"/>
      <c r="L279" s="174"/>
      <c r="M279" s="175"/>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09"/>
      <c r="AN279" s="109"/>
      <c r="AO279" s="109"/>
      <c r="AP279" s="109"/>
      <c r="AQ279" s="109"/>
      <c r="AR279" s="109"/>
      <c r="AS279" s="109"/>
      <c r="AT279" s="109"/>
      <c r="AU279" s="109"/>
      <c r="AV279" s="109"/>
      <c r="AW279" s="109"/>
      <c r="AX279" s="109"/>
      <c r="AY279" s="109"/>
      <c r="AZ279" s="109"/>
      <c r="BA279" s="109"/>
      <c r="BB279" s="109"/>
      <c r="BC279" s="120"/>
      <c r="BD279" s="172"/>
      <c r="BE279" s="172"/>
      <c r="BF279" s="150"/>
      <c r="BG279" s="151"/>
      <c r="BH279" s="151"/>
      <c r="BI279" s="151"/>
      <c r="BJ279" s="150"/>
      <c r="BK279" s="151"/>
      <c r="BL279" s="151"/>
      <c r="BM279" s="151"/>
      <c r="BN279" s="150"/>
      <c r="BO279" s="151"/>
      <c r="BP279" s="151"/>
      <c r="BQ279" s="152"/>
      <c r="BR279" s="112"/>
      <c r="BS279" s="92"/>
    </row>
    <row r="280" spans="1:71" ht="15.6" customHeight="1" x14ac:dyDescent="0.4">
      <c r="A280" s="92"/>
      <c r="B280" s="92"/>
      <c r="C280" s="101"/>
      <c r="D280" s="176"/>
      <c r="E280" s="177"/>
      <c r="F280" s="177"/>
      <c r="G280" s="177"/>
      <c r="H280" s="177"/>
      <c r="I280" s="177"/>
      <c r="J280" s="177"/>
      <c r="K280" s="177"/>
      <c r="L280" s="177"/>
      <c r="M280" s="178"/>
      <c r="N280" s="154"/>
      <c r="O280" s="155"/>
      <c r="P280" s="155"/>
      <c r="Q280" s="156"/>
      <c r="R280" s="119"/>
      <c r="S280" s="119"/>
      <c r="T280" s="119"/>
      <c r="U280" s="179"/>
      <c r="V280" s="180"/>
      <c r="W280" s="180"/>
      <c r="X280" s="180"/>
      <c r="Y280" s="180"/>
      <c r="Z280" s="180"/>
      <c r="AA280" s="180"/>
      <c r="AB280" s="180"/>
      <c r="AC280" s="180"/>
      <c r="AD280" s="180"/>
      <c r="AE280" s="180"/>
      <c r="AF280" s="180"/>
      <c r="AG280" s="180"/>
      <c r="AH280" s="180"/>
      <c r="AI280" s="180"/>
      <c r="AJ280" s="181"/>
      <c r="AK280" s="136"/>
      <c r="AL280" s="136"/>
      <c r="AM280" s="109"/>
      <c r="AN280" s="109"/>
      <c r="AO280" s="109"/>
      <c r="AP280" s="109"/>
      <c r="AQ280" s="109"/>
      <c r="AR280" s="109"/>
      <c r="AS280" s="109"/>
      <c r="AT280" s="109"/>
      <c r="AU280" s="109"/>
      <c r="AV280" s="109"/>
      <c r="AW280" s="109"/>
      <c r="AX280" s="109"/>
      <c r="AY280" s="109"/>
      <c r="AZ280" s="109"/>
      <c r="BA280" s="109"/>
      <c r="BB280" s="109"/>
      <c r="BC280" s="120"/>
      <c r="BD280" s="172"/>
      <c r="BE280" s="172"/>
      <c r="BF280" s="189"/>
      <c r="BG280" s="190"/>
      <c r="BH280" s="190"/>
      <c r="BI280" s="190"/>
      <c r="BJ280" s="189"/>
      <c r="BK280" s="190"/>
      <c r="BL280" s="190"/>
      <c r="BM280" s="190"/>
      <c r="BN280" s="189"/>
      <c r="BO280" s="190"/>
      <c r="BP280" s="190"/>
      <c r="BQ280" s="191"/>
      <c r="BR280" s="112"/>
      <c r="BS280" s="92"/>
    </row>
    <row r="281" spans="1:71" ht="15.6" customHeight="1" x14ac:dyDescent="0.5">
      <c r="A281" s="92"/>
      <c r="B281" s="92"/>
      <c r="C281" s="101"/>
      <c r="D281" s="157"/>
      <c r="E281" s="157"/>
      <c r="F281" s="157"/>
      <c r="G281" s="157"/>
      <c r="H281" s="157"/>
      <c r="I281" s="157"/>
      <c r="J281" s="157"/>
      <c r="K281" s="157"/>
      <c r="L281" s="157"/>
      <c r="M281" s="157"/>
      <c r="N281" s="119"/>
      <c r="O281" s="119"/>
      <c r="P281" s="119"/>
      <c r="Q281" s="119"/>
      <c r="R281" s="119"/>
      <c r="S281" s="119"/>
      <c r="T281" s="119"/>
      <c r="U281" s="119"/>
      <c r="V281" s="119"/>
      <c r="W281" s="119"/>
      <c r="X281" s="68"/>
      <c r="Y281" s="68"/>
      <c r="Z281" s="68"/>
      <c r="AA281" s="110"/>
      <c r="AB281" s="110"/>
      <c r="AC281" s="110"/>
      <c r="AD281" s="110"/>
      <c r="AE281" s="110"/>
      <c r="AF281" s="110"/>
      <c r="AG281" s="110"/>
      <c r="AH281" s="110"/>
      <c r="AI281" s="110"/>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112"/>
      <c r="BS281" s="92"/>
    </row>
    <row r="282" spans="1:71" ht="19.350000000000001" customHeight="1" x14ac:dyDescent="0.5">
      <c r="A282" s="92"/>
      <c r="B282" s="92"/>
      <c r="C282" s="101"/>
      <c r="D282" s="157"/>
      <c r="E282" s="157"/>
      <c r="F282" s="157"/>
      <c r="G282" s="157"/>
      <c r="H282" s="157"/>
      <c r="I282" s="157"/>
      <c r="J282" s="157"/>
      <c r="K282" s="157"/>
      <c r="L282" s="157"/>
      <c r="M282" s="157"/>
      <c r="N282" s="119"/>
      <c r="O282" s="119"/>
      <c r="P282" s="119"/>
      <c r="Q282" s="119"/>
      <c r="R282" s="119"/>
      <c r="S282" s="119"/>
      <c r="T282" s="119"/>
      <c r="U282" s="123" t="s">
        <v>31</v>
      </c>
      <c r="V282" s="119"/>
      <c r="W282" s="119"/>
      <c r="X282" s="119"/>
      <c r="Y282" s="119"/>
      <c r="Z282" s="119"/>
      <c r="AA282" s="110"/>
      <c r="AB282" s="124"/>
      <c r="AC282" s="110"/>
      <c r="AD282" s="110"/>
      <c r="AE282" s="110"/>
      <c r="AF282" s="110"/>
      <c r="AG282" s="110"/>
      <c r="AH282" s="110"/>
      <c r="AI282" s="110"/>
      <c r="AJ282" s="110"/>
      <c r="AK282" s="110"/>
      <c r="AL282" s="110"/>
      <c r="AM282" s="123" t="s">
        <v>32</v>
      </c>
      <c r="AN282" s="110"/>
      <c r="AO282" s="110"/>
      <c r="AP282" s="110"/>
      <c r="AQ282" s="110"/>
      <c r="AR282" s="110"/>
      <c r="AS282" s="110"/>
      <c r="AT282" s="110"/>
      <c r="AU282" s="110"/>
      <c r="AV282" s="110"/>
      <c r="AW282" s="110"/>
      <c r="AX282" s="110"/>
      <c r="AY282" s="110"/>
      <c r="AZ282" s="110"/>
      <c r="BA282" s="109"/>
      <c r="BB282" s="109"/>
      <c r="BC282" s="109"/>
      <c r="BD282" s="109"/>
      <c r="BE282" s="109"/>
      <c r="BF282" s="109"/>
      <c r="BG282" s="109"/>
      <c r="BH282" s="109"/>
      <c r="BI282" s="109"/>
      <c r="BJ282" s="109"/>
      <c r="BK282" s="109"/>
      <c r="BL282" s="109"/>
      <c r="BM282" s="109"/>
      <c r="BN282" s="109"/>
      <c r="BO282" s="109"/>
      <c r="BP282" s="109"/>
      <c r="BQ282" s="68"/>
      <c r="BR282" s="112"/>
      <c r="BS282" s="92"/>
    </row>
    <row r="283" spans="1:71" ht="15.6" customHeight="1" x14ac:dyDescent="0.4">
      <c r="A283" s="92"/>
      <c r="B283" s="92"/>
      <c r="C283" s="101"/>
      <c r="D283" s="105" t="s">
        <v>33</v>
      </c>
      <c r="E283" s="106"/>
      <c r="F283" s="106"/>
      <c r="G283" s="106"/>
      <c r="H283" s="106"/>
      <c r="I283" s="106"/>
      <c r="J283" s="106"/>
      <c r="K283" s="106"/>
      <c r="L283" s="106"/>
      <c r="M283" s="107"/>
      <c r="N283" s="130" t="str">
        <f>IF([9]回答表!AD49="●","●","")</f>
        <v/>
      </c>
      <c r="O283" s="131"/>
      <c r="P283" s="131"/>
      <c r="Q283" s="132"/>
      <c r="R283" s="119"/>
      <c r="S283" s="119"/>
      <c r="T283" s="119"/>
      <c r="U283" s="133" t="str">
        <f>IF([9]回答表!AD49="●",[9]回答表!B492,"")</f>
        <v/>
      </c>
      <c r="V283" s="134"/>
      <c r="W283" s="134"/>
      <c r="X283" s="134"/>
      <c r="Y283" s="134"/>
      <c r="Z283" s="134"/>
      <c r="AA283" s="134"/>
      <c r="AB283" s="134"/>
      <c r="AC283" s="134"/>
      <c r="AD283" s="134"/>
      <c r="AE283" s="134"/>
      <c r="AF283" s="134"/>
      <c r="AG283" s="134"/>
      <c r="AH283" s="134"/>
      <c r="AI283" s="134"/>
      <c r="AJ283" s="135"/>
      <c r="AK283" s="136"/>
      <c r="AL283" s="136"/>
      <c r="AM283" s="133" t="str">
        <f>IF([9]回答表!AD49="●",[9]回答表!B498,"")</f>
        <v/>
      </c>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35"/>
      <c r="BR283" s="112"/>
      <c r="BS283" s="92"/>
    </row>
    <row r="284" spans="1:71" ht="15.6" customHeight="1" x14ac:dyDescent="0.4">
      <c r="A284" s="92"/>
      <c r="B284" s="92"/>
      <c r="C284" s="101"/>
      <c r="D284" s="141"/>
      <c r="E284" s="142"/>
      <c r="F284" s="142"/>
      <c r="G284" s="142"/>
      <c r="H284" s="142"/>
      <c r="I284" s="142"/>
      <c r="J284" s="142"/>
      <c r="K284" s="142"/>
      <c r="L284" s="142"/>
      <c r="M284" s="143"/>
      <c r="N284" s="144"/>
      <c r="O284" s="145"/>
      <c r="P284" s="145"/>
      <c r="Q284" s="146"/>
      <c r="R284" s="119"/>
      <c r="S284" s="119"/>
      <c r="T284" s="119"/>
      <c r="U284" s="147"/>
      <c r="V284" s="148"/>
      <c r="W284" s="148"/>
      <c r="X284" s="148"/>
      <c r="Y284" s="148"/>
      <c r="Z284" s="148"/>
      <c r="AA284" s="148"/>
      <c r="AB284" s="148"/>
      <c r="AC284" s="148"/>
      <c r="AD284" s="148"/>
      <c r="AE284" s="148"/>
      <c r="AF284" s="148"/>
      <c r="AG284" s="148"/>
      <c r="AH284" s="148"/>
      <c r="AI284" s="148"/>
      <c r="AJ284" s="149"/>
      <c r="AK284" s="136"/>
      <c r="AL284" s="136"/>
      <c r="AM284" s="147"/>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148"/>
      <c r="BJ284" s="148"/>
      <c r="BK284" s="148"/>
      <c r="BL284" s="148"/>
      <c r="BM284" s="148"/>
      <c r="BN284" s="148"/>
      <c r="BO284" s="148"/>
      <c r="BP284" s="148"/>
      <c r="BQ284" s="149"/>
      <c r="BR284" s="112"/>
      <c r="BS284" s="92"/>
    </row>
    <row r="285" spans="1:71" ht="15.6" customHeight="1" x14ac:dyDescent="0.4">
      <c r="A285" s="92"/>
      <c r="B285" s="92"/>
      <c r="C285" s="101"/>
      <c r="D285" s="141"/>
      <c r="E285" s="142"/>
      <c r="F285" s="142"/>
      <c r="G285" s="142"/>
      <c r="H285" s="142"/>
      <c r="I285" s="142"/>
      <c r="J285" s="142"/>
      <c r="K285" s="142"/>
      <c r="L285" s="142"/>
      <c r="M285" s="143"/>
      <c r="N285" s="144"/>
      <c r="O285" s="145"/>
      <c r="P285" s="145"/>
      <c r="Q285" s="146"/>
      <c r="R285" s="119"/>
      <c r="S285" s="119"/>
      <c r="T285" s="119"/>
      <c r="U285" s="147"/>
      <c r="V285" s="148"/>
      <c r="W285" s="148"/>
      <c r="X285" s="148"/>
      <c r="Y285" s="148"/>
      <c r="Z285" s="148"/>
      <c r="AA285" s="148"/>
      <c r="AB285" s="148"/>
      <c r="AC285" s="148"/>
      <c r="AD285" s="148"/>
      <c r="AE285" s="148"/>
      <c r="AF285" s="148"/>
      <c r="AG285" s="148"/>
      <c r="AH285" s="148"/>
      <c r="AI285" s="148"/>
      <c r="AJ285" s="149"/>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x14ac:dyDescent="0.4">
      <c r="C286" s="101"/>
      <c r="D286" s="116"/>
      <c r="E286" s="117"/>
      <c r="F286" s="117"/>
      <c r="G286" s="117"/>
      <c r="H286" s="117"/>
      <c r="I286" s="117"/>
      <c r="J286" s="117"/>
      <c r="K286" s="117"/>
      <c r="L286" s="117"/>
      <c r="M286" s="118"/>
      <c r="N286" s="154"/>
      <c r="O286" s="155"/>
      <c r="P286" s="155"/>
      <c r="Q286" s="156"/>
      <c r="R286" s="119"/>
      <c r="S286" s="119"/>
      <c r="T286" s="119"/>
      <c r="U286" s="179"/>
      <c r="V286" s="180"/>
      <c r="W286" s="180"/>
      <c r="X286" s="180"/>
      <c r="Y286" s="180"/>
      <c r="Z286" s="180"/>
      <c r="AA286" s="180"/>
      <c r="AB286" s="180"/>
      <c r="AC286" s="180"/>
      <c r="AD286" s="180"/>
      <c r="AE286" s="180"/>
      <c r="AF286" s="180"/>
      <c r="AG286" s="180"/>
      <c r="AH286" s="180"/>
      <c r="AI286" s="180"/>
      <c r="AJ286" s="181"/>
      <c r="AK286" s="136"/>
      <c r="AL286" s="136"/>
      <c r="AM286" s="179"/>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1"/>
      <c r="BR286" s="112"/>
    </row>
    <row r="287" spans="1:71" ht="15.6" customHeight="1" x14ac:dyDescent="0.4">
      <c r="C287" s="184"/>
      <c r="D287" s="185"/>
      <c r="E287" s="185"/>
      <c r="F287" s="185"/>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6"/>
    </row>
    <row r="288" spans="1:71" ht="15.6" customHeight="1" x14ac:dyDescent="0.4">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row>
    <row r="289" spans="3:70" ht="15.6" customHeight="1" x14ac:dyDescent="0.4"/>
    <row r="290" spans="3:70" ht="15.6" customHeight="1" x14ac:dyDescent="0.4"/>
    <row r="291" spans="3:70" ht="15.6" customHeight="1" x14ac:dyDescent="0.4"/>
    <row r="292" spans="3:70" ht="21.95" customHeight="1" x14ac:dyDescent="0.4">
      <c r="C292" s="295" t="s">
        <v>84</v>
      </c>
      <c r="D292" s="295"/>
      <c r="E292" s="295"/>
      <c r="F292" s="295"/>
      <c r="G292" s="295"/>
      <c r="H292" s="295"/>
      <c r="I292" s="295"/>
      <c r="J292" s="295"/>
      <c r="K292" s="295"/>
      <c r="L292" s="295"/>
      <c r="M292" s="295"/>
      <c r="N292" s="295"/>
      <c r="O292" s="295"/>
      <c r="P292" s="295"/>
      <c r="Q292" s="295"/>
      <c r="R292" s="295"/>
      <c r="S292" s="295"/>
      <c r="T292" s="295"/>
      <c r="U292" s="295"/>
      <c r="V292" s="295"/>
      <c r="W292" s="295"/>
      <c r="X292" s="295"/>
      <c r="Y292" s="295"/>
      <c r="Z292" s="295"/>
      <c r="AA292" s="295"/>
      <c r="AB292" s="295"/>
      <c r="AC292" s="295"/>
      <c r="AD292" s="295"/>
      <c r="AE292" s="295"/>
      <c r="AF292" s="295"/>
      <c r="AG292" s="295"/>
      <c r="AH292" s="295"/>
      <c r="AI292" s="295"/>
      <c r="AJ292" s="295"/>
      <c r="AK292" s="295"/>
      <c r="AL292" s="295"/>
      <c r="AM292" s="295"/>
      <c r="AN292" s="295"/>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row>
    <row r="293" spans="3:70" ht="21.95" customHeight="1" x14ac:dyDescent="0.4">
      <c r="C293" s="295"/>
      <c r="D293" s="295"/>
      <c r="E293" s="295"/>
      <c r="F293" s="295"/>
      <c r="G293" s="295"/>
      <c r="H293" s="295"/>
      <c r="I293" s="295"/>
      <c r="J293" s="295"/>
      <c r="K293" s="295"/>
      <c r="L293" s="295"/>
      <c r="M293" s="295"/>
      <c r="N293" s="295"/>
      <c r="O293" s="295"/>
      <c r="P293" s="295"/>
      <c r="Q293" s="295"/>
      <c r="R293" s="295"/>
      <c r="S293" s="295"/>
      <c r="T293" s="295"/>
      <c r="U293" s="295"/>
      <c r="V293" s="295"/>
      <c r="W293" s="295"/>
      <c r="X293" s="295"/>
      <c r="Y293" s="295"/>
      <c r="Z293" s="295"/>
      <c r="AA293" s="295"/>
      <c r="AB293" s="295"/>
      <c r="AC293" s="295"/>
      <c r="AD293" s="295"/>
      <c r="AE293" s="295"/>
      <c r="AF293" s="295"/>
      <c r="AG293" s="295"/>
      <c r="AH293" s="295"/>
      <c r="AI293" s="295"/>
      <c r="AJ293" s="295"/>
      <c r="AK293" s="295"/>
      <c r="AL293" s="295"/>
      <c r="AM293" s="295"/>
      <c r="AN293" s="295"/>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row>
    <row r="294" spans="3:70" ht="21.95" customHeight="1" x14ac:dyDescent="0.4">
      <c r="C294" s="295"/>
      <c r="D294" s="295"/>
      <c r="E294" s="295"/>
      <c r="F294" s="295"/>
      <c r="G294" s="295"/>
      <c r="H294" s="295"/>
      <c r="I294" s="295"/>
      <c r="J294" s="295"/>
      <c r="K294" s="295"/>
      <c r="L294" s="295"/>
      <c r="M294" s="295"/>
      <c r="N294" s="295"/>
      <c r="O294" s="295"/>
      <c r="P294" s="295"/>
      <c r="Q294" s="295"/>
      <c r="R294" s="295"/>
      <c r="S294" s="295"/>
      <c r="T294" s="295"/>
      <c r="U294" s="295"/>
      <c r="V294" s="295"/>
      <c r="W294" s="295"/>
      <c r="X294" s="295"/>
      <c r="Y294" s="295"/>
      <c r="Z294" s="295"/>
      <c r="AA294" s="295"/>
      <c r="AB294" s="295"/>
      <c r="AC294" s="295"/>
      <c r="AD294" s="295"/>
      <c r="AE294" s="295"/>
      <c r="AF294" s="295"/>
      <c r="AG294" s="295"/>
      <c r="AH294" s="295"/>
      <c r="AI294" s="295"/>
      <c r="AJ294" s="295"/>
      <c r="AK294" s="295"/>
      <c r="AL294" s="295"/>
      <c r="AM294" s="295"/>
      <c r="AN294" s="295"/>
      <c r="AO294" s="295"/>
      <c r="AP294" s="295"/>
      <c r="AQ294" s="295"/>
      <c r="AR294" s="295"/>
      <c r="AS294" s="295"/>
      <c r="AT294" s="295"/>
      <c r="AU294" s="295"/>
      <c r="AV294" s="295"/>
      <c r="AW294" s="295"/>
      <c r="AX294" s="295"/>
      <c r="AY294" s="295"/>
      <c r="AZ294" s="295"/>
      <c r="BA294" s="295"/>
      <c r="BB294" s="295"/>
      <c r="BC294" s="295"/>
      <c r="BD294" s="295"/>
      <c r="BE294" s="295"/>
      <c r="BF294" s="295"/>
      <c r="BG294" s="295"/>
      <c r="BH294" s="295"/>
      <c r="BI294" s="295"/>
      <c r="BJ294" s="295"/>
      <c r="BK294" s="295"/>
      <c r="BL294" s="295"/>
      <c r="BM294" s="295"/>
      <c r="BN294" s="295"/>
      <c r="BO294" s="295"/>
      <c r="BP294" s="295"/>
      <c r="BQ294" s="295"/>
      <c r="BR294" s="295"/>
    </row>
    <row r="295" spans="3:70" ht="15.6" customHeight="1" x14ac:dyDescent="0.4">
      <c r="C295" s="296"/>
      <c r="D295" s="297"/>
      <c r="E295" s="297"/>
      <c r="F295" s="297"/>
      <c r="G295" s="297"/>
      <c r="H295" s="297"/>
      <c r="I295" s="297"/>
      <c r="J295" s="297"/>
      <c r="K295" s="297"/>
      <c r="L295" s="297"/>
      <c r="M295" s="297"/>
      <c r="N295" s="297"/>
      <c r="O295" s="297"/>
      <c r="P295" s="297"/>
      <c r="Q295" s="297"/>
      <c r="R295" s="297"/>
      <c r="S295" s="297"/>
      <c r="T295" s="297"/>
      <c r="U295" s="297"/>
      <c r="V295" s="297"/>
      <c r="W295" s="297"/>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298"/>
    </row>
    <row r="296" spans="3:70" ht="18.95" customHeight="1" x14ac:dyDescent="0.4">
      <c r="C296" s="299"/>
      <c r="D296" s="300" t="str">
        <f>IF([9]回答表!R50="●",[9]回答表!B511,"")</f>
        <v/>
      </c>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301"/>
      <c r="AE296" s="301"/>
      <c r="AF296" s="301"/>
      <c r="AG296" s="301"/>
      <c r="AH296" s="301"/>
      <c r="AI296" s="301"/>
      <c r="AJ296" s="301"/>
      <c r="AK296" s="301"/>
      <c r="AL296" s="301"/>
      <c r="AM296" s="301"/>
      <c r="AN296" s="301"/>
      <c r="AO296" s="301"/>
      <c r="AP296" s="301"/>
      <c r="AQ296" s="301"/>
      <c r="AR296" s="301"/>
      <c r="AS296" s="301"/>
      <c r="AT296" s="301"/>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2"/>
      <c r="BR296" s="303"/>
    </row>
    <row r="297" spans="3:70" ht="23.45" customHeight="1" x14ac:dyDescent="0.4">
      <c r="C297" s="299"/>
      <c r="D297" s="304"/>
      <c r="E297" s="305"/>
      <c r="F297" s="305"/>
      <c r="G297" s="305"/>
      <c r="H297" s="305"/>
      <c r="I297" s="305"/>
      <c r="J297" s="305"/>
      <c r="K297" s="305"/>
      <c r="L297" s="305"/>
      <c r="M297" s="305"/>
      <c r="N297" s="305"/>
      <c r="O297" s="305"/>
      <c r="P297" s="305"/>
      <c r="Q297" s="305"/>
      <c r="R297" s="305"/>
      <c r="S297" s="305"/>
      <c r="T297" s="305"/>
      <c r="U297" s="305"/>
      <c r="V297" s="305"/>
      <c r="W297" s="305"/>
      <c r="X297" s="305"/>
      <c r="Y297" s="305"/>
      <c r="Z297" s="305"/>
      <c r="AA297" s="305"/>
      <c r="AB297" s="305"/>
      <c r="AC297" s="305"/>
      <c r="AD297" s="305"/>
      <c r="AE297" s="305"/>
      <c r="AF297" s="305"/>
      <c r="AG297" s="305"/>
      <c r="AH297" s="305"/>
      <c r="AI297" s="305"/>
      <c r="AJ297" s="305"/>
      <c r="AK297" s="305"/>
      <c r="AL297" s="305"/>
      <c r="AM297" s="305"/>
      <c r="AN297" s="305"/>
      <c r="AO297" s="305"/>
      <c r="AP297" s="305"/>
      <c r="AQ297" s="305"/>
      <c r="AR297" s="305"/>
      <c r="AS297" s="305"/>
      <c r="AT297" s="305"/>
      <c r="AU297" s="305"/>
      <c r="AV297" s="305"/>
      <c r="AW297" s="305"/>
      <c r="AX297" s="305"/>
      <c r="AY297" s="305"/>
      <c r="AZ297" s="305"/>
      <c r="BA297" s="305"/>
      <c r="BB297" s="305"/>
      <c r="BC297" s="305"/>
      <c r="BD297" s="305"/>
      <c r="BE297" s="305"/>
      <c r="BF297" s="305"/>
      <c r="BG297" s="305"/>
      <c r="BH297" s="305"/>
      <c r="BI297" s="305"/>
      <c r="BJ297" s="305"/>
      <c r="BK297" s="305"/>
      <c r="BL297" s="305"/>
      <c r="BM297" s="305"/>
      <c r="BN297" s="305"/>
      <c r="BO297" s="305"/>
      <c r="BP297" s="305"/>
      <c r="BQ297" s="306"/>
      <c r="BR297" s="303"/>
    </row>
    <row r="298" spans="3:70" ht="23.45" customHeight="1" x14ac:dyDescent="0.4">
      <c r="C298" s="299"/>
      <c r="D298" s="304"/>
      <c r="E298" s="305"/>
      <c r="F298" s="305"/>
      <c r="G298" s="305"/>
      <c r="H298" s="305"/>
      <c r="I298" s="305"/>
      <c r="J298" s="305"/>
      <c r="K298" s="305"/>
      <c r="L298" s="305"/>
      <c r="M298" s="305"/>
      <c r="N298" s="305"/>
      <c r="O298" s="305"/>
      <c r="P298" s="305"/>
      <c r="Q298" s="305"/>
      <c r="R298" s="305"/>
      <c r="S298" s="305"/>
      <c r="T298" s="305"/>
      <c r="U298" s="305"/>
      <c r="V298" s="305"/>
      <c r="W298" s="305"/>
      <c r="X298" s="305"/>
      <c r="Y298" s="305"/>
      <c r="Z298" s="305"/>
      <c r="AA298" s="305"/>
      <c r="AB298" s="305"/>
      <c r="AC298" s="305"/>
      <c r="AD298" s="305"/>
      <c r="AE298" s="305"/>
      <c r="AF298" s="305"/>
      <c r="AG298" s="305"/>
      <c r="AH298" s="305"/>
      <c r="AI298" s="305"/>
      <c r="AJ298" s="305"/>
      <c r="AK298" s="305"/>
      <c r="AL298" s="305"/>
      <c r="AM298" s="305"/>
      <c r="AN298" s="305"/>
      <c r="AO298" s="305"/>
      <c r="AP298" s="305"/>
      <c r="AQ298" s="305"/>
      <c r="AR298" s="305"/>
      <c r="AS298" s="305"/>
      <c r="AT298" s="305"/>
      <c r="AU298" s="305"/>
      <c r="AV298" s="305"/>
      <c r="AW298" s="305"/>
      <c r="AX298" s="305"/>
      <c r="AY298" s="305"/>
      <c r="AZ298" s="305"/>
      <c r="BA298" s="305"/>
      <c r="BB298" s="305"/>
      <c r="BC298" s="305"/>
      <c r="BD298" s="305"/>
      <c r="BE298" s="305"/>
      <c r="BF298" s="305"/>
      <c r="BG298" s="305"/>
      <c r="BH298" s="305"/>
      <c r="BI298" s="305"/>
      <c r="BJ298" s="305"/>
      <c r="BK298" s="305"/>
      <c r="BL298" s="305"/>
      <c r="BM298" s="305"/>
      <c r="BN298" s="305"/>
      <c r="BO298" s="305"/>
      <c r="BP298" s="305"/>
      <c r="BQ298" s="306"/>
      <c r="BR298" s="303"/>
    </row>
    <row r="299" spans="3:70" ht="23.45" customHeight="1" x14ac:dyDescent="0.4">
      <c r="C299" s="299"/>
      <c r="D299" s="304"/>
      <c r="E299" s="305"/>
      <c r="F299" s="305"/>
      <c r="G299" s="305"/>
      <c r="H299" s="305"/>
      <c r="I299" s="305"/>
      <c r="J299" s="305"/>
      <c r="K299" s="305"/>
      <c r="L299" s="305"/>
      <c r="M299" s="305"/>
      <c r="N299" s="305"/>
      <c r="O299" s="305"/>
      <c r="P299" s="305"/>
      <c r="Q299" s="305"/>
      <c r="R299" s="305"/>
      <c r="S299" s="305"/>
      <c r="T299" s="305"/>
      <c r="U299" s="305"/>
      <c r="V299" s="305"/>
      <c r="W299" s="305"/>
      <c r="X299" s="305"/>
      <c r="Y299" s="305"/>
      <c r="Z299" s="305"/>
      <c r="AA299" s="305"/>
      <c r="AB299" s="305"/>
      <c r="AC299" s="305"/>
      <c r="AD299" s="305"/>
      <c r="AE299" s="305"/>
      <c r="AF299" s="305"/>
      <c r="AG299" s="305"/>
      <c r="AH299" s="305"/>
      <c r="AI299" s="305"/>
      <c r="AJ299" s="305"/>
      <c r="AK299" s="305"/>
      <c r="AL299" s="305"/>
      <c r="AM299" s="305"/>
      <c r="AN299" s="305"/>
      <c r="AO299" s="305"/>
      <c r="AP299" s="305"/>
      <c r="AQ299" s="305"/>
      <c r="AR299" s="305"/>
      <c r="AS299" s="305"/>
      <c r="AT299" s="305"/>
      <c r="AU299" s="305"/>
      <c r="AV299" s="305"/>
      <c r="AW299" s="305"/>
      <c r="AX299" s="305"/>
      <c r="AY299" s="305"/>
      <c r="AZ299" s="305"/>
      <c r="BA299" s="305"/>
      <c r="BB299" s="305"/>
      <c r="BC299" s="305"/>
      <c r="BD299" s="305"/>
      <c r="BE299" s="305"/>
      <c r="BF299" s="305"/>
      <c r="BG299" s="305"/>
      <c r="BH299" s="305"/>
      <c r="BI299" s="305"/>
      <c r="BJ299" s="305"/>
      <c r="BK299" s="305"/>
      <c r="BL299" s="305"/>
      <c r="BM299" s="305"/>
      <c r="BN299" s="305"/>
      <c r="BO299" s="305"/>
      <c r="BP299" s="305"/>
      <c r="BQ299" s="306"/>
      <c r="BR299" s="303"/>
    </row>
    <row r="300" spans="3:70" ht="23.45" customHeight="1" x14ac:dyDescent="0.4">
      <c r="C300" s="299"/>
      <c r="D300" s="304"/>
      <c r="E300" s="305"/>
      <c r="F300" s="305"/>
      <c r="G300" s="305"/>
      <c r="H300" s="305"/>
      <c r="I300" s="305"/>
      <c r="J300" s="305"/>
      <c r="K300" s="305"/>
      <c r="L300" s="305"/>
      <c r="M300" s="305"/>
      <c r="N300" s="305"/>
      <c r="O300" s="305"/>
      <c r="P300" s="305"/>
      <c r="Q300" s="305"/>
      <c r="R300" s="305"/>
      <c r="S300" s="305"/>
      <c r="T300" s="305"/>
      <c r="U300" s="305"/>
      <c r="V300" s="305"/>
      <c r="W300" s="305"/>
      <c r="X300" s="305"/>
      <c r="Y300" s="305"/>
      <c r="Z300" s="305"/>
      <c r="AA300" s="305"/>
      <c r="AB300" s="305"/>
      <c r="AC300" s="305"/>
      <c r="AD300" s="305"/>
      <c r="AE300" s="305"/>
      <c r="AF300" s="305"/>
      <c r="AG300" s="305"/>
      <c r="AH300" s="305"/>
      <c r="AI300" s="305"/>
      <c r="AJ300" s="305"/>
      <c r="AK300" s="305"/>
      <c r="AL300" s="305"/>
      <c r="AM300" s="305"/>
      <c r="AN300" s="305"/>
      <c r="AO300" s="305"/>
      <c r="AP300" s="305"/>
      <c r="AQ300" s="305"/>
      <c r="AR300" s="305"/>
      <c r="AS300" s="305"/>
      <c r="AT300" s="305"/>
      <c r="AU300" s="305"/>
      <c r="AV300" s="305"/>
      <c r="AW300" s="305"/>
      <c r="AX300" s="305"/>
      <c r="AY300" s="305"/>
      <c r="AZ300" s="305"/>
      <c r="BA300" s="305"/>
      <c r="BB300" s="305"/>
      <c r="BC300" s="305"/>
      <c r="BD300" s="305"/>
      <c r="BE300" s="305"/>
      <c r="BF300" s="305"/>
      <c r="BG300" s="305"/>
      <c r="BH300" s="305"/>
      <c r="BI300" s="305"/>
      <c r="BJ300" s="305"/>
      <c r="BK300" s="305"/>
      <c r="BL300" s="305"/>
      <c r="BM300" s="305"/>
      <c r="BN300" s="305"/>
      <c r="BO300" s="305"/>
      <c r="BP300" s="305"/>
      <c r="BQ300" s="306"/>
      <c r="BR300" s="303"/>
    </row>
    <row r="301" spans="3:70" ht="23.45" customHeight="1" x14ac:dyDescent="0.4">
      <c r="C301" s="299"/>
      <c r="D301" s="304"/>
      <c r="E301" s="305"/>
      <c r="F301" s="305"/>
      <c r="G301" s="305"/>
      <c r="H301" s="305"/>
      <c r="I301" s="305"/>
      <c r="J301" s="305"/>
      <c r="K301" s="305"/>
      <c r="L301" s="305"/>
      <c r="M301" s="305"/>
      <c r="N301" s="305"/>
      <c r="O301" s="305"/>
      <c r="P301" s="305"/>
      <c r="Q301" s="305"/>
      <c r="R301" s="305"/>
      <c r="S301" s="305"/>
      <c r="T301" s="305"/>
      <c r="U301" s="305"/>
      <c r="V301" s="305"/>
      <c r="W301" s="305"/>
      <c r="X301" s="305"/>
      <c r="Y301" s="305"/>
      <c r="Z301" s="305"/>
      <c r="AA301" s="305"/>
      <c r="AB301" s="305"/>
      <c r="AC301" s="305"/>
      <c r="AD301" s="305"/>
      <c r="AE301" s="305"/>
      <c r="AF301" s="305"/>
      <c r="AG301" s="305"/>
      <c r="AH301" s="305"/>
      <c r="AI301" s="305"/>
      <c r="AJ301" s="305"/>
      <c r="AK301" s="305"/>
      <c r="AL301" s="305"/>
      <c r="AM301" s="305"/>
      <c r="AN301" s="305"/>
      <c r="AO301" s="305"/>
      <c r="AP301" s="305"/>
      <c r="AQ301" s="305"/>
      <c r="AR301" s="305"/>
      <c r="AS301" s="305"/>
      <c r="AT301" s="305"/>
      <c r="AU301" s="305"/>
      <c r="AV301" s="305"/>
      <c r="AW301" s="305"/>
      <c r="AX301" s="305"/>
      <c r="AY301" s="305"/>
      <c r="AZ301" s="305"/>
      <c r="BA301" s="305"/>
      <c r="BB301" s="305"/>
      <c r="BC301" s="305"/>
      <c r="BD301" s="305"/>
      <c r="BE301" s="305"/>
      <c r="BF301" s="305"/>
      <c r="BG301" s="305"/>
      <c r="BH301" s="305"/>
      <c r="BI301" s="305"/>
      <c r="BJ301" s="305"/>
      <c r="BK301" s="305"/>
      <c r="BL301" s="305"/>
      <c r="BM301" s="305"/>
      <c r="BN301" s="305"/>
      <c r="BO301" s="305"/>
      <c r="BP301" s="305"/>
      <c r="BQ301" s="306"/>
      <c r="BR301" s="303"/>
    </row>
    <row r="302" spans="3:70" ht="23.45" customHeight="1" x14ac:dyDescent="0.4">
      <c r="C302" s="299"/>
      <c r="D302" s="304"/>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6"/>
      <c r="BR302" s="303"/>
    </row>
    <row r="303" spans="3:70" ht="23.45" customHeight="1" x14ac:dyDescent="0.4">
      <c r="C303" s="299"/>
      <c r="D303" s="304"/>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6"/>
      <c r="BR303" s="303"/>
    </row>
    <row r="304" spans="3:70" ht="23.45" customHeight="1" x14ac:dyDescent="0.4">
      <c r="C304" s="299"/>
      <c r="D304" s="304"/>
      <c r="E304" s="305"/>
      <c r="F304" s="305"/>
      <c r="G304" s="305"/>
      <c r="H304" s="305"/>
      <c r="I304" s="305"/>
      <c r="J304" s="305"/>
      <c r="K304" s="305"/>
      <c r="L304" s="305"/>
      <c r="M304" s="305"/>
      <c r="N304" s="305"/>
      <c r="O304" s="305"/>
      <c r="P304" s="305"/>
      <c r="Q304" s="305"/>
      <c r="R304" s="305"/>
      <c r="S304" s="305"/>
      <c r="T304" s="305"/>
      <c r="U304" s="305"/>
      <c r="V304" s="305"/>
      <c r="W304" s="305"/>
      <c r="X304" s="305"/>
      <c r="Y304" s="305"/>
      <c r="Z304" s="305"/>
      <c r="AA304" s="305"/>
      <c r="AB304" s="305"/>
      <c r="AC304" s="305"/>
      <c r="AD304" s="305"/>
      <c r="AE304" s="305"/>
      <c r="AF304" s="305"/>
      <c r="AG304" s="305"/>
      <c r="AH304" s="305"/>
      <c r="AI304" s="305"/>
      <c r="AJ304" s="305"/>
      <c r="AK304" s="305"/>
      <c r="AL304" s="305"/>
      <c r="AM304" s="305"/>
      <c r="AN304" s="305"/>
      <c r="AO304" s="305"/>
      <c r="AP304" s="305"/>
      <c r="AQ304" s="305"/>
      <c r="AR304" s="305"/>
      <c r="AS304" s="305"/>
      <c r="AT304" s="305"/>
      <c r="AU304" s="305"/>
      <c r="AV304" s="305"/>
      <c r="AW304" s="305"/>
      <c r="AX304" s="305"/>
      <c r="AY304" s="305"/>
      <c r="AZ304" s="305"/>
      <c r="BA304" s="305"/>
      <c r="BB304" s="305"/>
      <c r="BC304" s="305"/>
      <c r="BD304" s="305"/>
      <c r="BE304" s="305"/>
      <c r="BF304" s="305"/>
      <c r="BG304" s="305"/>
      <c r="BH304" s="305"/>
      <c r="BI304" s="305"/>
      <c r="BJ304" s="305"/>
      <c r="BK304" s="305"/>
      <c r="BL304" s="305"/>
      <c r="BM304" s="305"/>
      <c r="BN304" s="305"/>
      <c r="BO304" s="305"/>
      <c r="BP304" s="305"/>
      <c r="BQ304" s="306"/>
      <c r="BR304" s="303"/>
    </row>
    <row r="305" spans="3:70" ht="23.45" customHeight="1" x14ac:dyDescent="0.4">
      <c r="C305" s="299"/>
      <c r="D305" s="304"/>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5"/>
      <c r="AG305" s="305"/>
      <c r="AH305" s="305"/>
      <c r="AI305" s="305"/>
      <c r="AJ305" s="305"/>
      <c r="AK305" s="305"/>
      <c r="AL305" s="305"/>
      <c r="AM305" s="305"/>
      <c r="AN305" s="305"/>
      <c r="AO305" s="305"/>
      <c r="AP305" s="305"/>
      <c r="AQ305" s="305"/>
      <c r="AR305" s="305"/>
      <c r="AS305" s="305"/>
      <c r="AT305" s="305"/>
      <c r="AU305" s="305"/>
      <c r="AV305" s="305"/>
      <c r="AW305" s="305"/>
      <c r="AX305" s="305"/>
      <c r="AY305" s="305"/>
      <c r="AZ305" s="305"/>
      <c r="BA305" s="305"/>
      <c r="BB305" s="305"/>
      <c r="BC305" s="305"/>
      <c r="BD305" s="305"/>
      <c r="BE305" s="305"/>
      <c r="BF305" s="305"/>
      <c r="BG305" s="305"/>
      <c r="BH305" s="305"/>
      <c r="BI305" s="305"/>
      <c r="BJ305" s="305"/>
      <c r="BK305" s="305"/>
      <c r="BL305" s="305"/>
      <c r="BM305" s="305"/>
      <c r="BN305" s="305"/>
      <c r="BO305" s="305"/>
      <c r="BP305" s="305"/>
      <c r="BQ305" s="306"/>
      <c r="BR305" s="303"/>
    </row>
    <row r="306" spans="3:70" ht="23.45" customHeight="1" x14ac:dyDescent="0.4">
      <c r="C306" s="299"/>
      <c r="D306" s="304"/>
      <c r="E306" s="305"/>
      <c r="F306" s="305"/>
      <c r="G306" s="305"/>
      <c r="H306" s="305"/>
      <c r="I306" s="305"/>
      <c r="J306" s="305"/>
      <c r="K306" s="305"/>
      <c r="L306" s="305"/>
      <c r="M306" s="305"/>
      <c r="N306" s="305"/>
      <c r="O306" s="305"/>
      <c r="P306" s="305"/>
      <c r="Q306" s="305"/>
      <c r="R306" s="305"/>
      <c r="S306" s="305"/>
      <c r="T306" s="305"/>
      <c r="U306" s="305"/>
      <c r="V306" s="305"/>
      <c r="W306" s="305"/>
      <c r="X306" s="305"/>
      <c r="Y306" s="305"/>
      <c r="Z306" s="305"/>
      <c r="AA306" s="305"/>
      <c r="AB306" s="305"/>
      <c r="AC306" s="305"/>
      <c r="AD306" s="305"/>
      <c r="AE306" s="305"/>
      <c r="AF306" s="305"/>
      <c r="AG306" s="305"/>
      <c r="AH306" s="305"/>
      <c r="AI306" s="305"/>
      <c r="AJ306" s="305"/>
      <c r="AK306" s="305"/>
      <c r="AL306" s="305"/>
      <c r="AM306" s="305"/>
      <c r="AN306" s="305"/>
      <c r="AO306" s="305"/>
      <c r="AP306" s="305"/>
      <c r="AQ306" s="305"/>
      <c r="AR306" s="305"/>
      <c r="AS306" s="305"/>
      <c r="AT306" s="305"/>
      <c r="AU306" s="305"/>
      <c r="AV306" s="305"/>
      <c r="AW306" s="305"/>
      <c r="AX306" s="305"/>
      <c r="AY306" s="305"/>
      <c r="AZ306" s="305"/>
      <c r="BA306" s="305"/>
      <c r="BB306" s="305"/>
      <c r="BC306" s="305"/>
      <c r="BD306" s="305"/>
      <c r="BE306" s="305"/>
      <c r="BF306" s="305"/>
      <c r="BG306" s="305"/>
      <c r="BH306" s="305"/>
      <c r="BI306" s="305"/>
      <c r="BJ306" s="305"/>
      <c r="BK306" s="305"/>
      <c r="BL306" s="305"/>
      <c r="BM306" s="305"/>
      <c r="BN306" s="305"/>
      <c r="BO306" s="305"/>
      <c r="BP306" s="305"/>
      <c r="BQ306" s="306"/>
      <c r="BR306" s="303"/>
    </row>
    <row r="307" spans="3:70" ht="23.45" customHeight="1" x14ac:dyDescent="0.4">
      <c r="C307" s="299"/>
      <c r="D307" s="304"/>
      <c r="E307" s="305"/>
      <c r="F307" s="305"/>
      <c r="G307" s="305"/>
      <c r="H307" s="305"/>
      <c r="I307" s="305"/>
      <c r="J307" s="305"/>
      <c r="K307" s="305"/>
      <c r="L307" s="305"/>
      <c r="M307" s="305"/>
      <c r="N307" s="305"/>
      <c r="O307" s="305"/>
      <c r="P307" s="305"/>
      <c r="Q307" s="305"/>
      <c r="R307" s="305"/>
      <c r="S307" s="305"/>
      <c r="T307" s="305"/>
      <c r="U307" s="305"/>
      <c r="V307" s="305"/>
      <c r="W307" s="305"/>
      <c r="X307" s="305"/>
      <c r="Y307" s="305"/>
      <c r="Z307" s="305"/>
      <c r="AA307" s="305"/>
      <c r="AB307" s="305"/>
      <c r="AC307" s="305"/>
      <c r="AD307" s="305"/>
      <c r="AE307" s="305"/>
      <c r="AF307" s="305"/>
      <c r="AG307" s="305"/>
      <c r="AH307" s="305"/>
      <c r="AI307" s="305"/>
      <c r="AJ307" s="305"/>
      <c r="AK307" s="305"/>
      <c r="AL307" s="305"/>
      <c r="AM307" s="305"/>
      <c r="AN307" s="305"/>
      <c r="AO307" s="305"/>
      <c r="AP307" s="305"/>
      <c r="AQ307" s="305"/>
      <c r="AR307" s="305"/>
      <c r="AS307" s="305"/>
      <c r="AT307" s="305"/>
      <c r="AU307" s="305"/>
      <c r="AV307" s="305"/>
      <c r="AW307" s="305"/>
      <c r="AX307" s="305"/>
      <c r="AY307" s="305"/>
      <c r="AZ307" s="305"/>
      <c r="BA307" s="305"/>
      <c r="BB307" s="305"/>
      <c r="BC307" s="305"/>
      <c r="BD307" s="305"/>
      <c r="BE307" s="305"/>
      <c r="BF307" s="305"/>
      <c r="BG307" s="305"/>
      <c r="BH307" s="305"/>
      <c r="BI307" s="305"/>
      <c r="BJ307" s="305"/>
      <c r="BK307" s="305"/>
      <c r="BL307" s="305"/>
      <c r="BM307" s="305"/>
      <c r="BN307" s="305"/>
      <c r="BO307" s="305"/>
      <c r="BP307" s="305"/>
      <c r="BQ307" s="306"/>
      <c r="BR307" s="303"/>
    </row>
    <row r="308" spans="3:70" ht="23.45" customHeight="1" x14ac:dyDescent="0.4">
      <c r="C308" s="299"/>
      <c r="D308" s="304"/>
      <c r="E308" s="305"/>
      <c r="F308" s="305"/>
      <c r="G308" s="305"/>
      <c r="H308" s="305"/>
      <c r="I308" s="305"/>
      <c r="J308" s="305"/>
      <c r="K308" s="305"/>
      <c r="L308" s="305"/>
      <c r="M308" s="305"/>
      <c r="N308" s="305"/>
      <c r="O308" s="305"/>
      <c r="P308" s="305"/>
      <c r="Q308" s="305"/>
      <c r="R308" s="305"/>
      <c r="S308" s="305"/>
      <c r="T308" s="305"/>
      <c r="U308" s="305"/>
      <c r="V308" s="305"/>
      <c r="W308" s="305"/>
      <c r="X308" s="305"/>
      <c r="Y308" s="305"/>
      <c r="Z308" s="305"/>
      <c r="AA308" s="305"/>
      <c r="AB308" s="305"/>
      <c r="AC308" s="305"/>
      <c r="AD308" s="305"/>
      <c r="AE308" s="305"/>
      <c r="AF308" s="305"/>
      <c r="AG308" s="305"/>
      <c r="AH308" s="305"/>
      <c r="AI308" s="305"/>
      <c r="AJ308" s="305"/>
      <c r="AK308" s="305"/>
      <c r="AL308" s="305"/>
      <c r="AM308" s="305"/>
      <c r="AN308" s="305"/>
      <c r="AO308" s="305"/>
      <c r="AP308" s="305"/>
      <c r="AQ308" s="305"/>
      <c r="AR308" s="305"/>
      <c r="AS308" s="305"/>
      <c r="AT308" s="305"/>
      <c r="AU308" s="305"/>
      <c r="AV308" s="305"/>
      <c r="AW308" s="305"/>
      <c r="AX308" s="305"/>
      <c r="AY308" s="305"/>
      <c r="AZ308" s="305"/>
      <c r="BA308" s="305"/>
      <c r="BB308" s="305"/>
      <c r="BC308" s="305"/>
      <c r="BD308" s="305"/>
      <c r="BE308" s="305"/>
      <c r="BF308" s="305"/>
      <c r="BG308" s="305"/>
      <c r="BH308" s="305"/>
      <c r="BI308" s="305"/>
      <c r="BJ308" s="305"/>
      <c r="BK308" s="305"/>
      <c r="BL308" s="305"/>
      <c r="BM308" s="305"/>
      <c r="BN308" s="305"/>
      <c r="BO308" s="305"/>
      <c r="BP308" s="305"/>
      <c r="BQ308" s="306"/>
      <c r="BR308" s="303"/>
    </row>
    <row r="309" spans="3:70" ht="23.45" customHeight="1" x14ac:dyDescent="0.4">
      <c r="C309" s="299"/>
      <c r="D309" s="304"/>
      <c r="E309" s="305"/>
      <c r="F309" s="305"/>
      <c r="G309" s="305"/>
      <c r="H309" s="305"/>
      <c r="I309" s="305"/>
      <c r="J309" s="305"/>
      <c r="K309" s="305"/>
      <c r="L309" s="305"/>
      <c r="M309" s="305"/>
      <c r="N309" s="305"/>
      <c r="O309" s="305"/>
      <c r="P309" s="305"/>
      <c r="Q309" s="305"/>
      <c r="R309" s="305"/>
      <c r="S309" s="305"/>
      <c r="T309" s="305"/>
      <c r="U309" s="305"/>
      <c r="V309" s="305"/>
      <c r="W309" s="305"/>
      <c r="X309" s="305"/>
      <c r="Y309" s="305"/>
      <c r="Z309" s="305"/>
      <c r="AA309" s="305"/>
      <c r="AB309" s="305"/>
      <c r="AC309" s="305"/>
      <c r="AD309" s="305"/>
      <c r="AE309" s="305"/>
      <c r="AF309" s="305"/>
      <c r="AG309" s="305"/>
      <c r="AH309" s="305"/>
      <c r="AI309" s="305"/>
      <c r="AJ309" s="305"/>
      <c r="AK309" s="305"/>
      <c r="AL309" s="305"/>
      <c r="AM309" s="305"/>
      <c r="AN309" s="305"/>
      <c r="AO309" s="305"/>
      <c r="AP309" s="305"/>
      <c r="AQ309" s="305"/>
      <c r="AR309" s="305"/>
      <c r="AS309" s="305"/>
      <c r="AT309" s="305"/>
      <c r="AU309" s="305"/>
      <c r="AV309" s="305"/>
      <c r="AW309" s="305"/>
      <c r="AX309" s="305"/>
      <c r="AY309" s="305"/>
      <c r="AZ309" s="305"/>
      <c r="BA309" s="305"/>
      <c r="BB309" s="305"/>
      <c r="BC309" s="305"/>
      <c r="BD309" s="305"/>
      <c r="BE309" s="305"/>
      <c r="BF309" s="305"/>
      <c r="BG309" s="305"/>
      <c r="BH309" s="305"/>
      <c r="BI309" s="305"/>
      <c r="BJ309" s="305"/>
      <c r="BK309" s="305"/>
      <c r="BL309" s="305"/>
      <c r="BM309" s="305"/>
      <c r="BN309" s="305"/>
      <c r="BO309" s="305"/>
      <c r="BP309" s="305"/>
      <c r="BQ309" s="306"/>
      <c r="BR309" s="303"/>
    </row>
    <row r="310" spans="3:70" ht="23.45" customHeight="1" x14ac:dyDescent="0.4">
      <c r="C310" s="299"/>
      <c r="D310" s="304"/>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305"/>
      <c r="AE310" s="305"/>
      <c r="AF310" s="305"/>
      <c r="AG310" s="305"/>
      <c r="AH310" s="305"/>
      <c r="AI310" s="305"/>
      <c r="AJ310" s="305"/>
      <c r="AK310" s="305"/>
      <c r="AL310" s="305"/>
      <c r="AM310" s="305"/>
      <c r="AN310" s="305"/>
      <c r="AO310" s="305"/>
      <c r="AP310" s="305"/>
      <c r="AQ310" s="305"/>
      <c r="AR310" s="305"/>
      <c r="AS310" s="305"/>
      <c r="AT310" s="305"/>
      <c r="AU310" s="305"/>
      <c r="AV310" s="305"/>
      <c r="AW310" s="305"/>
      <c r="AX310" s="305"/>
      <c r="AY310" s="305"/>
      <c r="AZ310" s="305"/>
      <c r="BA310" s="305"/>
      <c r="BB310" s="305"/>
      <c r="BC310" s="305"/>
      <c r="BD310" s="305"/>
      <c r="BE310" s="305"/>
      <c r="BF310" s="305"/>
      <c r="BG310" s="305"/>
      <c r="BH310" s="305"/>
      <c r="BI310" s="305"/>
      <c r="BJ310" s="305"/>
      <c r="BK310" s="305"/>
      <c r="BL310" s="305"/>
      <c r="BM310" s="305"/>
      <c r="BN310" s="305"/>
      <c r="BO310" s="305"/>
      <c r="BP310" s="305"/>
      <c r="BQ310" s="306"/>
      <c r="BR310" s="303"/>
    </row>
    <row r="311" spans="3:70" ht="23.45" customHeight="1" x14ac:dyDescent="0.4">
      <c r="C311" s="299"/>
      <c r="D311" s="304"/>
      <c r="E311" s="305"/>
      <c r="F311" s="305"/>
      <c r="G311" s="305"/>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5"/>
      <c r="AY311" s="305"/>
      <c r="AZ311" s="305"/>
      <c r="BA311" s="305"/>
      <c r="BB311" s="305"/>
      <c r="BC311" s="305"/>
      <c r="BD311" s="305"/>
      <c r="BE311" s="305"/>
      <c r="BF311" s="305"/>
      <c r="BG311" s="305"/>
      <c r="BH311" s="305"/>
      <c r="BI311" s="305"/>
      <c r="BJ311" s="305"/>
      <c r="BK311" s="305"/>
      <c r="BL311" s="305"/>
      <c r="BM311" s="305"/>
      <c r="BN311" s="305"/>
      <c r="BO311" s="305"/>
      <c r="BP311" s="305"/>
      <c r="BQ311" s="306"/>
      <c r="BR311" s="303"/>
    </row>
    <row r="312" spans="3:70" ht="23.45" customHeight="1" x14ac:dyDescent="0.4">
      <c r="C312" s="299"/>
      <c r="D312" s="304"/>
      <c r="E312" s="305"/>
      <c r="F312" s="305"/>
      <c r="G312" s="305"/>
      <c r="H312" s="305"/>
      <c r="I312" s="305"/>
      <c r="J312" s="305"/>
      <c r="K312" s="305"/>
      <c r="L312" s="305"/>
      <c r="M312" s="305"/>
      <c r="N312" s="305"/>
      <c r="O312" s="305"/>
      <c r="P312" s="305"/>
      <c r="Q312" s="305"/>
      <c r="R312" s="305"/>
      <c r="S312" s="305"/>
      <c r="T312" s="305"/>
      <c r="U312" s="305"/>
      <c r="V312" s="305"/>
      <c r="W312" s="305"/>
      <c r="X312" s="305"/>
      <c r="Y312" s="305"/>
      <c r="Z312" s="305"/>
      <c r="AA312" s="305"/>
      <c r="AB312" s="305"/>
      <c r="AC312" s="305"/>
      <c r="AD312" s="305"/>
      <c r="AE312" s="305"/>
      <c r="AF312" s="305"/>
      <c r="AG312" s="305"/>
      <c r="AH312" s="305"/>
      <c r="AI312" s="305"/>
      <c r="AJ312" s="305"/>
      <c r="AK312" s="305"/>
      <c r="AL312" s="305"/>
      <c r="AM312" s="305"/>
      <c r="AN312" s="305"/>
      <c r="AO312" s="305"/>
      <c r="AP312" s="305"/>
      <c r="AQ312" s="305"/>
      <c r="AR312" s="305"/>
      <c r="AS312" s="305"/>
      <c r="AT312" s="305"/>
      <c r="AU312" s="305"/>
      <c r="AV312" s="305"/>
      <c r="AW312" s="305"/>
      <c r="AX312" s="305"/>
      <c r="AY312" s="305"/>
      <c r="AZ312" s="305"/>
      <c r="BA312" s="305"/>
      <c r="BB312" s="305"/>
      <c r="BC312" s="305"/>
      <c r="BD312" s="305"/>
      <c r="BE312" s="305"/>
      <c r="BF312" s="305"/>
      <c r="BG312" s="305"/>
      <c r="BH312" s="305"/>
      <c r="BI312" s="305"/>
      <c r="BJ312" s="305"/>
      <c r="BK312" s="305"/>
      <c r="BL312" s="305"/>
      <c r="BM312" s="305"/>
      <c r="BN312" s="305"/>
      <c r="BO312" s="305"/>
      <c r="BP312" s="305"/>
      <c r="BQ312" s="306"/>
      <c r="BR312" s="303"/>
    </row>
    <row r="313" spans="3:70" ht="23.45" customHeight="1" x14ac:dyDescent="0.4">
      <c r="C313" s="299"/>
      <c r="D313" s="304"/>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6"/>
      <c r="BR313" s="303"/>
    </row>
    <row r="314" spans="3:70" ht="23.45" customHeight="1" x14ac:dyDescent="0.4">
      <c r="C314" s="299"/>
      <c r="D314" s="307"/>
      <c r="E314" s="308"/>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c r="AJ314" s="308"/>
      <c r="AK314" s="308"/>
      <c r="AL314" s="308"/>
      <c r="AM314" s="308"/>
      <c r="AN314" s="308"/>
      <c r="AO314" s="308"/>
      <c r="AP314" s="308"/>
      <c r="AQ314" s="308"/>
      <c r="AR314" s="308"/>
      <c r="AS314" s="308"/>
      <c r="AT314" s="308"/>
      <c r="AU314" s="308"/>
      <c r="AV314" s="308"/>
      <c r="AW314" s="308"/>
      <c r="AX314" s="308"/>
      <c r="AY314" s="308"/>
      <c r="AZ314" s="308"/>
      <c r="BA314" s="308"/>
      <c r="BB314" s="308"/>
      <c r="BC314" s="308"/>
      <c r="BD314" s="308"/>
      <c r="BE314" s="308"/>
      <c r="BF314" s="308"/>
      <c r="BG314" s="308"/>
      <c r="BH314" s="308"/>
      <c r="BI314" s="308"/>
      <c r="BJ314" s="308"/>
      <c r="BK314" s="308"/>
      <c r="BL314" s="308"/>
      <c r="BM314" s="308"/>
      <c r="BN314" s="308"/>
      <c r="BO314" s="308"/>
      <c r="BP314" s="308"/>
      <c r="BQ314" s="309"/>
      <c r="BR314" s="112"/>
    </row>
    <row r="315" spans="3:70" ht="12.6" customHeight="1" x14ac:dyDescent="0.4">
      <c r="C315" s="310"/>
      <c r="D315" s="311"/>
      <c r="E315" s="311"/>
      <c r="F315" s="311"/>
      <c r="G315" s="311"/>
      <c r="H315" s="311"/>
      <c r="I315" s="311"/>
      <c r="J315" s="311"/>
      <c r="K315" s="311"/>
      <c r="L315" s="311"/>
      <c r="M315" s="311"/>
      <c r="N315" s="311"/>
      <c r="O315" s="311"/>
      <c r="P315" s="311"/>
      <c r="Q315" s="311"/>
      <c r="R315" s="311"/>
      <c r="S315" s="311"/>
      <c r="T315" s="311"/>
      <c r="U315" s="311"/>
      <c r="V315" s="311"/>
      <c r="W315" s="31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c r="AS315" s="311"/>
      <c r="AT315" s="311"/>
      <c r="AU315" s="311"/>
      <c r="AV315" s="311"/>
      <c r="AW315" s="311"/>
      <c r="AX315" s="311"/>
      <c r="AY315" s="311"/>
      <c r="AZ315" s="311"/>
      <c r="BA315" s="311"/>
      <c r="BB315" s="311"/>
      <c r="BC315" s="311"/>
      <c r="BD315" s="311"/>
      <c r="BE315" s="311"/>
      <c r="BF315" s="311"/>
      <c r="BG315" s="311"/>
      <c r="BH315" s="311"/>
      <c r="BI315" s="311"/>
      <c r="BJ315" s="311"/>
      <c r="BK315" s="311"/>
      <c r="BL315" s="311"/>
      <c r="BM315" s="311"/>
      <c r="BN315" s="311"/>
      <c r="BO315" s="311"/>
      <c r="BP315" s="311"/>
      <c r="BQ315" s="311"/>
      <c r="BR315" s="312"/>
    </row>
  </sheetData>
  <mergeCells count="326">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BF248:BI250"/>
    <mergeCell ref="BJ248:BM250"/>
    <mergeCell ref="BN248:BQ250"/>
    <mergeCell ref="AM250:AP251"/>
    <mergeCell ref="AQ250:AT251"/>
    <mergeCell ref="BF251:BI254"/>
    <mergeCell ref="BJ251:BM254"/>
    <mergeCell ref="BN251:BQ254"/>
    <mergeCell ref="AM252:AP253"/>
    <mergeCell ref="AQ252:AT253"/>
    <mergeCell ref="AR242:BB243"/>
    <mergeCell ref="D244:Q245"/>
    <mergeCell ref="R244:BB245"/>
    <mergeCell ref="D248:M251"/>
    <mergeCell ref="N248:Q251"/>
    <mergeCell ref="U248:AJ257"/>
    <mergeCell ref="AM248:AP249"/>
    <mergeCell ref="AQ248:AT249"/>
    <mergeCell ref="AU248:AX252"/>
    <mergeCell ref="AY248:BB252"/>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18:BB219"/>
    <mergeCell ref="D220:Q221"/>
    <mergeCell ref="R220:BB221"/>
    <mergeCell ref="D224:M227"/>
    <mergeCell ref="N224:Q227"/>
    <mergeCell ref="U224:AJ233"/>
    <mergeCell ref="AN224:BB233"/>
    <mergeCell ref="D230:M233"/>
    <mergeCell ref="N230:Q233"/>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194:BB195"/>
    <mergeCell ref="D196:Q197"/>
    <mergeCell ref="R196:BB197"/>
    <mergeCell ref="D200:M203"/>
    <mergeCell ref="N200:Q203"/>
    <mergeCell ref="U200:AJ209"/>
    <mergeCell ref="AM200:AT202"/>
    <mergeCell ref="AU200:BB202"/>
    <mergeCell ref="D206:M209"/>
    <mergeCell ref="N206:Q209"/>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57:BB57"/>
    <mergeCell ref="D58:Q59"/>
    <mergeCell ref="R58:BB59"/>
    <mergeCell ref="D62:M65"/>
    <mergeCell ref="N62:Q65"/>
    <mergeCell ref="U62:AJ71"/>
    <mergeCell ref="AM62:AT64"/>
    <mergeCell ref="AU62:BB64"/>
    <mergeCell ref="D68:M71"/>
    <mergeCell ref="N68:Q71"/>
    <mergeCell ref="AO45:BB45"/>
    <mergeCell ref="AM46:AN46"/>
    <mergeCell ref="AO46:BB46"/>
    <mergeCell ref="AM47:AN47"/>
    <mergeCell ref="AO47:BB47"/>
    <mergeCell ref="D51:M54"/>
    <mergeCell ref="N51:Q54"/>
    <mergeCell ref="U51:AJ54"/>
    <mergeCell ref="AM51: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47" fitToHeight="0" orientation="portrait" r:id="rId1"/>
  <rowBreaks count="3" manualBreakCount="3">
    <brk id="79" max="69" man="1"/>
    <brk id="169" max="69" man="1"/>
    <brk id="265"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水道</vt:lpstr>
      <vt:lpstr>病院</vt:lpstr>
      <vt:lpstr>下水道（公共下水道）１</vt:lpstr>
      <vt:lpstr>下水道（公共下水道）２</vt:lpstr>
      <vt:lpstr>下水道（特定環境保全公共下水道）１</vt:lpstr>
      <vt:lpstr>下水道（特定環境保全公共下水道）２</vt:lpstr>
      <vt:lpstr>下水道（農業集落排水施設）１</vt:lpstr>
      <vt:lpstr>下水道（農業集落排水施設）２</vt:lpstr>
      <vt:lpstr>下水道（特定地域排水処理施設）</vt:lpstr>
      <vt:lpstr>下水道（個別排水処理施設）</vt:lpstr>
      <vt:lpstr>電気</vt:lpstr>
      <vt:lpstr>市場</vt:lpstr>
      <vt:lpstr>観光</vt:lpstr>
      <vt:lpstr>'下水道（個別排水処理施設）'!Print_Area</vt:lpstr>
      <vt:lpstr>'下水道（公共下水道）１'!Print_Area</vt:lpstr>
      <vt:lpstr>'下水道（公共下水道）２'!Print_Area</vt:lpstr>
      <vt:lpstr>'下水道（特定環境保全公共下水道）１'!Print_Area</vt:lpstr>
      <vt:lpstr>'下水道（特定環境保全公共下水道）２'!Print_Area</vt:lpstr>
      <vt:lpstr>'下水道（特定地域排水処理施設）'!Print_Area</vt:lpstr>
      <vt:lpstr>'下水道（農業集落排水施設）１'!Print_Area</vt:lpstr>
      <vt:lpstr>'下水道（農業集落排水施設）２'!Print_Area</vt:lpstr>
      <vt:lpstr>観光!Print_Area</vt:lpstr>
      <vt:lpstr>市場!Print_Area</vt:lpstr>
      <vt:lpstr>水道!Print_Area</vt:lpstr>
      <vt:lpstr>電気!Print_Area</vt:lpstr>
      <vt:lpstr>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横井　綾夏</dc:creator>
  <cp:lastModifiedBy>横井　綾夏</cp:lastModifiedBy>
  <dcterms:created xsi:type="dcterms:W3CDTF">2021-10-21T07:32:46Z</dcterms:created>
  <dcterms:modified xsi:type="dcterms:W3CDTF">2021-10-21T09:00:45Z</dcterms:modified>
</cp:coreProperties>
</file>