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18.11.9\home\02koueikigyo\02 業務\01 共通業務\03 各種調査・照会\07 経営総点検調査・抜本的改革取組状況調査\R02年度作業\01 抜本的な改革の取組状況調査\07 公開用ファイル\"/>
    </mc:Choice>
  </mc:AlternateContent>
  <xr:revisionPtr revIDLastSave="0" documentId="13_ncr:1_{AF515B45-1F85-4583-8CF2-5EE3FD85CBFC}" xr6:coauthVersionLast="45" xr6:coauthVersionMax="45" xr10:uidLastSave="{00000000-0000-0000-0000-000000000000}"/>
  <bookViews>
    <workbookView xWindow="2205" yWindow="270" windowWidth="13785" windowHeight="15405" xr2:uid="{BC947E00-6A8D-4C5C-BA4A-B6669389915E}"/>
  </bookViews>
  <sheets>
    <sheet name="水道" sheetId="3" r:id="rId1"/>
    <sheet name="簡易水道" sheetId="4" r:id="rId2"/>
    <sheet name="下水道（公共下水道）" sheetId="1" r:id="rId3"/>
    <sheet name="下水道（農業集落排水施設）" sheetId="2" r:id="rId4"/>
  </sheets>
  <externalReferences>
    <externalReference r:id="rId5"/>
    <externalReference r:id="rId6"/>
    <externalReference r:id="rId7"/>
    <externalReference r:id="rId8"/>
  </externalReferences>
  <definedNames>
    <definedName name="_xlnm.Print_Area" localSheetId="2">'下水道（公共下水道）'!$A$1:$BR$298</definedName>
    <definedName name="_xlnm.Print_Area" localSheetId="3">'下水道（農業集落排水施設）'!$A$1:$BR$298</definedName>
    <definedName name="_xlnm.Print_Area" localSheetId="1">簡易水道!$A$1:$BR$298</definedName>
    <definedName name="_xlnm.Print_Area" localSheetId="0">水道!$A$1:$BR$298</definedName>
    <definedName name="業種名" localSheetId="3">[1]選択肢!$K$2:$K$19</definedName>
    <definedName name="業種名" localSheetId="1">[2]選択肢!$K$2:$K$19</definedName>
    <definedName name="業種名" localSheetId="0">[3]選択肢!$K$2:$K$19</definedName>
    <definedName name="業種名">[4]選択肢!$K$2:$K$19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9" i="4" l="1"/>
  <c r="AM266" i="4"/>
  <c r="U266" i="4"/>
  <c r="N266" i="4"/>
  <c r="N260" i="4"/>
  <c r="BM257" i="4"/>
  <c r="BI257" i="4"/>
  <c r="BE257" i="4"/>
  <c r="AU256" i="4"/>
  <c r="AM256" i="4"/>
  <c r="BE254" i="4"/>
  <c r="U254" i="4"/>
  <c r="N254" i="4"/>
  <c r="AM243" i="4"/>
  <c r="U243" i="4"/>
  <c r="N243" i="4"/>
  <c r="AQ239" i="4"/>
  <c r="AQ237" i="4"/>
  <c r="N237" i="4"/>
  <c r="AY236" i="4"/>
  <c r="AQ235" i="4"/>
  <c r="BM234" i="4"/>
  <c r="BI234" i="4"/>
  <c r="BE234" i="4"/>
  <c r="AQ233" i="4"/>
  <c r="BE231" i="4"/>
  <c r="AY231" i="4"/>
  <c r="AQ231" i="4"/>
  <c r="U231" i="4"/>
  <c r="N231" i="4"/>
  <c r="AM219" i="4"/>
  <c r="U219" i="4"/>
  <c r="N219" i="4"/>
  <c r="N213" i="4"/>
  <c r="BM210" i="4"/>
  <c r="BI210" i="4"/>
  <c r="BE210" i="4"/>
  <c r="BE207" i="4"/>
  <c r="AN207" i="4"/>
  <c r="U207" i="4"/>
  <c r="N207" i="4"/>
  <c r="AM195" i="4"/>
  <c r="U195" i="4"/>
  <c r="N195" i="4"/>
  <c r="N189" i="4"/>
  <c r="BM186" i="4"/>
  <c r="BI186" i="4"/>
  <c r="BE186" i="4"/>
  <c r="AU186" i="4"/>
  <c r="AM186" i="4"/>
  <c r="BE183" i="4"/>
  <c r="U183" i="4"/>
  <c r="N183" i="4"/>
  <c r="AM171" i="4"/>
  <c r="U171" i="4"/>
  <c r="N171" i="4"/>
  <c r="N165" i="4"/>
  <c r="AU162" i="4"/>
  <c r="AQ162" i="4"/>
  <c r="AM162" i="4"/>
  <c r="AM159" i="4"/>
  <c r="U159" i="4"/>
  <c r="N159" i="4"/>
  <c r="AM147" i="4"/>
  <c r="U147" i="4"/>
  <c r="N147" i="4"/>
  <c r="AC142" i="4"/>
  <c r="U142" i="4"/>
  <c r="N141" i="4"/>
  <c r="BM138" i="4"/>
  <c r="BI138" i="4"/>
  <c r="BE138" i="4"/>
  <c r="AC137" i="4"/>
  <c r="U137" i="4"/>
  <c r="BE135" i="4"/>
  <c r="AM135" i="4"/>
  <c r="N135" i="4"/>
  <c r="AM123" i="4"/>
  <c r="U123" i="4"/>
  <c r="N123" i="4"/>
  <c r="U118" i="4"/>
  <c r="N117" i="4"/>
  <c r="BM114" i="4"/>
  <c r="BI114" i="4"/>
  <c r="BE114" i="4"/>
  <c r="U113" i="4"/>
  <c r="BE111" i="4"/>
  <c r="AM111" i="4"/>
  <c r="N111" i="4"/>
  <c r="AM99" i="4"/>
  <c r="U99" i="4"/>
  <c r="N99" i="4"/>
  <c r="AC94" i="4"/>
  <c r="U94" i="4"/>
  <c r="N93" i="4"/>
  <c r="BM90" i="4"/>
  <c r="BI90" i="4"/>
  <c r="BE90" i="4"/>
  <c r="AC89" i="4"/>
  <c r="U89" i="4"/>
  <c r="BE87" i="4"/>
  <c r="AM87" i="4"/>
  <c r="N87" i="4"/>
  <c r="AM75" i="4"/>
  <c r="U75" i="4"/>
  <c r="N75" i="4"/>
  <c r="N69" i="4"/>
  <c r="BM66" i="4"/>
  <c r="BI66" i="4"/>
  <c r="BE66" i="4"/>
  <c r="AU66" i="4"/>
  <c r="AM66" i="4"/>
  <c r="BE63" i="4"/>
  <c r="U63" i="4"/>
  <c r="N63" i="4"/>
  <c r="AM52" i="4"/>
  <c r="U52" i="4"/>
  <c r="N52" i="4"/>
  <c r="AM48" i="4"/>
  <c r="AM47" i="4"/>
  <c r="AM46" i="4"/>
  <c r="AM45" i="4"/>
  <c r="AM44" i="4"/>
  <c r="N44" i="4"/>
  <c r="AM43" i="4"/>
  <c r="AM42" i="4"/>
  <c r="BM39" i="4"/>
  <c r="BI39" i="4"/>
  <c r="BE39" i="4"/>
  <c r="AU38" i="4"/>
  <c r="AM38" i="4"/>
  <c r="BE36" i="4"/>
  <c r="U36" i="4"/>
  <c r="N36" i="4"/>
  <c r="BB24" i="4"/>
  <c r="AT24" i="4"/>
  <c r="AM24" i="4"/>
  <c r="AF24" i="4"/>
  <c r="Y24" i="4"/>
  <c r="R24" i="4"/>
  <c r="K24" i="4"/>
  <c r="D24" i="4"/>
  <c r="BF11" i="4"/>
  <c r="AO11" i="4"/>
  <c r="U11" i="4"/>
  <c r="C11" i="4"/>
  <c r="D279" i="3" l="1"/>
  <c r="AM266" i="3"/>
  <c r="U266" i="3"/>
  <c r="N266" i="3"/>
  <c r="N260" i="3"/>
  <c r="BM257" i="3"/>
  <c r="BI257" i="3"/>
  <c r="BE257" i="3"/>
  <c r="AU256" i="3"/>
  <c r="AM256" i="3"/>
  <c r="BE254" i="3"/>
  <c r="U254" i="3"/>
  <c r="N254" i="3"/>
  <c r="AM243" i="3"/>
  <c r="U243" i="3"/>
  <c r="N243" i="3"/>
  <c r="AQ239" i="3"/>
  <c r="AQ237" i="3"/>
  <c r="N237" i="3"/>
  <c r="AY236" i="3"/>
  <c r="AQ235" i="3"/>
  <c r="BM234" i="3"/>
  <c r="BI234" i="3"/>
  <c r="BE234" i="3"/>
  <c r="AQ233" i="3"/>
  <c r="BE231" i="3"/>
  <c r="AY231" i="3"/>
  <c r="AQ231" i="3"/>
  <c r="U231" i="3"/>
  <c r="N231" i="3"/>
  <c r="AM219" i="3"/>
  <c r="U219" i="3"/>
  <c r="N219" i="3"/>
  <c r="N213" i="3"/>
  <c r="BM210" i="3"/>
  <c r="BI210" i="3"/>
  <c r="BE210" i="3"/>
  <c r="BE207" i="3"/>
  <c r="AN207" i="3"/>
  <c r="U207" i="3"/>
  <c r="N207" i="3"/>
  <c r="AM195" i="3"/>
  <c r="U195" i="3"/>
  <c r="N195" i="3"/>
  <c r="N189" i="3"/>
  <c r="BM186" i="3"/>
  <c r="BI186" i="3"/>
  <c r="BE186" i="3"/>
  <c r="AU186" i="3"/>
  <c r="AM186" i="3"/>
  <c r="BE183" i="3"/>
  <c r="U183" i="3"/>
  <c r="N183" i="3"/>
  <c r="AM171" i="3"/>
  <c r="U171" i="3"/>
  <c r="N171" i="3"/>
  <c r="N165" i="3"/>
  <c r="AU162" i="3"/>
  <c r="AQ162" i="3"/>
  <c r="AM162" i="3"/>
  <c r="AM159" i="3"/>
  <c r="U159" i="3"/>
  <c r="N159" i="3"/>
  <c r="AM147" i="3"/>
  <c r="U147" i="3"/>
  <c r="N147" i="3"/>
  <c r="AC142" i="3"/>
  <c r="U142" i="3"/>
  <c r="N141" i="3"/>
  <c r="BM138" i="3"/>
  <c r="BI138" i="3"/>
  <c r="BE138" i="3"/>
  <c r="AC137" i="3"/>
  <c r="U137" i="3"/>
  <c r="BE135" i="3"/>
  <c r="AM135" i="3"/>
  <c r="N135" i="3"/>
  <c r="AM123" i="3"/>
  <c r="U123" i="3"/>
  <c r="N123" i="3"/>
  <c r="U118" i="3"/>
  <c r="N117" i="3"/>
  <c r="BM114" i="3"/>
  <c r="BI114" i="3"/>
  <c r="BE114" i="3"/>
  <c r="U113" i="3"/>
  <c r="BE111" i="3"/>
  <c r="AM111" i="3"/>
  <c r="N111" i="3"/>
  <c r="AM99" i="3"/>
  <c r="U99" i="3"/>
  <c r="N99" i="3"/>
  <c r="AC94" i="3"/>
  <c r="U94" i="3"/>
  <c r="N93" i="3"/>
  <c r="BM90" i="3"/>
  <c r="BI90" i="3"/>
  <c r="BE90" i="3"/>
  <c r="AC89" i="3"/>
  <c r="U89" i="3"/>
  <c r="BE87" i="3"/>
  <c r="AM87" i="3"/>
  <c r="N87" i="3"/>
  <c r="AM75" i="3"/>
  <c r="U75" i="3"/>
  <c r="N75" i="3"/>
  <c r="N69" i="3"/>
  <c r="BM66" i="3"/>
  <c r="BI66" i="3"/>
  <c r="BE66" i="3"/>
  <c r="AU66" i="3"/>
  <c r="AM66" i="3"/>
  <c r="BE63" i="3"/>
  <c r="U63" i="3"/>
  <c r="N63" i="3"/>
  <c r="AM52" i="3"/>
  <c r="U52" i="3"/>
  <c r="N52" i="3"/>
  <c r="AM48" i="3"/>
  <c r="AM47" i="3"/>
  <c r="AM46" i="3"/>
  <c r="AM45" i="3"/>
  <c r="AM44" i="3"/>
  <c r="N44" i="3"/>
  <c r="AM43" i="3"/>
  <c r="AM42" i="3"/>
  <c r="BM39" i="3"/>
  <c r="BI39" i="3"/>
  <c r="BE39" i="3"/>
  <c r="AU38" i="3"/>
  <c r="AM38" i="3"/>
  <c r="BE36" i="3"/>
  <c r="U36" i="3"/>
  <c r="N36" i="3"/>
  <c r="BB24" i="3"/>
  <c r="AT24" i="3"/>
  <c r="AM24" i="3"/>
  <c r="AF24" i="3"/>
  <c r="Y24" i="3"/>
  <c r="R24" i="3"/>
  <c r="K24" i="3"/>
  <c r="D24" i="3"/>
  <c r="BF11" i="3"/>
  <c r="AO11" i="3"/>
  <c r="U11" i="3"/>
  <c r="C11" i="3"/>
  <c r="D279" i="2" l="1"/>
  <c r="AM266" i="2"/>
  <c r="U266" i="2"/>
  <c r="N266" i="2"/>
  <c r="N260" i="2"/>
  <c r="BM257" i="2"/>
  <c r="BI257" i="2"/>
  <c r="BE257" i="2"/>
  <c r="AU256" i="2"/>
  <c r="AM256" i="2"/>
  <c r="BE254" i="2"/>
  <c r="U254" i="2"/>
  <c r="N254" i="2"/>
  <c r="AM243" i="2"/>
  <c r="U243" i="2"/>
  <c r="N243" i="2"/>
  <c r="AQ239" i="2"/>
  <c r="AQ237" i="2"/>
  <c r="N237" i="2"/>
  <c r="AY236" i="2"/>
  <c r="AQ235" i="2"/>
  <c r="BM234" i="2"/>
  <c r="BI234" i="2"/>
  <c r="BE234" i="2"/>
  <c r="AQ233" i="2"/>
  <c r="BE231" i="2"/>
  <c r="AY231" i="2"/>
  <c r="AQ231" i="2"/>
  <c r="U231" i="2"/>
  <c r="N231" i="2"/>
  <c r="AM219" i="2"/>
  <c r="U219" i="2"/>
  <c r="N219" i="2"/>
  <c r="N213" i="2"/>
  <c r="BM210" i="2"/>
  <c r="BI210" i="2"/>
  <c r="BE210" i="2"/>
  <c r="BE207" i="2"/>
  <c r="AN207" i="2"/>
  <c r="U207" i="2"/>
  <c r="N207" i="2"/>
  <c r="AM195" i="2"/>
  <c r="U195" i="2"/>
  <c r="N195" i="2"/>
  <c r="N189" i="2"/>
  <c r="BM186" i="2"/>
  <c r="BI186" i="2"/>
  <c r="BE186" i="2"/>
  <c r="AU186" i="2"/>
  <c r="AM186" i="2"/>
  <c r="BE183" i="2"/>
  <c r="U183" i="2"/>
  <c r="N183" i="2"/>
  <c r="AM171" i="2"/>
  <c r="U171" i="2"/>
  <c r="N171" i="2"/>
  <c r="N165" i="2"/>
  <c r="AU162" i="2"/>
  <c r="AQ162" i="2"/>
  <c r="AM162" i="2"/>
  <c r="AM159" i="2"/>
  <c r="U159" i="2"/>
  <c r="N159" i="2"/>
  <c r="AM147" i="2"/>
  <c r="U147" i="2"/>
  <c r="N147" i="2"/>
  <c r="AC142" i="2"/>
  <c r="U142" i="2"/>
  <c r="N141" i="2"/>
  <c r="BM138" i="2"/>
  <c r="BI138" i="2"/>
  <c r="BE138" i="2"/>
  <c r="AC137" i="2"/>
  <c r="U137" i="2"/>
  <c r="BE135" i="2"/>
  <c r="AM135" i="2"/>
  <c r="N135" i="2"/>
  <c r="AM123" i="2"/>
  <c r="U123" i="2"/>
  <c r="N123" i="2"/>
  <c r="U118" i="2"/>
  <c r="N117" i="2"/>
  <c r="BM114" i="2"/>
  <c r="BI114" i="2"/>
  <c r="BE114" i="2"/>
  <c r="U113" i="2"/>
  <c r="BE111" i="2"/>
  <c r="AM111" i="2"/>
  <c r="N111" i="2"/>
  <c r="AM99" i="2"/>
  <c r="U99" i="2"/>
  <c r="N99" i="2"/>
  <c r="AC94" i="2"/>
  <c r="U94" i="2"/>
  <c r="N93" i="2"/>
  <c r="BM90" i="2"/>
  <c r="BI90" i="2"/>
  <c r="BE90" i="2"/>
  <c r="AC89" i="2"/>
  <c r="U89" i="2"/>
  <c r="BE87" i="2"/>
  <c r="AM87" i="2"/>
  <c r="N87" i="2"/>
  <c r="AM75" i="2"/>
  <c r="U75" i="2"/>
  <c r="N75" i="2"/>
  <c r="N69" i="2"/>
  <c r="BM66" i="2"/>
  <c r="BI66" i="2"/>
  <c r="BE66" i="2"/>
  <c r="AU66" i="2"/>
  <c r="AM66" i="2"/>
  <c r="BE63" i="2"/>
  <c r="U63" i="2"/>
  <c r="N63" i="2"/>
  <c r="AM52" i="2"/>
  <c r="U52" i="2"/>
  <c r="N52" i="2"/>
  <c r="AM48" i="2"/>
  <c r="AM47" i="2"/>
  <c r="AM46" i="2"/>
  <c r="AM45" i="2"/>
  <c r="AM44" i="2"/>
  <c r="N44" i="2"/>
  <c r="AM43" i="2"/>
  <c r="AM42" i="2"/>
  <c r="BM39" i="2"/>
  <c r="BI39" i="2"/>
  <c r="BE39" i="2"/>
  <c r="AU38" i="2"/>
  <c r="AM38" i="2"/>
  <c r="BE36" i="2"/>
  <c r="U36" i="2"/>
  <c r="N36" i="2"/>
  <c r="BB24" i="2"/>
  <c r="AT24" i="2"/>
  <c r="AM24" i="2"/>
  <c r="AF24" i="2"/>
  <c r="Y24" i="2"/>
  <c r="R24" i="2"/>
  <c r="K24" i="2"/>
  <c r="D24" i="2"/>
  <c r="BF11" i="2"/>
  <c r="AO11" i="2"/>
  <c r="U11" i="2"/>
  <c r="C11" i="2"/>
  <c r="D279" i="1" l="1"/>
  <c r="AM266" i="1"/>
  <c r="U266" i="1"/>
  <c r="N266" i="1"/>
  <c r="N260" i="1"/>
  <c r="BM257" i="1"/>
  <c r="BI257" i="1"/>
  <c r="BE257" i="1"/>
  <c r="AU256" i="1"/>
  <c r="AM256" i="1"/>
  <c r="BE254" i="1"/>
  <c r="U254" i="1"/>
  <c r="N254" i="1"/>
  <c r="AM243" i="1"/>
  <c r="U243" i="1"/>
  <c r="N243" i="1"/>
  <c r="AQ239" i="1"/>
  <c r="AQ237" i="1"/>
  <c r="N237" i="1"/>
  <c r="AY236" i="1"/>
  <c r="AQ235" i="1"/>
  <c r="BM234" i="1"/>
  <c r="BI234" i="1"/>
  <c r="BE234" i="1"/>
  <c r="AQ233" i="1"/>
  <c r="BE231" i="1"/>
  <c r="AY231" i="1"/>
  <c r="AQ231" i="1"/>
  <c r="U231" i="1"/>
  <c r="N231" i="1"/>
  <c r="AM219" i="1"/>
  <c r="U219" i="1"/>
  <c r="N219" i="1"/>
  <c r="N213" i="1"/>
  <c r="BM210" i="1"/>
  <c r="BI210" i="1"/>
  <c r="BE210" i="1"/>
  <c r="BE207" i="1"/>
  <c r="AN207" i="1"/>
  <c r="U207" i="1"/>
  <c r="N207" i="1"/>
  <c r="AM195" i="1"/>
  <c r="U195" i="1"/>
  <c r="N195" i="1"/>
  <c r="N189" i="1"/>
  <c r="BM186" i="1"/>
  <c r="BI186" i="1"/>
  <c r="BE186" i="1"/>
  <c r="AU186" i="1"/>
  <c r="AM186" i="1"/>
  <c r="BE183" i="1"/>
  <c r="U183" i="1"/>
  <c r="N183" i="1"/>
  <c r="AM171" i="1"/>
  <c r="U171" i="1"/>
  <c r="N171" i="1"/>
  <c r="N165" i="1"/>
  <c r="AU162" i="1"/>
  <c r="AQ162" i="1"/>
  <c r="AM162" i="1"/>
  <c r="AM159" i="1"/>
  <c r="U159" i="1"/>
  <c r="N159" i="1"/>
  <c r="AM147" i="1"/>
  <c r="U147" i="1"/>
  <c r="N147" i="1"/>
  <c r="AC142" i="1"/>
  <c r="U142" i="1"/>
  <c r="N141" i="1"/>
  <c r="BM138" i="1"/>
  <c r="BI138" i="1"/>
  <c r="BE138" i="1"/>
  <c r="AC137" i="1"/>
  <c r="U137" i="1"/>
  <c r="BE135" i="1"/>
  <c r="AM135" i="1"/>
  <c r="N135" i="1"/>
  <c r="AM123" i="1"/>
  <c r="U123" i="1"/>
  <c r="N123" i="1"/>
  <c r="U118" i="1"/>
  <c r="N117" i="1"/>
  <c r="BM114" i="1"/>
  <c r="BI114" i="1"/>
  <c r="BE114" i="1"/>
  <c r="U113" i="1"/>
  <c r="BE111" i="1"/>
  <c r="AM111" i="1"/>
  <c r="N111" i="1"/>
  <c r="AM99" i="1"/>
  <c r="U99" i="1"/>
  <c r="N99" i="1"/>
  <c r="AC94" i="1"/>
  <c r="U94" i="1"/>
  <c r="N93" i="1"/>
  <c r="BM90" i="1"/>
  <c r="BI90" i="1"/>
  <c r="BE90" i="1"/>
  <c r="AC89" i="1"/>
  <c r="U89" i="1"/>
  <c r="BE87" i="1"/>
  <c r="AM87" i="1"/>
  <c r="N87" i="1"/>
  <c r="AM75" i="1"/>
  <c r="U75" i="1"/>
  <c r="N75" i="1"/>
  <c r="N69" i="1"/>
  <c r="BM66" i="1"/>
  <c r="BI66" i="1"/>
  <c r="BE66" i="1"/>
  <c r="AU66" i="1"/>
  <c r="AM66" i="1"/>
  <c r="BE63" i="1"/>
  <c r="U63" i="1"/>
  <c r="N63" i="1"/>
  <c r="AM52" i="1"/>
  <c r="U52" i="1"/>
  <c r="N52" i="1"/>
  <c r="AM48" i="1"/>
  <c r="AM47" i="1"/>
  <c r="AM46" i="1"/>
  <c r="AM45" i="1"/>
  <c r="AM44" i="1"/>
  <c r="N44" i="1"/>
  <c r="AM43" i="1"/>
  <c r="AM42" i="1"/>
  <c r="BM39" i="1"/>
  <c r="BI39" i="1"/>
  <c r="BE39" i="1"/>
  <c r="AU38" i="1"/>
  <c r="AM38" i="1"/>
  <c r="BE36" i="1"/>
  <c r="U36" i="1"/>
  <c r="N36" i="1"/>
  <c r="BB24" i="1"/>
  <c r="AT24" i="1"/>
  <c r="AM24" i="1"/>
  <c r="AF24" i="1"/>
  <c r="Y24" i="1"/>
  <c r="R24" i="1"/>
  <c r="K24" i="1"/>
  <c r="D24" i="1"/>
  <c r="BF11" i="1"/>
  <c r="AO11" i="1"/>
  <c r="U11" i="1"/>
  <c r="C11" i="1"/>
</calcChain>
</file>

<file path=xl/sharedStrings.xml><?xml version="1.0" encoding="utf-8"?>
<sst xmlns="http://schemas.openxmlformats.org/spreadsheetml/2006/main" count="704" uniqueCount="74">
  <si>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</si>
  <si>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</si>
  <si>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</si>
  <si>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</si>
  <si>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</si>
  <si>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</si>
  <si>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</si>
  <si>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</si>
  <si>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</si>
  <si>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</si>
  <si>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</si>
  <si>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</si>
  <si>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</si>
  <si>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</si>
  <si>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</si>
  <si>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</si>
  <si>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</si>
  <si>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</si>
  <si>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</si>
  <si>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</si>
  <si>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</si>
  <si>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①償還終了による廃止</t>
    <rPh sb="1" eb="3">
      <t>ショウカン</t>
    </rPh>
    <rPh sb="3" eb="5">
      <t>シュウリョウ</t>
    </rPh>
    <rPh sb="8" eb="10">
      <t>ハイシ</t>
    </rPh>
    <phoneticPr fontId="1"/>
  </si>
  <si>
    <t>②一般会計化</t>
    <rPh sb="1" eb="3">
      <t>イッパン</t>
    </rPh>
    <rPh sb="3" eb="6">
      <t>カイケイカ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</si>
  <si>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</si>
  <si>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</si>
  <si>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</si>
  <si>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</si>
  <si>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③診療所への移行</t>
    <rPh sb="1" eb="4">
      <t>シンリョウジョ</t>
    </rPh>
    <rPh sb="6" eb="8">
      <t>イコウ</t>
    </rPh>
    <phoneticPr fontId="1"/>
  </si>
  <si>
    <t>④飲料用水供給施設化</t>
    <rPh sb="1" eb="3">
      <t>インリョウ</t>
    </rPh>
    <rPh sb="3" eb="5">
      <t>ヨウスイ</t>
    </rPh>
    <rPh sb="5" eb="7">
      <t>キョウキュウ</t>
    </rPh>
    <rPh sb="7" eb="10">
      <t>シセツカ</t>
    </rPh>
    <phoneticPr fontId="1"/>
  </si>
  <si>
    <t>⑤民営化・民間譲渡による廃止</t>
    <rPh sb="1" eb="4">
      <t>ミンエイカ</t>
    </rPh>
    <rPh sb="5" eb="7">
      <t>ミンカン</t>
    </rPh>
    <rPh sb="7" eb="9">
      <t>ジョウト</t>
    </rPh>
    <rPh sb="12" eb="14">
      <t>ハイシ</t>
    </rPh>
    <phoneticPr fontId="1"/>
  </si>
  <si>
    <t>⑥広域化による廃止</t>
    <rPh sb="1" eb="4">
      <t>コウイキカ</t>
    </rPh>
    <rPh sb="7" eb="9">
      <t>ハイシ</t>
    </rPh>
    <phoneticPr fontId="1"/>
  </si>
  <si>
    <t>⑦その他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</si>
  <si>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</si>
  <si>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</si>
  <si>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</si>
  <si>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</si>
  <si>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</si>
  <si>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</si>
  <si>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</si>
  <si>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</si>
  <si>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</si>
  <si>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</si>
  <si>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</si>
  <si>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</si>
  <si>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</si>
  <si>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</si>
  <si>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t>
    <rPh sb="0" eb="2">
      <t>カンイ</t>
    </rPh>
    <rPh sb="2" eb="4">
      <t>スイドウ</t>
    </rPh>
    <rPh sb="4" eb="6">
      <t>ジギョウ</t>
    </rPh>
    <rPh sb="6" eb="8">
      <t>トウゴウ</t>
    </rPh>
    <phoneticPr fontId="1"/>
  </si>
  <si>
    <t>簡易水道事業統合以外</t>
    <rPh sb="0" eb="2">
      <t>カンイ</t>
    </rPh>
    <rPh sb="2" eb="4">
      <t>スイドウ</t>
    </rPh>
    <rPh sb="4" eb="6">
      <t>ジギョウ</t>
    </rPh>
    <rPh sb="6" eb="8">
      <t>トウゴウ</t>
    </rPh>
    <rPh sb="8" eb="10">
      <t>イガイ</t>
    </rPh>
    <phoneticPr fontId="1"/>
  </si>
  <si>
    <t>（下水道事業）広域化等</t>
    <rPh sb="1" eb="2">
      <t>シタ</t>
    </rPh>
    <rPh sb="2" eb="4">
      <t>スイドウ</t>
    </rPh>
    <rPh sb="4" eb="6">
      <t>ジギョウ</t>
    </rPh>
    <phoneticPr fontId="1"/>
  </si>
  <si>
    <t>汚水処理施設の
統廃合</t>
    <rPh sb="0" eb="2">
      <t>オスイ</t>
    </rPh>
    <rPh sb="2" eb="4">
      <t>ショリ</t>
    </rPh>
    <rPh sb="4" eb="6">
      <t>シセツ</t>
    </rPh>
    <rPh sb="8" eb="11">
      <t>トウハイゴウ</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</si>
  <si>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</si>
  <si>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</si>
  <si>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r>
      <rPr>
        <b/>
        <sz val="12"/>
        <color theme="1"/>
        <rFont val="游ゴシック"/>
        <family val="3"/>
        <charset val="128"/>
        <scheme val="minor"/>
      </rPr>
      <t>最適な汚水処理
施設の選択</t>
    </r>
    <r>
      <rPr>
        <sz val="10"/>
        <color theme="1"/>
        <rFont val="游ゴシック"/>
        <family val="3"/>
        <charset val="128"/>
        <scheme val="minor"/>
      </rPr>
      <t>（最適化）</t>
    </r>
    <rPh sb="0" eb="2">
      <t>サイテキ</t>
    </rPh>
    <rPh sb="3" eb="5">
      <t>オスイ</t>
    </rPh>
    <rPh sb="5" eb="7">
      <t>ショリ</t>
    </rPh>
    <rPh sb="8" eb="10">
      <t>シセツ</t>
    </rPh>
    <rPh sb="11" eb="13">
      <t>センタク</t>
    </rPh>
    <rPh sb="14" eb="17">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</si>
  <si>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</si>
  <si>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</si>
  <si>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</si>
  <si>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</si>
  <si>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</si>
  <si>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</si>
  <si>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</si>
  <si>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</si>
  <si>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</si>
  <si>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</si>
  <si>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</si>
  <si>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</si>
  <si>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</si>
  <si>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その他</t>
    <rPh sb="2" eb="3">
      <t>タ</t>
    </rPh>
    <phoneticPr fontId="1"/>
  </si>
  <si>
    <t>DB方式</t>
    <rPh sb="2" eb="4">
      <t>ホウシキ</t>
    </rPh>
    <phoneticPr fontId="1"/>
  </si>
  <si>
    <t>DBO方式</t>
    <rPh sb="3" eb="5">
      <t>ホウシキ</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</si>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</sst>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8">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12" fillId="2" borderId="0" xfId="0" applyFont="1" applyFill="1" applyAlignment="1"/>
    <xf numFmtId="0" fontId="12" fillId="2" borderId="6" xfId="0" applyFont="1" applyFill="1" applyBorder="1" applyAlignment="1"/>
    <xf numFmtId="0" fontId="13" fillId="2" borderId="0" xfId="0" applyFont="1" applyFill="1">
      <alignment vertical="center"/>
    </xf>
    <xf numFmtId="0" fontId="15" fillId="0" borderId="0" xfId="0" applyFont="1" applyAlignment="1"/>
    <xf numFmtId="0" fontId="16" fillId="2" borderId="0" xfId="0" applyFont="1" applyFill="1">
      <alignment vertical="center"/>
    </xf>
    <xf numFmtId="0" fontId="17" fillId="2" borderId="0" xfId="0" applyFont="1" applyFill="1">
      <alignment vertical="center"/>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22" fillId="2" borderId="0" xfId="0" applyFont="1" applyFill="1" applyAlignment="1">
      <alignment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25" fillId="2" borderId="0" xfId="0" applyFont="1" applyFill="1">
      <alignment vertical="center"/>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15" fillId="2" borderId="0" xfId="0" applyFont="1" applyFill="1" applyAlignment="1">
      <alignment horizontal="left" vertical="center" wrapText="1"/>
    </xf>
    <xf numFmtId="0" fontId="23" fillId="2" borderId="0" xfId="0" applyFont="1" applyFill="1" applyAlignment="1">
      <alignment horizontal="left" vertical="center"/>
    </xf>
    <xf numFmtId="0" fontId="11" fillId="2" borderId="0" xfId="0" applyFont="1" applyFill="1">
      <alignment vertical="center"/>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9"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10" xfId="0" applyFont="1" applyFill="1" applyBorder="1" applyAlignment="1">
      <alignment horizontal="left"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0" fontId="15" fillId="2" borderId="3" xfId="0" applyFont="1" applyFill="1" applyBorder="1" applyAlignment="1">
      <alignment horizontal="left" wrapText="1"/>
    </xf>
    <xf numFmtId="0" fontId="15" fillId="2" borderId="8" xfId="0" applyFont="1" applyFill="1" applyBorder="1" applyAlignment="1">
      <alignment horizontal="left"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13" fillId="0" borderId="1" xfId="0" applyFont="1" applyBorder="1" applyAlignment="1">
      <alignment horizontal="center" vertical="center" wrapText="1"/>
    </xf>
    <xf numFmtId="0" fontId="15" fillId="2" borderId="0" xfId="0" applyFont="1" applyFill="1" applyAlignment="1">
      <alignment horizontal="left"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 xfId="0" applyFont="1" applyBorder="1" applyAlignment="1">
      <alignment horizontal="center" vertical="center" wrapText="1" shrinkToFit="1"/>
    </xf>
    <xf numFmtId="0" fontId="24" fillId="0" borderId="10" xfId="0" applyFont="1" applyBorder="1">
      <alignment vertical="center"/>
    </xf>
    <xf numFmtId="0" fontId="24" fillId="0" borderId="12" xfId="0" applyFont="1" applyBorder="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3"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cellXfs>
  <cellStyles count="1">
    <cellStyle name="標準" xfId="0" builtinId="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776C70D-23FB-478F-817D-FE1B25D3E2E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C85C425-1348-4320-BEE7-ECD76CC355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0573C71-8386-4442-8A8B-B5BAF183C849}"/>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FF394B25-6E9D-4217-81B5-70C9B41B9F9A}"/>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2F2D0C7-4174-4EF7-B8A7-D0AA308CCC4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6490470D-3F50-4214-9BC6-BEB56A6C1E7C}"/>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83F486AC-A76F-47EA-B82D-D138C9FDA438}"/>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1A3AC04E-526D-48D0-8C44-D0BA6D5FC208}"/>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FAE29B66-1E43-4D35-9D58-D4C2C7428BAE}"/>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CA730B62-FAF4-4CA2-9D0B-6852D6B83878}"/>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236B2178-E1FA-482F-B19B-4BBD3E67ADB9}"/>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8973EBAD-37D8-4156-9A18-1E804E2253B2}"/>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9105D70-BDBF-4BFA-A3D6-30D0813AE804}"/>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9F473585-878A-4887-8B12-F722F76FD031}"/>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CB78028C-45D3-43A7-B591-2421FEFF43D6}"/>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5CAC15AB-F3AB-4272-B514-22D20BCD70DF}"/>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CC4AF809-2F27-43E4-BCF2-70001C21AF77}"/>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B780FA7A-4A2D-4B06-8F34-5567D3FAF6F6}"/>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7ADC6467-CD06-409E-9C3F-7BDFC44828AC}"/>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D30D0ED8-B7C0-4BDA-B557-929418089C75}"/>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35F41A0-E042-4F68-99E2-57B65BE1CC1F}"/>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B602C724-AF5E-435F-920E-AE42E2254829}"/>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7E12D4A-DEB1-46EB-897A-023DEBF9FACA}"/>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1B9C73C9-B9AA-4148-859B-4DA0B7296D77}"/>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A7AB4BEE-3032-46DA-A7AA-EF161EC4095E}"/>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223AF5C-6DE3-4038-B830-3893DCA30D7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3E1EC19-B8F7-4441-809D-1EBE7F3FCA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DB44FC-B2E2-4F98-BADC-3D70A76365AA}"/>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F413D66-72FD-4F33-9866-CA4A357ADD76}"/>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D9D638B-E149-4EE6-AB09-77D00B7CC2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82FA122-6BFC-4C2C-889A-7DBFB41316E8}"/>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D2A17380-3E18-49C8-B06A-D1A2ADDA97CE}"/>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DAFFC276-25E9-46DE-B8DF-E80BF39C26FB}"/>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3D252430-9E5B-4D90-BAF8-4C10A3B01B17}"/>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28F5E378-1541-4557-A844-870B2889D45E}"/>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9E6165D2-5F73-4529-94BE-003C084BD164}"/>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11926E9-D4A6-42C3-9225-658892C88E0A}"/>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6771D6CB-C383-4004-8001-452834295423}"/>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A53489BD-F446-4E18-8A31-5B203B370BD1}"/>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41F5F630-0239-4CB4-B138-24EF571D0874}"/>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2B3C1554-6D75-4DFE-A073-CCE635BC3FEA}"/>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CC4B1981-A295-4EF6-AE4A-6382EF3469E6}"/>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A7E6A4C9-756A-497B-A0AF-C1777C527C63}"/>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1A5B85D4-9E7B-4199-BC14-6EBAD7B7A4A8}"/>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60CB4BE-DD61-470F-8413-603CF336CD8F}"/>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F0A3C56C-491B-4147-B7CF-43078A383428}"/>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EEE675CD-2362-4694-ACA8-D511C01E786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7EB3984D-4165-47F7-AEA2-D83D7C64DCB2}"/>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24BA716F-CA56-487D-B6A5-57DDAFDA6608}"/>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AF61B937-892E-454E-BE71-269E5482DAC1}"/>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9CA403F-1D00-415F-918D-96C5287484C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7F44812-BCFE-456B-9FF3-BCBEB3B244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443B47-F264-4746-A955-76BC67FF81E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9AFEE30A-7166-44F9-AC37-739E0D706E75}"/>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3026F60-1430-4ED9-AA7A-AB3FECA933D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D68E3108-B722-46F9-8DD7-02E38B7E0469}"/>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6B3D56EA-D60B-427F-B341-6DEA7D9468A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16FDCAB8-B958-4097-84B6-28B2F25737B6}"/>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67C2EA5B-E4DB-4D84-AE23-531F1C4FDD3D}"/>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65D77FB0-4FF1-4EC0-948C-B170593148CB}"/>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E6FAF9B8-9306-4538-8E38-46E0D75DF7FB}"/>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9E0A80C0-724F-4BCB-ADF7-58C5EED3E213}"/>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49706F5-8D5C-4DE6-84B0-E4E26E3BCC07}"/>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3E1651EF-60BF-4FA6-83AC-6E98B5FE78D6}"/>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6EFDBE17-8417-4B29-9B6A-8DA3717F9AEC}"/>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A459CD7A-70CB-4512-A08F-29DB8EFA96E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8333A3C8-520C-4943-85C4-E8084120D996}"/>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72CA1F8A-842D-48D9-AF93-74CD1EB8007D}"/>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9A62E1F8-A4CA-4426-8B86-DB98E2702014}"/>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BD25D56-B781-4C78-A390-2D1D2310942A}"/>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E39CD275-19DE-4704-A977-EC92A2DE257C}"/>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C3E72A54-C91A-4F5B-8A8F-9CE3125EACC1}"/>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DFA1B5AD-BB1C-46B0-9423-D75734362CE7}"/>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D5F54BB9-6C72-4500-A4F3-024AC5A5BE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D0AC5511-1CD4-498A-BF40-919C423FC6F3}"/>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73AF092-E712-423B-A551-F0A1A0BC408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B7DB23-34F4-458A-8DE4-CE97A7EFF9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E735987-8274-4DA0-A6FF-AAFA154653D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BFE16AA6-B464-4311-A582-C98F792F1D88}"/>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3531D7E-D1E1-442D-BF4C-E5346204F02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785F6833-35BB-499A-923E-75F821CE1482}"/>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2F88B65C-A8E4-4817-B27D-DDDE7618C83A}"/>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4CB0F18B-165D-40BF-BB05-68F705318C7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9A718315-A37A-4625-8533-2D5E7C87ADB4}"/>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BEC14D86-0E9B-47D7-A0B4-1EC6F0E6E7AB}"/>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3F0E6A81-E47C-4EB0-87C5-DA65D66DCC52}"/>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A837DD83-D295-41DE-8126-DDFA985D6DC7}"/>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54C668E2-F185-4C7B-B034-BD8DC1A6021B}"/>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821C43D4-1DE0-452E-BADD-50D1793310A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7BF941D4-8230-4F63-B437-2C42FD02A449}"/>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7E7A3925-1881-41BA-83A4-906BD20D5D4A}"/>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1B9DE034-427C-495E-B9D2-27F1C0C762D8}"/>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195E8387-2682-495A-B82A-751E30F6220A}"/>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3740BE65-5F44-43A8-9DD1-783AA79228B2}"/>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362FA711-C457-4EDF-9D8F-8A037B94B691}"/>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31625492-6AAE-4AC1-ADD4-D624CF1690C4}"/>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8026F750-C58C-483E-9FE8-BFD023B95217}"/>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7046873D-AC46-4B0F-8364-1A1DB94DF94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7941E272-33AB-4D26-A263-5D34913233B4}"/>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6C5798EE-D763-4A99-B457-34AACBFD32C1}"/>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3%20&#32654;&#37111;&#30010;&#9675;/&#12304;&#38598;&#25490;&#12305;03%20&#35519;&#26619;&#31080;&#65288;R2&#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3%20&#32654;&#37111;&#30010;&#9675;/&#20462;&#27491;&#12304;&#31777;&#27700;&#12305;03%20&#35519;&#26619;&#31080;&#65288;R2&#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3%20&#32654;&#37111;&#30010;&#9675;/&#12304;&#19978;&#27700;&#12305;03%20&#35519;&#26619;&#31080;&#65288;R2&#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3%20&#32654;&#37111;&#30010;&#9675;/&#12304;&#19979;&#27700;&#12305;03%20&#35519;&#26619;&#31080;&#65288;R2&#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美郷町</v>
          </cell>
        </row>
        <row r="17">
          <cell r="F17" t="str">
            <v>下水道事業</v>
          </cell>
          <cell r="W17" t="str">
            <v>農業集落排水施設</v>
          </cell>
          <cell r="BD17" t="str">
            <v>×</v>
          </cell>
        </row>
        <row r="19">
          <cell r="F19" t="str">
            <v>ー</v>
          </cell>
        </row>
        <row r="41">
          <cell r="R41" t="str">
            <v xml:space="preserve"> </v>
          </cell>
        </row>
        <row r="42">
          <cell r="R42" t="str">
            <v xml:space="preserve"> </v>
          </cell>
        </row>
        <row r="43">
          <cell r="R43" t="str">
            <v xml:space="preserve"> </v>
          </cell>
        </row>
        <row r="45">
          <cell r="R45" t="str">
            <v xml:space="preserve"> </v>
          </cell>
        </row>
        <row r="47">
          <cell r="R47" t="str">
            <v xml:space="preserve"> </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事業規模が小さいため、現状職員１人で事業を継続できているため。</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美郷町</v>
          </cell>
        </row>
        <row r="17">
          <cell r="F17" t="str">
            <v>簡易水道事業</v>
          </cell>
          <cell r="W17" t="str">
            <v>―</v>
          </cell>
          <cell r="BD17" t="str">
            <v>×</v>
          </cell>
        </row>
        <row r="19">
          <cell r="F19" t="str">
            <v>ー</v>
          </cell>
        </row>
        <row r="41">
          <cell r="R41" t="str">
            <v>○</v>
          </cell>
          <cell r="X41" t="str">
            <v>○</v>
          </cell>
        </row>
        <row r="56">
          <cell r="B56" t="str">
            <v>簡易水道事業を廃止し、新たに美郷町上水道事業を創設した。発生主義・複式簿記の採用により、公営企業の経済活動を正確に把握し、その損益及び財産の状態を適切に把握できるようになった。今後はこれらを基に、施設の更新計画等に活用していく。</v>
          </cell>
        </row>
        <row r="62">
          <cell r="G62" t="str">
            <v>○</v>
          </cell>
          <cell r="S62" t="str">
            <v>平成</v>
          </cell>
          <cell r="V62">
            <v>29</v>
          </cell>
        </row>
        <row r="63">
          <cell r="V63">
            <v>3</v>
          </cell>
        </row>
        <row r="64">
          <cell r="V64">
            <v>28</v>
          </cell>
        </row>
        <row r="69">
          <cell r="AG69"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美郷町</v>
          </cell>
        </row>
        <row r="17">
          <cell r="F17" t="str">
            <v>水道事業</v>
          </cell>
          <cell r="W17" t="str">
            <v>―</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xml:space="preserve">
水道料金の改定や施設の管理や運営方法、統廃合等の検討等を行っている最中で、抜本的な改革の方向性についての前段階にあると考えます。
また、現在の状況としては、地方での事業規模が大きいとは言えず、今後の広域化や業務委託等を視野に入れた検討が必要であると考えます。</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美郷町</v>
          </cell>
        </row>
        <row r="17">
          <cell r="F17" t="str">
            <v>下水道事業</v>
          </cell>
          <cell r="W17" t="str">
            <v>公共下水道</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xml:space="preserve">
現在の美郷町下水道事業特別会計は、資金不足を一般会計からの繰入金で補てんしている。
本来は使用料収入で賄われるものであり、加入促進や施設統合による維持管理費の削減に努めている状況であるため。</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061A0-0D95-4DC7-BE52-7AA3F63CCD3D}">
  <sheetPr>
    <pageSetUpPr fitToPage="1"/>
  </sheetPr>
  <dimension ref="A1:CE298"/>
  <sheetViews>
    <sheetView showZeros="0" tabSelected="1" zoomScale="55" zoomScaleNormal="55" workbookViewId="0">
      <selection activeCell="BN21" sqref="BN21"/>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IF(COUNTIF([3]回答表!K15,"*")&gt;0,[3]回答表!K15,"")</f>
        <v>美郷町</v>
      </c>
      <c r="D11" s="245"/>
      <c r="E11" s="245"/>
      <c r="F11" s="245"/>
      <c r="G11" s="245"/>
      <c r="H11" s="245"/>
      <c r="I11" s="245"/>
      <c r="J11" s="245"/>
      <c r="K11" s="245"/>
      <c r="L11" s="245"/>
      <c r="M11" s="245"/>
      <c r="N11" s="245"/>
      <c r="O11" s="245"/>
      <c r="P11" s="245"/>
      <c r="Q11" s="245"/>
      <c r="R11" s="245"/>
      <c r="S11" s="245"/>
      <c r="T11" s="245"/>
      <c r="U11" s="252" t="str">
        <f>IF(COUNTIF([3]回答表!F17,"*")&gt;0,[3]回答表!F17,"")</f>
        <v>水道事業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IF(COUNTIF([3]回答表!W17,"*")&gt;0,[3]回答表!W17,"")</f>
        <v>―</v>
      </c>
      <c r="AP11" s="247"/>
      <c r="AQ11" s="247"/>
      <c r="AR11" s="247"/>
      <c r="AS11" s="247"/>
      <c r="AT11" s="247"/>
      <c r="AU11" s="247"/>
      <c r="AV11" s="247"/>
      <c r="AW11" s="247"/>
      <c r="AX11" s="247"/>
      <c r="AY11" s="247"/>
      <c r="AZ11" s="247"/>
      <c r="BA11" s="247"/>
      <c r="BB11" s="247"/>
      <c r="BC11" s="247"/>
      <c r="BD11" s="247"/>
      <c r="BE11" s="248"/>
      <c r="BF11" s="251" t="str">
        <f>IF(COUNTIF([3]回答表!F19,"*")&gt;0,[3]回答表!F19,"")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IF([3]回答表!R41="○","○","")</f>
        <v/>
      </c>
      <c r="E24" s="121"/>
      <c r="F24" s="121"/>
      <c r="G24" s="121"/>
      <c r="H24" s="121"/>
      <c r="I24" s="121"/>
      <c r="J24" s="122"/>
      <c r="K24" s="120" t="str">
        <f>IF([3]回答表!R42="○","○","")</f>
        <v/>
      </c>
      <c r="L24" s="121"/>
      <c r="M24" s="121"/>
      <c r="N24" s="121"/>
      <c r="O24" s="121"/>
      <c r="P24" s="121"/>
      <c r="Q24" s="122"/>
      <c r="R24" s="120" t="str">
        <f>IF([3]回答表!R43="○","○","")</f>
        <v/>
      </c>
      <c r="S24" s="121"/>
      <c r="T24" s="121"/>
      <c r="U24" s="121"/>
      <c r="V24" s="121"/>
      <c r="W24" s="121"/>
      <c r="X24" s="122"/>
      <c r="Y24" s="120" t="str">
        <f>IF([3]回答表!R44="○","○","")</f>
        <v/>
      </c>
      <c r="Z24" s="121"/>
      <c r="AA24" s="121"/>
      <c r="AB24" s="121"/>
      <c r="AC24" s="121"/>
      <c r="AD24" s="121"/>
      <c r="AE24" s="122"/>
      <c r="AF24" s="120" t="str">
        <f>IF([3]回答表!R45="○","○","")</f>
        <v/>
      </c>
      <c r="AG24" s="121"/>
      <c r="AH24" s="121"/>
      <c r="AI24" s="121"/>
      <c r="AJ24" s="121"/>
      <c r="AK24" s="121"/>
      <c r="AL24" s="122"/>
      <c r="AM24" s="120" t="str">
        <f>IF([3]回答表!R46="○","○","")</f>
        <v/>
      </c>
      <c r="AN24" s="121"/>
      <c r="AO24" s="121"/>
      <c r="AP24" s="121"/>
      <c r="AQ24" s="121"/>
      <c r="AR24" s="121"/>
      <c r="AS24" s="122"/>
      <c r="AT24" s="120" t="str">
        <f>IF([3]回答表!R47="○","○","")</f>
        <v/>
      </c>
      <c r="AU24" s="121"/>
      <c r="AV24" s="121"/>
      <c r="AW24" s="121"/>
      <c r="AX24" s="121"/>
      <c r="AY24" s="121"/>
      <c r="AZ24" s="122"/>
      <c r="BA24" s="18"/>
      <c r="BB24" s="117" t="str">
        <f>IF([3]回答表!R48="○","○","")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IF([3]回答表!X41="○","○","")</f>
        <v/>
      </c>
      <c r="O36" s="97"/>
      <c r="P36" s="97"/>
      <c r="Q36" s="98"/>
      <c r="R36" s="38"/>
      <c r="S36" s="38"/>
      <c r="T36" s="38"/>
      <c r="U36" s="105" t="str">
        <f>IF([3]回答表!X41="○",[3]回答表!B56,IF([3]回答表!AA41="○",[3]回答表!B76,""))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IF([3]回答表!X41="○",[3]回答表!S62,IF([3]回答表!AA41="○",[3]回答表!S82,""))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IF([3]回答表!X41="○",[3]回答表!G62,IF([3]回答表!AA41="○",[3]回答表!G82,""))</f>
        <v/>
      </c>
      <c r="AN38" s="118"/>
      <c r="AO38" s="118"/>
      <c r="AP38" s="118"/>
      <c r="AQ38" s="118"/>
      <c r="AR38" s="118"/>
      <c r="AS38" s="118"/>
      <c r="AT38" s="119"/>
      <c r="AU38" s="117" t="str">
        <f>IF([3]回答表!X41="○",[3]回答表!G63,IF([3]回答表!AA41="○",[3]回答表!G83,""))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IF([3]回答表!X41="○",[3]回答表!V62,IF([3]回答表!AA41="○",[3]回答表!V82,""))</f>
        <v/>
      </c>
      <c r="BF39" s="198"/>
      <c r="BG39" s="198"/>
      <c r="BH39" s="199"/>
      <c r="BI39" s="81" t="str">
        <f>IF([3]回答表!X41="○",[3]回答表!V63,IF([3]回答表!AA41="○",[3]回答表!V83,""))</f>
        <v/>
      </c>
      <c r="BJ39" s="198"/>
      <c r="BK39" s="198"/>
      <c r="BL39" s="199"/>
      <c r="BM39" s="81" t="str">
        <f>IF([3]回答表!X41="○",[3]回答表!V64,IF([3]回答表!AA41="○",[3]回答表!V84,""))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IF([3]回答表!X41="○",[3]回答表!O68,IF([3]回答表!AA41="○",[3]回答表!O88,""))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IF([3]回答表!X41="○",[3]回答表!O69,IF([3]回答表!AA41="○",[3]回答表!O89,""))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IF([3]回答表!AA41="○","○","")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IF([3]回答表!X41="○",[3]回答表!O70,IF([3]回答表!AA41="○",[3]回答表!O90,""))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IF([3]回答表!X41="○",[3]回答表!O71,IF([3]回答表!AA41="○",[3]回答表!O91,""))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IF([3]回答表!X41="○",[3]回答表!AG68,IF([3]回答表!AA41="○",[3]回答表!AG88,""))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IF([3]回答表!X41="○",[3]回答表!AG69,IF([3]回答表!AA41="○",[3]回答表!AG89,""))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IF([3]回答表!X41="○",[3]回答表!AG70,IF([3]回答表!AA41="○",[3]回答表!AG90,""))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IF([3]回答表!AD41="○","○","")</f>
        <v/>
      </c>
      <c r="O52" s="97"/>
      <c r="P52" s="97"/>
      <c r="Q52" s="98"/>
      <c r="R52" s="38"/>
      <c r="S52" s="38"/>
      <c r="T52" s="38"/>
      <c r="U52" s="105" t="str">
        <f>IF([3]回答表!AD41="○",[3]回答表!B96,"")</f>
        <v/>
      </c>
      <c r="V52" s="106"/>
      <c r="W52" s="106"/>
      <c r="X52" s="106"/>
      <c r="Y52" s="106"/>
      <c r="Z52" s="106"/>
      <c r="AA52" s="106"/>
      <c r="AB52" s="106"/>
      <c r="AC52" s="106"/>
      <c r="AD52" s="106"/>
      <c r="AE52" s="106"/>
      <c r="AF52" s="106"/>
      <c r="AG52" s="106"/>
      <c r="AH52" s="106"/>
      <c r="AI52" s="106"/>
      <c r="AJ52" s="107"/>
      <c r="AK52" s="55"/>
      <c r="AL52" s="55"/>
      <c r="AM52" s="105" t="str">
        <f>IF([3]回答表!AD41="○",[3]回答表!B101,"")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IF([3]回答表!X42="○","○","")</f>
        <v/>
      </c>
      <c r="O63" s="97"/>
      <c r="P63" s="97"/>
      <c r="Q63" s="98"/>
      <c r="R63" s="38"/>
      <c r="S63" s="38"/>
      <c r="T63" s="38"/>
      <c r="U63" s="105" t="str">
        <f>IF([3]回答表!X42="○",[3]回答表!B111,IF([3]回答表!AA42="○",[3]回答表!B124,""))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IF([3]回答表!X42="○",[3]回答表!S117,IF([3]回答表!AA42="○",[3]回答表!S130,""))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IF([3]回答表!X42="○",[3]回答表!J117,IF([3]回答表!AA42="○",[3]回答表!J130,""))</f>
        <v/>
      </c>
      <c r="AN66" s="118"/>
      <c r="AO66" s="118"/>
      <c r="AP66" s="118"/>
      <c r="AQ66" s="118"/>
      <c r="AR66" s="118"/>
      <c r="AS66" s="118"/>
      <c r="AT66" s="119"/>
      <c r="AU66" s="117" t="str">
        <f>IF([3]回答表!X42="○",[3]回答表!J118,IF([3]回答表!AA42="○",[3]回答表!J131,""))</f>
        <v/>
      </c>
      <c r="AV66" s="118"/>
      <c r="AW66" s="118"/>
      <c r="AX66" s="118"/>
      <c r="AY66" s="118"/>
      <c r="AZ66" s="118"/>
      <c r="BA66" s="118"/>
      <c r="BB66" s="119"/>
      <c r="BC66" s="39"/>
      <c r="BD66" s="34"/>
      <c r="BE66" s="81" t="str">
        <f>IF([3]回答表!X42="○",[3]回答表!V117,IF([3]回答表!AA42="○",[3]回答表!V130,""))</f>
        <v/>
      </c>
      <c r="BF66" s="82"/>
      <c r="BG66" s="82"/>
      <c r="BH66" s="82"/>
      <c r="BI66" s="81" t="str">
        <f>IF([3]回答表!X42="○",[3]回答表!V118,IF([3]回答表!AA42="○",[3]回答表!V131,""))</f>
        <v/>
      </c>
      <c r="BJ66" s="82"/>
      <c r="BK66" s="82"/>
      <c r="BL66" s="82"/>
      <c r="BM66" s="81" t="str">
        <f>IF([3]回答表!X42="○",[3]回答表!V119,IF([3]回答表!AA42="○",[3]回答表!V132,""))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IF([3]回答表!AA42="○","○","")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IF([3]回答表!AD42="○","○","")</f>
        <v/>
      </c>
      <c r="O75" s="97"/>
      <c r="P75" s="97"/>
      <c r="Q75" s="98"/>
      <c r="R75" s="38"/>
      <c r="S75" s="38"/>
      <c r="T75" s="38"/>
      <c r="U75" s="105" t="str">
        <f>IF([3]回答表!AD42="○",[3]回答表!B137,"")</f>
        <v/>
      </c>
      <c r="V75" s="106"/>
      <c r="W75" s="106"/>
      <c r="X75" s="106"/>
      <c r="Y75" s="106"/>
      <c r="Z75" s="106"/>
      <c r="AA75" s="106"/>
      <c r="AB75" s="106"/>
      <c r="AC75" s="106"/>
      <c r="AD75" s="106"/>
      <c r="AE75" s="106"/>
      <c r="AF75" s="106"/>
      <c r="AG75" s="106"/>
      <c r="AH75" s="106"/>
      <c r="AI75" s="106"/>
      <c r="AJ75" s="107"/>
      <c r="AK75" s="55"/>
      <c r="AL75" s="55"/>
      <c r="AM75" s="105" t="str">
        <f>IF([3]回答表!AD42="○",[3]回答表!B143,"")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IF([3]回答表!F17="水道事業",IF([3]回答表!X43="○","○",""),"")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IF([3]回答表!F17="水道事業",IF([3]回答表!X43="○",[3]回答表!B154,IF([3]回答表!AA43="○",[3]回答表!B201,"")),"")</f>
        <v/>
      </c>
      <c r="AN87" s="106"/>
      <c r="AO87" s="106"/>
      <c r="AP87" s="106"/>
      <c r="AQ87" s="106"/>
      <c r="AR87" s="106"/>
      <c r="AS87" s="106"/>
      <c r="AT87" s="106"/>
      <c r="AU87" s="106"/>
      <c r="AV87" s="106"/>
      <c r="AW87" s="106"/>
      <c r="AX87" s="106"/>
      <c r="AY87" s="106"/>
      <c r="AZ87" s="106"/>
      <c r="BA87" s="106"/>
      <c r="BB87" s="107"/>
      <c r="BC87" s="39"/>
      <c r="BD87" s="34"/>
      <c r="BE87" s="114" t="str">
        <f>IF([3]回答表!F17="水道事業",IF([3]回答表!X43="○",[3]回答表!B190,IF([3]回答表!AA43="○",[3]回答表!B238,"")),"")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IF([3]回答表!F17="水道事業",IF([3]回答表!X43="○",[3]回答表!J162,IF([3]回答表!AA43="○",[3]回答表!J209,"")),"")</f>
        <v/>
      </c>
      <c r="V89" s="118"/>
      <c r="W89" s="118"/>
      <c r="X89" s="118"/>
      <c r="Y89" s="118"/>
      <c r="Z89" s="118"/>
      <c r="AA89" s="118"/>
      <c r="AB89" s="119"/>
      <c r="AC89" s="117" t="str">
        <f>IF([3]回答表!F17="水道事業",IF([3]回答表!X43="○",[3]回答表!J169,IF([3]回答表!AA43="○",[3]回答表!J216,"")),"")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IF([3]回答表!F17="水道事業",IF([3]回答表!X43="○",[3]回答表!E190,IF([3]回答表!AA43="○",[3]回答表!E238,"")),"")</f>
        <v/>
      </c>
      <c r="BF90" s="82"/>
      <c r="BG90" s="82"/>
      <c r="BH90" s="82"/>
      <c r="BI90" s="81" t="str">
        <f>IF([3]回答表!F17="水道事業",IF([3]回答表!X43="○",[3]回答表!E191,IF([3]回答表!AA43="○",[3]回答表!E239,"")),"")</f>
        <v/>
      </c>
      <c r="BJ90" s="82"/>
      <c r="BK90" s="82"/>
      <c r="BL90" s="82"/>
      <c r="BM90" s="81" t="str">
        <f>IF([3]回答表!F17="水道事業",IF([3]回答表!X43="○",[3]回答表!E192,IF([3]回答表!AA43="○",[3]回答表!E240,"")),"")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IF([3]回答表!F17="水道事業",IF([3]回答表!AA43="○","○",""),"")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IF([3]回答表!F17="水道事業",IF([3]回答表!X43="○",[3]回答表!J172,IF([3]回答表!AA43="○",[3]回答表!J219,"")),"")</f>
        <v/>
      </c>
      <c r="V94" s="118"/>
      <c r="W94" s="118"/>
      <c r="X94" s="118"/>
      <c r="Y94" s="118"/>
      <c r="Z94" s="118"/>
      <c r="AA94" s="118"/>
      <c r="AB94" s="119"/>
      <c r="AC94" s="117" t="str">
        <f>IF([3]回答表!F17="水道事業",IF([3]回答表!X43="○",[3]回答表!J176,IF([3]回答表!AA43="○",[3]回答表!J223,"")),"")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IF([3]回答表!F17="水道事業",IF([3]回答表!AD43="○","○",""),"")</f>
        <v/>
      </c>
      <c r="O99" s="97"/>
      <c r="P99" s="97"/>
      <c r="Q99" s="98"/>
      <c r="R99" s="38"/>
      <c r="S99" s="38"/>
      <c r="T99" s="38"/>
      <c r="U99" s="105" t="str">
        <f>IF([3]回答表!F17="水道事業",IF([3]回答表!AD43="○",[3]回答表!B249,""),"")</f>
        <v/>
      </c>
      <c r="V99" s="106"/>
      <c r="W99" s="106"/>
      <c r="X99" s="106"/>
      <c r="Y99" s="106"/>
      <c r="Z99" s="106"/>
      <c r="AA99" s="106"/>
      <c r="AB99" s="106"/>
      <c r="AC99" s="106"/>
      <c r="AD99" s="106"/>
      <c r="AE99" s="106"/>
      <c r="AF99" s="106"/>
      <c r="AG99" s="106"/>
      <c r="AH99" s="106"/>
      <c r="AI99" s="106"/>
      <c r="AJ99" s="107"/>
      <c r="AK99" s="55"/>
      <c r="AL99" s="55"/>
      <c r="AM99" s="105" t="str">
        <f>IF([3]回答表!F17="水道事業",IF([3]回答表!AD43="○",[3]回答表!B255,""),"")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IF([3]回答表!F17="簡易水道事業",IF([3]回答表!X43="○","○",""),"")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IF([3]回答表!F17="簡易水道事業",IF([3]回答表!X43="○",[3]回答表!B154,IF([3]回答表!AA43="○",[3]回答表!B201,"")),"")</f>
        <v/>
      </c>
      <c r="AN111" s="106"/>
      <c r="AO111" s="106"/>
      <c r="AP111" s="106"/>
      <c r="AQ111" s="106"/>
      <c r="AR111" s="106"/>
      <c r="AS111" s="106"/>
      <c r="AT111" s="106"/>
      <c r="AU111" s="106"/>
      <c r="AV111" s="106"/>
      <c r="AW111" s="106"/>
      <c r="AX111" s="106"/>
      <c r="AY111" s="106"/>
      <c r="AZ111" s="106"/>
      <c r="BA111" s="106"/>
      <c r="BB111" s="107"/>
      <c r="BC111" s="39"/>
      <c r="BD111" s="34"/>
      <c r="BE111" s="114" t="str">
        <f>IF([3]回答表!F17="簡易水道事業",IF([3]回答表!X43="○",[3]回答表!B190,IF([3]回答表!AA43="○",[3]回答表!B238,"")),"")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IF([3]回答表!F17="簡易水道事業",IF([3]回答表!X43="○",[3]回答表!Y181,IF([3]回答表!AA43="○",[3]回答表!Y229,"")),"")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IF([3]回答表!F17="簡易水道事業",IF([3]回答表!X43="○",[3]回答表!E190,IF([3]回答表!AA43="○",[3]回答表!E238,"")),"")</f>
        <v/>
      </c>
      <c r="BF114" s="82"/>
      <c r="BG114" s="82"/>
      <c r="BH114" s="82"/>
      <c r="BI114" s="81" t="str">
        <f>IF([3]回答表!F17="簡易水道事業",IF([3]回答表!X43="○",[3]回答表!E191,IF([3]回答表!AA43="○",[3]回答表!E239,"")),"")</f>
        <v/>
      </c>
      <c r="BJ114" s="82"/>
      <c r="BK114" s="82"/>
      <c r="BL114" s="82"/>
      <c r="BM114" s="81" t="str">
        <f>IF([3]回答表!F17="簡易水道事業",IF([3]回答表!X43="○",[3]回答表!E192,IF([3]回答表!AA43="○",[3]回答表!E240,"")),"")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IF([3]回答表!F17="簡易水道事業",IF([3]回答表!AA43="○","○",""),"")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IF([3]回答表!F17="簡易水道事業",IF([3]回答表!X43="○",[3]回答表!Y182,IF([3]回答表!AA43="○",[3]回答表!Y230,"")),"")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IF([3]回答表!F17="簡易水道事業",IF([3]回答表!AD43="○","○",""),"")</f>
        <v/>
      </c>
      <c r="O123" s="97"/>
      <c r="P123" s="97"/>
      <c r="Q123" s="98"/>
      <c r="R123" s="38"/>
      <c r="S123" s="38"/>
      <c r="T123" s="38"/>
      <c r="U123" s="105" t="str">
        <f>IF([3]回答表!F17="簡易水道事業",IF([3]回答表!AD43="○",[3]回答表!B249,""),"")</f>
        <v/>
      </c>
      <c r="V123" s="106"/>
      <c r="W123" s="106"/>
      <c r="X123" s="106"/>
      <c r="Y123" s="106"/>
      <c r="Z123" s="106"/>
      <c r="AA123" s="106"/>
      <c r="AB123" s="106"/>
      <c r="AC123" s="106"/>
      <c r="AD123" s="106"/>
      <c r="AE123" s="106"/>
      <c r="AF123" s="106"/>
      <c r="AG123" s="106"/>
      <c r="AH123" s="106"/>
      <c r="AI123" s="106"/>
      <c r="AJ123" s="107"/>
      <c r="AK123" s="55"/>
      <c r="AL123" s="55"/>
      <c r="AM123" s="105" t="str">
        <f>IF([3]回答表!F17="簡易水道事業",IF([3]回答表!AD43="○",[3]回答表!B255,""),"")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IF([3]回答表!F17="下水道事業",IF([3]回答表!X43="○","○",""),"")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IF([3]回答表!F17="下水道事業",IF([3]回答表!X43="○",[3]回答表!B154,IF([3]回答表!AA43="○",[3]回答表!B201,"")),"")</f>
        <v/>
      </c>
      <c r="AN135" s="106"/>
      <c r="AO135" s="106"/>
      <c r="AP135" s="106"/>
      <c r="AQ135" s="106"/>
      <c r="AR135" s="106"/>
      <c r="AS135" s="106"/>
      <c r="AT135" s="106"/>
      <c r="AU135" s="106"/>
      <c r="AV135" s="106"/>
      <c r="AW135" s="106"/>
      <c r="AX135" s="106"/>
      <c r="AY135" s="106"/>
      <c r="AZ135" s="106"/>
      <c r="BA135" s="106"/>
      <c r="BB135" s="107"/>
      <c r="BC135" s="39"/>
      <c r="BD135" s="34"/>
      <c r="BE135" s="114" t="str">
        <f>IF([3]回答表!F17="下水道事業",IF([3]回答表!X43="○",[3]回答表!B190,IF([3]回答表!AA43="○",[3]回答表!B238,"")),"")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IF([3]回答表!F17="下水道事業",IF([3]回答表!X43="○",[3]回答表!Y184,IF([3]回答表!AA43="○",[3]回答表!Y232,"")),"")</f>
        <v/>
      </c>
      <c r="V137" s="118"/>
      <c r="W137" s="118"/>
      <c r="X137" s="118"/>
      <c r="Y137" s="118"/>
      <c r="Z137" s="118"/>
      <c r="AA137" s="118"/>
      <c r="AB137" s="119"/>
      <c r="AC137" s="117" t="str">
        <f>IF([3]回答表!F17="下水道事業",IF([3]回答表!X43="○",[3]回答表!Y185,IF([3]回答表!AA43="○",[3]回答表!Y233,"")),"")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IF([3]回答表!F17="下水道事業",IF([3]回答表!X43="○",[3]回答表!E190,IF([3]回答表!AA43="○",[3]回答表!E238,"")),"")</f>
        <v/>
      </c>
      <c r="BF138" s="82"/>
      <c r="BG138" s="82"/>
      <c r="BH138" s="82"/>
      <c r="BI138" s="81" t="str">
        <f>IF([3]回答表!F17="下水道事業",IF([3]回答表!X43="○",[3]回答表!E191,IF([3]回答表!AA43="○",[3]回答表!E239,"")),"")</f>
        <v/>
      </c>
      <c r="BJ138" s="82"/>
      <c r="BK138" s="82"/>
      <c r="BL138" s="82"/>
      <c r="BM138" s="81" t="str">
        <f>IF([3]回答表!F17="下水道事業",IF([3]回答表!X43="○",[3]回答表!E192,IF([3]回答表!AA43="○",[3]回答表!E240,"")),"")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IF([3]回答表!F17="下水道事業",IF([3]回答表!AA43="○","○",""),"")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IF([3]回答表!F17="下水道事業",IF([3]回答表!X43="○",[3]回答表!Y186,IF([3]回答表!AA43="○",[3]回答表!Y234,"")),"")</f>
        <v/>
      </c>
      <c r="V142" s="118"/>
      <c r="W142" s="118"/>
      <c r="X142" s="118"/>
      <c r="Y142" s="118"/>
      <c r="Z142" s="118"/>
      <c r="AA142" s="118"/>
      <c r="AB142" s="119"/>
      <c r="AC142" s="117" t="str">
        <f>IF([3]回答表!F17="下水道事業",IF([3]回答表!X43="○",[3]回答表!Y187,IF([3]回答表!AA43="○",[3]回答表!Y235,"")),"")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IF([3]回答表!F17="下水道事業",IF([3]回答表!AD43="○","○",""),"")</f>
        <v/>
      </c>
      <c r="O147" s="97"/>
      <c r="P147" s="97"/>
      <c r="Q147" s="98"/>
      <c r="R147" s="38"/>
      <c r="S147" s="38"/>
      <c r="T147" s="38"/>
      <c r="U147" s="105" t="str">
        <f>IF([3]回答表!F17="下水道事業",IF([3]回答表!AD43="○",[3]回答表!B249,""),"")</f>
        <v/>
      </c>
      <c r="V147" s="106"/>
      <c r="W147" s="106"/>
      <c r="X147" s="106"/>
      <c r="Y147" s="106"/>
      <c r="Z147" s="106"/>
      <c r="AA147" s="106"/>
      <c r="AB147" s="106"/>
      <c r="AC147" s="106"/>
      <c r="AD147" s="106"/>
      <c r="AE147" s="106"/>
      <c r="AF147" s="106"/>
      <c r="AG147" s="106"/>
      <c r="AH147" s="106"/>
      <c r="AI147" s="106"/>
      <c r="AJ147" s="107"/>
      <c r="AK147" s="55"/>
      <c r="AL147" s="55"/>
      <c r="AM147" s="105" t="str">
        <f>IF([3]回答表!F17="下水道事業",IF([3]回答表!AD43="○",[3]回答表!B255,""),"")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IF([3]回答表!BD17="○",IF([3]回答表!X43="○","○",""),"")</f>
        <v/>
      </c>
      <c r="O159" s="97"/>
      <c r="P159" s="97"/>
      <c r="Q159" s="98"/>
      <c r="R159" s="38"/>
      <c r="S159" s="38"/>
      <c r="T159" s="38"/>
      <c r="U159" s="105" t="str">
        <f>IF([3]回答表!BD17="○",IF([3]回答表!X43="○",[3]回答表!B154,IF([3]回答表!AA43="○",[3]回答表!B201,"")),"")</f>
        <v/>
      </c>
      <c r="V159" s="106"/>
      <c r="W159" s="106"/>
      <c r="X159" s="106"/>
      <c r="Y159" s="106"/>
      <c r="Z159" s="106"/>
      <c r="AA159" s="106"/>
      <c r="AB159" s="106"/>
      <c r="AC159" s="106"/>
      <c r="AD159" s="106"/>
      <c r="AE159" s="106"/>
      <c r="AF159" s="106"/>
      <c r="AG159" s="106"/>
      <c r="AH159" s="106"/>
      <c r="AI159" s="106"/>
      <c r="AJ159" s="107"/>
      <c r="AK159" s="49"/>
      <c r="AL159" s="49"/>
      <c r="AM159" s="114" t="str">
        <f>IF([3]回答表!BD17="○",IF([3]回答表!X43="○",[3]回答表!B190,IF([3]回答表!AA43="○",[3]回答表!B238,"")),"")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IF([3]回答表!BD17="○",IF([3]回答表!X43="○",[3]回答表!E190,IF([3]回答表!AA43="○",[3]回答表!E238,"")),"")</f>
        <v/>
      </c>
      <c r="AN162" s="82"/>
      <c r="AO162" s="82"/>
      <c r="AP162" s="82"/>
      <c r="AQ162" s="81" t="str">
        <f>IF([3]回答表!BD17="○",IF([3]回答表!X43="○",[3]回答表!E191,IF([3]回答表!AA43="○",[3]回答表!E239,"")),"")</f>
        <v/>
      </c>
      <c r="AR162" s="82"/>
      <c r="AS162" s="82"/>
      <c r="AT162" s="82"/>
      <c r="AU162" s="81" t="str">
        <f>IF([3]回答表!BD17="○",IF([3]回答表!X43="○",[3]回答表!E192,IF([3]回答表!AA43="○",[3]回答表!E240,"")),"")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IF([3]回答表!BD17="○",IF([3]回答表!AA43="○","○",""),"")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IF([3]回答表!BD17="○",IF([3]回答表!AD43="○","○",""),"")</f>
        <v/>
      </c>
      <c r="O171" s="97"/>
      <c r="P171" s="97"/>
      <c r="Q171" s="98"/>
      <c r="R171" s="38"/>
      <c r="S171" s="38"/>
      <c r="T171" s="38"/>
      <c r="U171" s="105" t="str">
        <f>IF([3]回答表!BD17="○",IF([3]回答表!AD43="○",[3]回答表!B249,""),"")</f>
        <v/>
      </c>
      <c r="V171" s="106"/>
      <c r="W171" s="106"/>
      <c r="X171" s="106"/>
      <c r="Y171" s="106"/>
      <c r="Z171" s="106"/>
      <c r="AA171" s="106"/>
      <c r="AB171" s="106"/>
      <c r="AC171" s="106"/>
      <c r="AD171" s="106"/>
      <c r="AE171" s="106"/>
      <c r="AF171" s="106"/>
      <c r="AG171" s="106"/>
      <c r="AH171" s="106"/>
      <c r="AI171" s="106"/>
      <c r="AJ171" s="107"/>
      <c r="AK171" s="55"/>
      <c r="AL171" s="55"/>
      <c r="AM171" s="105" t="str">
        <f>IF([3]回答表!BD17="○",IF([3]回答表!AD43="○",[3]回答表!B255,""),"")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IF([3]回答表!X44="○","○","")</f>
        <v/>
      </c>
      <c r="O183" s="97"/>
      <c r="P183" s="97"/>
      <c r="Q183" s="98"/>
      <c r="R183" s="38"/>
      <c r="S183" s="38"/>
      <c r="T183" s="38"/>
      <c r="U183" s="105" t="str">
        <f>IF([3]回答表!X44="○",[3]回答表!B266,IF([3]回答表!AA44="○",[3]回答表!B283,""))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IF([3]回答表!X44="○",[3]回答表!U272,IF([3]回答表!AA44="○",[3]回答表!U289,""))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IF([3]回答表!X44="○",[3]回答表!G272,IF([3]回答表!AA44="○",[3]回答表!G289,""))</f>
        <v/>
      </c>
      <c r="AN186" s="118"/>
      <c r="AO186" s="118"/>
      <c r="AP186" s="118"/>
      <c r="AQ186" s="118"/>
      <c r="AR186" s="118"/>
      <c r="AS186" s="118"/>
      <c r="AT186" s="119"/>
      <c r="AU186" s="117" t="str">
        <f>IF([3]回答表!X44="○",[3]回答表!G273,IF([3]回答表!AA44="○",[3]回答表!G290,""))</f>
        <v/>
      </c>
      <c r="AV186" s="118"/>
      <c r="AW186" s="118"/>
      <c r="AX186" s="118"/>
      <c r="AY186" s="118"/>
      <c r="AZ186" s="118"/>
      <c r="BA186" s="118"/>
      <c r="BB186" s="119"/>
      <c r="BC186" s="39"/>
      <c r="BD186" s="34"/>
      <c r="BE186" s="81" t="str">
        <f>IF([3]回答表!X44="○",[3]回答表!X272,IF([3]回答表!AA44="○",[3]回答表!X289,""))</f>
        <v/>
      </c>
      <c r="BF186" s="82"/>
      <c r="BG186" s="82"/>
      <c r="BH186" s="82"/>
      <c r="BI186" s="81" t="str">
        <f>IF([3]回答表!X44="○",[3]回答表!X273,IF([3]回答表!AA44="○",[3]回答表!X290,""))</f>
        <v/>
      </c>
      <c r="BJ186" s="82"/>
      <c r="BK186" s="82"/>
      <c r="BL186" s="85"/>
      <c r="BM186" s="81" t="str">
        <f>IF([3]回答表!X44="○",[3]回答表!X274,IF([3]回答表!AA44="○",[3]回答表!X291,""))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IF([3]回答表!AA44="○","○","")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IF([3]回答表!AD44="○","○","")</f>
        <v/>
      </c>
      <c r="O195" s="97"/>
      <c r="P195" s="97"/>
      <c r="Q195" s="98"/>
      <c r="R195" s="38"/>
      <c r="S195" s="38"/>
      <c r="T195" s="38"/>
      <c r="U195" s="105" t="str">
        <f>IF([3]回答表!AD44="○",[3]回答表!B296,"")</f>
        <v/>
      </c>
      <c r="V195" s="106"/>
      <c r="W195" s="106"/>
      <c r="X195" s="106"/>
      <c r="Y195" s="106"/>
      <c r="Z195" s="106"/>
      <c r="AA195" s="106"/>
      <c r="AB195" s="106"/>
      <c r="AC195" s="106"/>
      <c r="AD195" s="106"/>
      <c r="AE195" s="106"/>
      <c r="AF195" s="106"/>
      <c r="AG195" s="106"/>
      <c r="AH195" s="106"/>
      <c r="AI195" s="106"/>
      <c r="AJ195" s="107"/>
      <c r="AK195" s="60"/>
      <c r="AL195" s="60"/>
      <c r="AM195" s="105" t="str">
        <f>IF([3]回答表!AD44="○",[3]回答表!B302,"")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IF([3]回答表!X45="○","○","")</f>
        <v/>
      </c>
      <c r="O207" s="97"/>
      <c r="P207" s="97"/>
      <c r="Q207" s="98"/>
      <c r="R207" s="38"/>
      <c r="S207" s="38"/>
      <c r="T207" s="38"/>
      <c r="U207" s="105" t="str">
        <f>IF([3]回答表!X45="○",[3]回答表!B314,IF([3]回答表!AA45="○",[3]回答表!B337,""))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IF([3]回答表!X45="○",[3]回答表!B320,"")</f>
        <v/>
      </c>
      <c r="AO207" s="163"/>
      <c r="AP207" s="163"/>
      <c r="AQ207" s="163"/>
      <c r="AR207" s="163"/>
      <c r="AS207" s="163"/>
      <c r="AT207" s="163"/>
      <c r="AU207" s="163"/>
      <c r="AV207" s="163"/>
      <c r="AW207" s="163"/>
      <c r="AX207" s="163"/>
      <c r="AY207" s="163"/>
      <c r="AZ207" s="163"/>
      <c r="BA207" s="163"/>
      <c r="BB207" s="164"/>
      <c r="BC207" s="39"/>
      <c r="BD207" s="34"/>
      <c r="BE207" s="114" t="str">
        <f>IF([3]回答表!X45="○",[3]回答表!B326,IF([3]回答表!AA45="○",[3]回答表!B343,""))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IF([3]回答表!X45="○",[3]回答表!E326,IF([3]回答表!AA45="○",[3]回答表!E343,""))</f>
        <v/>
      </c>
      <c r="BF210" s="82"/>
      <c r="BG210" s="82"/>
      <c r="BH210" s="82"/>
      <c r="BI210" s="81" t="str">
        <f>IF([3]回答表!X45="○",[3]回答表!E327,IF([3]回答表!AA45="○",[3]回答表!E344,""))</f>
        <v/>
      </c>
      <c r="BJ210" s="82"/>
      <c r="BK210" s="82"/>
      <c r="BL210" s="85"/>
      <c r="BM210" s="81" t="str">
        <f>IF([3]回答表!X45="○",[3]回答表!E328,IF([3]回答表!AA45="○",[3]回答表!E345,""))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IF([3]回答表!AA45="○","○","")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IF([3]回答表!AD45="○","○","")</f>
        <v/>
      </c>
      <c r="O219" s="97"/>
      <c r="P219" s="97"/>
      <c r="Q219" s="98"/>
      <c r="R219" s="38"/>
      <c r="S219" s="38"/>
      <c r="T219" s="38"/>
      <c r="U219" s="105" t="str">
        <f>IF([3]回答表!AD45="○",[3]回答表!B350,"")</f>
        <v/>
      </c>
      <c r="V219" s="106"/>
      <c r="W219" s="106"/>
      <c r="X219" s="106"/>
      <c r="Y219" s="106"/>
      <c r="Z219" s="106"/>
      <c r="AA219" s="106"/>
      <c r="AB219" s="106"/>
      <c r="AC219" s="106"/>
      <c r="AD219" s="106"/>
      <c r="AE219" s="106"/>
      <c r="AF219" s="106"/>
      <c r="AG219" s="106"/>
      <c r="AH219" s="106"/>
      <c r="AI219" s="106"/>
      <c r="AJ219" s="107"/>
      <c r="AK219" s="60"/>
      <c r="AL219" s="60"/>
      <c r="AM219" s="105" t="str">
        <f>IF([3]回答表!AD45="○",[3]回答表!B356,"")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IF([3]回答表!X46="○","○","")</f>
        <v/>
      </c>
      <c r="O231" s="97"/>
      <c r="P231" s="97"/>
      <c r="Q231" s="98"/>
      <c r="R231" s="38"/>
      <c r="S231" s="38"/>
      <c r="T231" s="38"/>
      <c r="U231" s="105" t="str">
        <f>IF([3]回答表!X46="○",[3]回答表!B368,IF([3]回答表!AA46="○",[3]回答表!B382,""))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IF([3]回答表!X46="○",[3]回答表!BC375,IF([3]回答表!AA46="○",[3]回答表!BC389,""))</f>
        <v/>
      </c>
      <c r="AR231" s="149"/>
      <c r="AS231" s="149"/>
      <c r="AT231" s="149"/>
      <c r="AU231" s="154" t="s">
        <v>63</v>
      </c>
      <c r="AV231" s="155"/>
      <c r="AW231" s="155"/>
      <c r="AX231" s="156"/>
      <c r="AY231" s="149" t="str">
        <f>IF([3]回答表!X46="○",[3]回答表!BC380,IF([3]回答表!AA46="○",[3]回答表!BC394,""))</f>
        <v/>
      </c>
      <c r="AZ231" s="149"/>
      <c r="BA231" s="149"/>
      <c r="BB231" s="149"/>
      <c r="BC231" s="39"/>
      <c r="BD231" s="34"/>
      <c r="BE231" s="114" t="str">
        <f>IF([3]回答表!X46="○",[3]回答表!S374,IF([3]回答表!AA46="○",[3]回答表!S388,""))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IF([3]回答表!X46="○",[3]回答表!BC376,IF([3]回答表!AA46="○",[3]回答表!BC390,""))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IF([3]回答表!X46="○",[3]回答表!V374,IF([3]回答表!AA46="○",[3]回答表!V388,""))</f>
        <v/>
      </c>
      <c r="BF234" s="82"/>
      <c r="BG234" s="82"/>
      <c r="BH234" s="82"/>
      <c r="BI234" s="81" t="str">
        <f>IF([3]回答表!X46="○",[3]回答表!V375,IF([3]回答表!AA46="○",[3]回答表!V389,""))</f>
        <v/>
      </c>
      <c r="BJ234" s="82"/>
      <c r="BK234" s="82"/>
      <c r="BL234" s="85"/>
      <c r="BM234" s="81" t="str">
        <f>IF([3]回答表!X46="○",[3]回答表!V376,IF([3]回答表!AA46="○",[3]回答表!V390,""))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IF([3]回答表!X46="○",[3]回答表!BC377,IF([3]回答表!AA46="○",[3]回答表!BC391,""))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IF([3]回答表!X46="○",[3]回答表!BC381,IF([3]回答表!AA46="○",[3]回答表!BC395,""))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IF([3]回答表!AA46="○","○","")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IF([3]回答表!X46="○",[3]回答表!BC378,IF([3]回答表!AA46="○",[3]回答表!BC392,""))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IF([3]回答表!X46="○",[3]回答表!BC379,IF([3]回答表!AA46="○",[3]回答表!BC393,""))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IF([3]回答表!AD46="○","○","")</f>
        <v/>
      </c>
      <c r="O243" s="97"/>
      <c r="P243" s="97"/>
      <c r="Q243" s="98"/>
      <c r="R243" s="38"/>
      <c r="S243" s="38"/>
      <c r="T243" s="38"/>
      <c r="U243" s="105" t="str">
        <f>IF([3]回答表!AD46="○",[3]回答表!B396,"")</f>
        <v/>
      </c>
      <c r="V243" s="106"/>
      <c r="W243" s="106"/>
      <c r="X243" s="106"/>
      <c r="Y243" s="106"/>
      <c r="Z243" s="106"/>
      <c r="AA243" s="106"/>
      <c r="AB243" s="106"/>
      <c r="AC243" s="106"/>
      <c r="AD243" s="106"/>
      <c r="AE243" s="106"/>
      <c r="AF243" s="106"/>
      <c r="AG243" s="106"/>
      <c r="AH243" s="106"/>
      <c r="AI243" s="106"/>
      <c r="AJ243" s="107"/>
      <c r="AK243" s="55"/>
      <c r="AL243" s="55"/>
      <c r="AM243" s="105" t="str">
        <f>IF([3]回答表!AD46="○",[3]回答表!B402,"")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IF([3]回答表!X47="○","○","")</f>
        <v/>
      </c>
      <c r="O254" s="97"/>
      <c r="P254" s="97"/>
      <c r="Q254" s="98"/>
      <c r="R254" s="38"/>
      <c r="S254" s="38"/>
      <c r="T254" s="38"/>
      <c r="U254" s="105" t="str">
        <f>IF([3]回答表!X47="○",[3]回答表!B414,IF([3]回答表!AA47="○",[3]回答表!B431,""))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IF([3]回答表!X47="○",[3]回答表!B424,IF([3]回答表!AA47="○",[3]回答表!B441,""))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IF([3]回答表!X47="○",[3]回答表!G420,IF([3]回答表!AA47="○",[3]回答表!G437,""))</f>
        <v/>
      </c>
      <c r="AN256" s="118"/>
      <c r="AO256" s="118"/>
      <c r="AP256" s="118"/>
      <c r="AQ256" s="118"/>
      <c r="AR256" s="118"/>
      <c r="AS256" s="118"/>
      <c r="AT256" s="119"/>
      <c r="AU256" s="117" t="str">
        <f>IF([3]回答表!X47="○",[3]回答表!G421,IF([3]回答表!AA47="○",[3]回答表!G438,""))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IF([3]回答表!X47="○",[3]回答表!E424,IF([3]回答表!AA47="○",[3]回答表!E441,""))</f>
        <v/>
      </c>
      <c r="BF257" s="82"/>
      <c r="BG257" s="82"/>
      <c r="BH257" s="82"/>
      <c r="BI257" s="81" t="str">
        <f>IF([3]回答表!X47="○",[3]回答表!E425,IF([3]回答表!AA47="○",[3]回答表!E442,""))</f>
        <v/>
      </c>
      <c r="BJ257" s="82"/>
      <c r="BK257" s="82"/>
      <c r="BL257" s="85"/>
      <c r="BM257" s="81" t="str">
        <f>IF([3]回答表!X47="○",[3]回答表!E426,IF([3]回答表!AA47="○",[3]回答表!E443,""))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IF([3]回答表!AA47="○","○","")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IF([3]回答表!AD47="○","○","")</f>
        <v/>
      </c>
      <c r="O266" s="97"/>
      <c r="P266" s="97"/>
      <c r="Q266" s="98"/>
      <c r="R266" s="38"/>
      <c r="S266" s="38"/>
      <c r="T266" s="38"/>
      <c r="U266" s="105" t="str">
        <f>IF([3]回答表!AD47="○",[3]回答表!B448,"")</f>
        <v/>
      </c>
      <c r="V266" s="106"/>
      <c r="W266" s="106"/>
      <c r="X266" s="106"/>
      <c r="Y266" s="106"/>
      <c r="Z266" s="106"/>
      <c r="AA266" s="106"/>
      <c r="AB266" s="106"/>
      <c r="AC266" s="106"/>
      <c r="AD266" s="106"/>
      <c r="AE266" s="106"/>
      <c r="AF266" s="106"/>
      <c r="AG266" s="106"/>
      <c r="AH266" s="106"/>
      <c r="AI266" s="106"/>
      <c r="AJ266" s="107"/>
      <c r="AK266" s="49"/>
      <c r="AL266" s="49"/>
      <c r="AM266" s="105" t="str">
        <f>IF([3]回答表!AD47="○",[3]回答表!B454,"")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IF([3]回答表!R48="○",[3]回答表!B467,"")</f>
        <v xml:space="preserve">
水道料金の改定や施設の管理や運営方法、統廃合等の検討等を行っている最中で、抜本的な改革の方向性についての前段階にあると考えます。
また、現在の状況としては、地方での事業規模が大きいとは言えず、今後の広域化や業務委託等を視野に入れた検討が必要であると考えます。</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D8CFA-6AB4-4027-A5F9-2783A3DBCB80}">
  <sheetPr>
    <pageSetUpPr fitToPage="1"/>
  </sheetPr>
  <dimension ref="A1:CE298"/>
  <sheetViews>
    <sheetView showZeros="0" zoomScale="55" zoomScaleNormal="55" workbookViewId="0">
      <selection activeCell="BN21" sqref="BN21"/>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IF(COUNTIF([2]回答表!K15,"*")&gt;0,[2]回答表!K15,"")</f>
        <v>美郷町</v>
      </c>
      <c r="D11" s="245"/>
      <c r="E11" s="245"/>
      <c r="F11" s="245"/>
      <c r="G11" s="245"/>
      <c r="H11" s="245"/>
      <c r="I11" s="245"/>
      <c r="J11" s="245"/>
      <c r="K11" s="245"/>
      <c r="L11" s="245"/>
      <c r="M11" s="245"/>
      <c r="N11" s="245"/>
      <c r="O11" s="245"/>
      <c r="P11" s="245"/>
      <c r="Q11" s="245"/>
      <c r="R11" s="245"/>
      <c r="S11" s="245"/>
      <c r="T11" s="245"/>
      <c r="U11" s="252" t="str">
        <f>IF(COUNTIF([2]回答表!F17,"*")&gt;0,[2]回答表!F17,"")</f>
        <v>簡易水道事業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IF(COUNTIF([2]回答表!W17,"*")&gt;0,[2]回答表!W17,"")</f>
        <v>―</v>
      </c>
      <c r="AP11" s="247"/>
      <c r="AQ11" s="247"/>
      <c r="AR11" s="247"/>
      <c r="AS11" s="247"/>
      <c r="AT11" s="247"/>
      <c r="AU11" s="247"/>
      <c r="AV11" s="247"/>
      <c r="AW11" s="247"/>
      <c r="AX11" s="247"/>
      <c r="AY11" s="247"/>
      <c r="AZ11" s="247"/>
      <c r="BA11" s="247"/>
      <c r="BB11" s="247"/>
      <c r="BC11" s="247"/>
      <c r="BD11" s="247"/>
      <c r="BE11" s="248"/>
      <c r="BF11" s="251" t="str">
        <f>IF(COUNTIF([2]回答表!F19,"*")&gt;0,[2]回答表!F19,"")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IF([2]回答表!R41="○","○","")</f>
        <v>○</v>
      </c>
      <c r="E24" s="121"/>
      <c r="F24" s="121"/>
      <c r="G24" s="121"/>
      <c r="H24" s="121"/>
      <c r="I24" s="121"/>
      <c r="J24" s="122"/>
      <c r="K24" s="120" t="str">
        <f>IF([2]回答表!R42="○","○","")</f>
        <v/>
      </c>
      <c r="L24" s="121"/>
      <c r="M24" s="121"/>
      <c r="N24" s="121"/>
      <c r="O24" s="121"/>
      <c r="P24" s="121"/>
      <c r="Q24" s="122"/>
      <c r="R24" s="120" t="str">
        <f>IF([2]回答表!R43="○","○","")</f>
        <v/>
      </c>
      <c r="S24" s="121"/>
      <c r="T24" s="121"/>
      <c r="U24" s="121"/>
      <c r="V24" s="121"/>
      <c r="W24" s="121"/>
      <c r="X24" s="122"/>
      <c r="Y24" s="120" t="str">
        <f>IF([2]回答表!R44="○","○","")</f>
        <v/>
      </c>
      <c r="Z24" s="121"/>
      <c r="AA24" s="121"/>
      <c r="AB24" s="121"/>
      <c r="AC24" s="121"/>
      <c r="AD24" s="121"/>
      <c r="AE24" s="122"/>
      <c r="AF24" s="120" t="str">
        <f>IF([2]回答表!R45="○","○","")</f>
        <v/>
      </c>
      <c r="AG24" s="121"/>
      <c r="AH24" s="121"/>
      <c r="AI24" s="121"/>
      <c r="AJ24" s="121"/>
      <c r="AK24" s="121"/>
      <c r="AL24" s="122"/>
      <c r="AM24" s="120" t="str">
        <f>IF([2]回答表!R46="○","○","")</f>
        <v/>
      </c>
      <c r="AN24" s="121"/>
      <c r="AO24" s="121"/>
      <c r="AP24" s="121"/>
      <c r="AQ24" s="121"/>
      <c r="AR24" s="121"/>
      <c r="AS24" s="122"/>
      <c r="AT24" s="120" t="str">
        <f>IF([2]回答表!R47="○","○","")</f>
        <v/>
      </c>
      <c r="AU24" s="121"/>
      <c r="AV24" s="121"/>
      <c r="AW24" s="121"/>
      <c r="AX24" s="121"/>
      <c r="AY24" s="121"/>
      <c r="AZ24" s="122"/>
      <c r="BA24" s="18"/>
      <c r="BB24" s="117" t="str">
        <f>IF([2]回答表!R48="○","○","")</f>
        <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IF([2]回答表!X41="○","○","")</f>
        <v>○</v>
      </c>
      <c r="O36" s="97"/>
      <c r="P36" s="97"/>
      <c r="Q36" s="98"/>
      <c r="R36" s="38"/>
      <c r="S36" s="38"/>
      <c r="T36" s="38"/>
      <c r="U36" s="259" t="str">
        <f>IF([2]回答表!X41="○",[2]回答表!B56,IF([2]回答表!AA41="○",[2]回答表!B76,""))</f>
        <v>簡易水道事業を廃止し、新たに美郷町上水道事業を創設した。発生主義・複式簿記の採用により、公営企業の経済活動を正確に把握し、その損益及び財産の状態を適切に把握できるようになった。今後はこれらを基に、施設の更新計画等に活用していく。</v>
      </c>
      <c r="V36" s="260"/>
      <c r="W36" s="260"/>
      <c r="X36" s="260"/>
      <c r="Y36" s="260"/>
      <c r="Z36" s="260"/>
      <c r="AA36" s="260"/>
      <c r="AB36" s="260"/>
      <c r="AC36" s="260"/>
      <c r="AD36" s="260"/>
      <c r="AE36" s="260"/>
      <c r="AF36" s="260"/>
      <c r="AG36" s="260"/>
      <c r="AH36" s="260"/>
      <c r="AI36" s="260"/>
      <c r="AJ36" s="261"/>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IF([2]回答表!X41="○",[2]回答表!S62,IF([2]回答表!AA41="○",[2]回答表!S82,""))</f>
        <v>平成</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262"/>
      <c r="V37" s="263"/>
      <c r="W37" s="263"/>
      <c r="X37" s="263"/>
      <c r="Y37" s="263"/>
      <c r="Z37" s="263"/>
      <c r="AA37" s="263"/>
      <c r="AB37" s="263"/>
      <c r="AC37" s="263"/>
      <c r="AD37" s="263"/>
      <c r="AE37" s="263"/>
      <c r="AF37" s="263"/>
      <c r="AG37" s="263"/>
      <c r="AH37" s="263"/>
      <c r="AI37" s="263"/>
      <c r="AJ37" s="264"/>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262"/>
      <c r="V38" s="263"/>
      <c r="W38" s="263"/>
      <c r="X38" s="263"/>
      <c r="Y38" s="263"/>
      <c r="Z38" s="263"/>
      <c r="AA38" s="263"/>
      <c r="AB38" s="263"/>
      <c r="AC38" s="263"/>
      <c r="AD38" s="263"/>
      <c r="AE38" s="263"/>
      <c r="AF38" s="263"/>
      <c r="AG38" s="263"/>
      <c r="AH38" s="263"/>
      <c r="AI38" s="263"/>
      <c r="AJ38" s="264"/>
      <c r="AK38" s="49"/>
      <c r="AL38" s="49"/>
      <c r="AM38" s="117" t="str">
        <f>IF([2]回答表!X41="○",[2]回答表!G62,IF([2]回答表!AA41="○",[2]回答表!G82,""))</f>
        <v>○</v>
      </c>
      <c r="AN38" s="118"/>
      <c r="AO38" s="118"/>
      <c r="AP38" s="118"/>
      <c r="AQ38" s="118"/>
      <c r="AR38" s="118"/>
      <c r="AS38" s="118"/>
      <c r="AT38" s="119"/>
      <c r="AU38" s="117">
        <f>IF([2]回答表!X41="○",[2]回答表!G63,IF([2]回答表!AA41="○",[2]回答表!G83,""))</f>
        <v>0</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262"/>
      <c r="V39" s="263"/>
      <c r="W39" s="263"/>
      <c r="X39" s="263"/>
      <c r="Y39" s="263"/>
      <c r="Z39" s="263"/>
      <c r="AA39" s="263"/>
      <c r="AB39" s="263"/>
      <c r="AC39" s="263"/>
      <c r="AD39" s="263"/>
      <c r="AE39" s="263"/>
      <c r="AF39" s="263"/>
      <c r="AG39" s="263"/>
      <c r="AH39" s="263"/>
      <c r="AI39" s="263"/>
      <c r="AJ39" s="264"/>
      <c r="AK39" s="49"/>
      <c r="AL39" s="49"/>
      <c r="AM39" s="120"/>
      <c r="AN39" s="121"/>
      <c r="AO39" s="121"/>
      <c r="AP39" s="121"/>
      <c r="AQ39" s="121"/>
      <c r="AR39" s="121"/>
      <c r="AS39" s="121"/>
      <c r="AT39" s="122"/>
      <c r="AU39" s="120"/>
      <c r="AV39" s="121"/>
      <c r="AW39" s="121"/>
      <c r="AX39" s="121"/>
      <c r="AY39" s="121"/>
      <c r="AZ39" s="121"/>
      <c r="BA39" s="121"/>
      <c r="BB39" s="122"/>
      <c r="BC39" s="39"/>
      <c r="BD39" s="34"/>
      <c r="BE39" s="81">
        <f>IF([2]回答表!X41="○",[2]回答表!V62,IF([2]回答表!AA41="○",[2]回答表!V82,""))</f>
        <v>29</v>
      </c>
      <c r="BF39" s="198"/>
      <c r="BG39" s="198"/>
      <c r="BH39" s="199"/>
      <c r="BI39" s="81">
        <f>IF([2]回答表!X41="○",[2]回答表!V63,IF([2]回答表!AA41="○",[2]回答表!V83,""))</f>
        <v>3</v>
      </c>
      <c r="BJ39" s="198"/>
      <c r="BK39" s="198"/>
      <c r="BL39" s="199"/>
      <c r="BM39" s="81">
        <f>IF([2]回答表!X41="○",[2]回答表!V64,IF([2]回答表!AA41="○",[2]回答表!V84,""))</f>
        <v>28</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262"/>
      <c r="V40" s="263"/>
      <c r="W40" s="263"/>
      <c r="X40" s="263"/>
      <c r="Y40" s="263"/>
      <c r="Z40" s="263"/>
      <c r="AA40" s="263"/>
      <c r="AB40" s="263"/>
      <c r="AC40" s="263"/>
      <c r="AD40" s="263"/>
      <c r="AE40" s="263"/>
      <c r="AF40" s="263"/>
      <c r="AG40" s="263"/>
      <c r="AH40" s="263"/>
      <c r="AI40" s="263"/>
      <c r="AJ40" s="264"/>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262"/>
      <c r="V41" s="263"/>
      <c r="W41" s="263"/>
      <c r="X41" s="263"/>
      <c r="Y41" s="263"/>
      <c r="Z41" s="263"/>
      <c r="AA41" s="263"/>
      <c r="AB41" s="263"/>
      <c r="AC41" s="263"/>
      <c r="AD41" s="263"/>
      <c r="AE41" s="263"/>
      <c r="AF41" s="263"/>
      <c r="AG41" s="263"/>
      <c r="AH41" s="263"/>
      <c r="AI41" s="263"/>
      <c r="AJ41" s="264"/>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262"/>
      <c r="V42" s="263"/>
      <c r="W42" s="263"/>
      <c r="X42" s="263"/>
      <c r="Y42" s="263"/>
      <c r="Z42" s="263"/>
      <c r="AA42" s="263"/>
      <c r="AB42" s="263"/>
      <c r="AC42" s="263"/>
      <c r="AD42" s="263"/>
      <c r="AE42" s="263"/>
      <c r="AF42" s="263"/>
      <c r="AG42" s="263"/>
      <c r="AH42" s="263"/>
      <c r="AI42" s="263"/>
      <c r="AJ42" s="264"/>
      <c r="AK42" s="49"/>
      <c r="AL42" s="49"/>
      <c r="AM42" s="196">
        <f>IF([2]回答表!X41="○",[2]回答表!O68,IF([2]回答表!AA41="○",[2]回答表!O88,""))</f>
        <v>0</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262"/>
      <c r="V43" s="263"/>
      <c r="W43" s="263"/>
      <c r="X43" s="263"/>
      <c r="Y43" s="263"/>
      <c r="Z43" s="263"/>
      <c r="AA43" s="263"/>
      <c r="AB43" s="263"/>
      <c r="AC43" s="263"/>
      <c r="AD43" s="263"/>
      <c r="AE43" s="263"/>
      <c r="AF43" s="263"/>
      <c r="AG43" s="263"/>
      <c r="AH43" s="263"/>
      <c r="AI43" s="263"/>
      <c r="AJ43" s="264"/>
      <c r="AK43" s="49"/>
      <c r="AL43" s="49"/>
      <c r="AM43" s="196">
        <f>IF([2]回答表!X41="○",[2]回答表!O69,IF([2]回答表!AA41="○",[2]回答表!O89,""))</f>
        <v>0</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IF([2]回答表!AA41="○","○","")</f>
        <v/>
      </c>
      <c r="O44" s="97"/>
      <c r="P44" s="97"/>
      <c r="Q44" s="98"/>
      <c r="R44" s="38"/>
      <c r="S44" s="38"/>
      <c r="T44" s="38"/>
      <c r="U44" s="262"/>
      <c r="V44" s="263"/>
      <c r="W44" s="263"/>
      <c r="X44" s="263"/>
      <c r="Y44" s="263"/>
      <c r="Z44" s="263"/>
      <c r="AA44" s="263"/>
      <c r="AB44" s="263"/>
      <c r="AC44" s="263"/>
      <c r="AD44" s="263"/>
      <c r="AE44" s="263"/>
      <c r="AF44" s="263"/>
      <c r="AG44" s="263"/>
      <c r="AH44" s="263"/>
      <c r="AI44" s="263"/>
      <c r="AJ44" s="264"/>
      <c r="AK44" s="49"/>
      <c r="AL44" s="49"/>
      <c r="AM44" s="196">
        <f>IF([2]回答表!X41="○",[2]回答表!O70,IF([2]回答表!AA41="○",[2]回答表!O90,""))</f>
        <v>0</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262"/>
      <c r="V45" s="263"/>
      <c r="W45" s="263"/>
      <c r="X45" s="263"/>
      <c r="Y45" s="263"/>
      <c r="Z45" s="263"/>
      <c r="AA45" s="263"/>
      <c r="AB45" s="263"/>
      <c r="AC45" s="263"/>
      <c r="AD45" s="263"/>
      <c r="AE45" s="263"/>
      <c r="AF45" s="263"/>
      <c r="AG45" s="263"/>
      <c r="AH45" s="263"/>
      <c r="AI45" s="263"/>
      <c r="AJ45" s="264"/>
      <c r="AK45" s="49"/>
      <c r="AL45" s="49"/>
      <c r="AM45" s="196">
        <f>IF([2]回答表!X41="○",[2]回答表!O71,IF([2]回答表!AA41="○",[2]回答表!O91,""))</f>
        <v>0</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262"/>
      <c r="V46" s="263"/>
      <c r="W46" s="263"/>
      <c r="X46" s="263"/>
      <c r="Y46" s="263"/>
      <c r="Z46" s="263"/>
      <c r="AA46" s="263"/>
      <c r="AB46" s="263"/>
      <c r="AC46" s="263"/>
      <c r="AD46" s="263"/>
      <c r="AE46" s="263"/>
      <c r="AF46" s="263"/>
      <c r="AG46" s="263"/>
      <c r="AH46" s="263"/>
      <c r="AI46" s="263"/>
      <c r="AJ46" s="264"/>
      <c r="AK46" s="49"/>
      <c r="AL46" s="49"/>
      <c r="AM46" s="196">
        <f>IF([2]回答表!X41="○",[2]回答表!AG68,IF([2]回答表!AA41="○",[2]回答表!AG88,""))</f>
        <v>0</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265"/>
      <c r="V47" s="266"/>
      <c r="W47" s="266"/>
      <c r="X47" s="266"/>
      <c r="Y47" s="266"/>
      <c r="Z47" s="266"/>
      <c r="AA47" s="266"/>
      <c r="AB47" s="266"/>
      <c r="AC47" s="266"/>
      <c r="AD47" s="266"/>
      <c r="AE47" s="266"/>
      <c r="AF47" s="266"/>
      <c r="AG47" s="266"/>
      <c r="AH47" s="266"/>
      <c r="AI47" s="266"/>
      <c r="AJ47" s="267"/>
      <c r="AK47" s="49"/>
      <c r="AL47" s="49"/>
      <c r="AM47" s="196" t="str">
        <f>IF([2]回答表!X41="○",[2]回答表!AG69,IF([2]回答表!AA41="○",[2]回答表!AG89,""))</f>
        <v>○</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f>IF([2]回答表!X41="○",[2]回答表!AG70,IF([2]回答表!AA41="○",[2]回答表!AG90,""))</f>
        <v>0</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IF([2]回答表!AD41="○","○","")</f>
        <v/>
      </c>
      <c r="O52" s="97"/>
      <c r="P52" s="97"/>
      <c r="Q52" s="98"/>
      <c r="R52" s="38"/>
      <c r="S52" s="38"/>
      <c r="T52" s="38"/>
      <c r="U52" s="105" t="str">
        <f>IF([2]回答表!AD41="○",[2]回答表!B96,"")</f>
        <v/>
      </c>
      <c r="V52" s="106"/>
      <c r="W52" s="106"/>
      <c r="X52" s="106"/>
      <c r="Y52" s="106"/>
      <c r="Z52" s="106"/>
      <c r="AA52" s="106"/>
      <c r="AB52" s="106"/>
      <c r="AC52" s="106"/>
      <c r="AD52" s="106"/>
      <c r="AE52" s="106"/>
      <c r="AF52" s="106"/>
      <c r="AG52" s="106"/>
      <c r="AH52" s="106"/>
      <c r="AI52" s="106"/>
      <c r="AJ52" s="107"/>
      <c r="AK52" s="55"/>
      <c r="AL52" s="55"/>
      <c r="AM52" s="105" t="str">
        <f>IF([2]回答表!AD41="○",[2]回答表!B101,"")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IF([2]回答表!X42="○","○","")</f>
        <v/>
      </c>
      <c r="O63" s="97"/>
      <c r="P63" s="97"/>
      <c r="Q63" s="98"/>
      <c r="R63" s="38"/>
      <c r="S63" s="38"/>
      <c r="T63" s="38"/>
      <c r="U63" s="105" t="str">
        <f>IF([2]回答表!X42="○",[2]回答表!B111,IF([2]回答表!AA42="○",[2]回答表!B124,""))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IF([2]回答表!X42="○",[2]回答表!S117,IF([2]回答表!AA42="○",[2]回答表!S130,""))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IF([2]回答表!X42="○",[2]回答表!J117,IF([2]回答表!AA42="○",[2]回答表!J130,""))</f>
        <v/>
      </c>
      <c r="AN66" s="118"/>
      <c r="AO66" s="118"/>
      <c r="AP66" s="118"/>
      <c r="AQ66" s="118"/>
      <c r="AR66" s="118"/>
      <c r="AS66" s="118"/>
      <c r="AT66" s="119"/>
      <c r="AU66" s="117" t="str">
        <f>IF([2]回答表!X42="○",[2]回答表!J118,IF([2]回答表!AA42="○",[2]回答表!J131,""))</f>
        <v/>
      </c>
      <c r="AV66" s="118"/>
      <c r="AW66" s="118"/>
      <c r="AX66" s="118"/>
      <c r="AY66" s="118"/>
      <c r="AZ66" s="118"/>
      <c r="BA66" s="118"/>
      <c r="BB66" s="119"/>
      <c r="BC66" s="39"/>
      <c r="BD66" s="34"/>
      <c r="BE66" s="81" t="str">
        <f>IF([2]回答表!X42="○",[2]回答表!V117,IF([2]回答表!AA42="○",[2]回答表!V130,""))</f>
        <v/>
      </c>
      <c r="BF66" s="82"/>
      <c r="BG66" s="82"/>
      <c r="BH66" s="82"/>
      <c r="BI66" s="81" t="str">
        <f>IF([2]回答表!X42="○",[2]回答表!V118,IF([2]回答表!AA42="○",[2]回答表!V131,""))</f>
        <v/>
      </c>
      <c r="BJ66" s="82"/>
      <c r="BK66" s="82"/>
      <c r="BL66" s="82"/>
      <c r="BM66" s="81" t="str">
        <f>IF([2]回答表!X42="○",[2]回答表!V119,IF([2]回答表!AA42="○",[2]回答表!V132,""))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IF([2]回答表!AA42="○","○","")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IF([2]回答表!AD42="○","○","")</f>
        <v/>
      </c>
      <c r="O75" s="97"/>
      <c r="P75" s="97"/>
      <c r="Q75" s="98"/>
      <c r="R75" s="38"/>
      <c r="S75" s="38"/>
      <c r="T75" s="38"/>
      <c r="U75" s="105" t="str">
        <f>IF([2]回答表!AD42="○",[2]回答表!B137,"")</f>
        <v/>
      </c>
      <c r="V75" s="106"/>
      <c r="W75" s="106"/>
      <c r="X75" s="106"/>
      <c r="Y75" s="106"/>
      <c r="Z75" s="106"/>
      <c r="AA75" s="106"/>
      <c r="AB75" s="106"/>
      <c r="AC75" s="106"/>
      <c r="AD75" s="106"/>
      <c r="AE75" s="106"/>
      <c r="AF75" s="106"/>
      <c r="AG75" s="106"/>
      <c r="AH75" s="106"/>
      <c r="AI75" s="106"/>
      <c r="AJ75" s="107"/>
      <c r="AK75" s="55"/>
      <c r="AL75" s="55"/>
      <c r="AM75" s="105" t="str">
        <f>IF([2]回答表!AD42="○",[2]回答表!B143,"")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IF([2]回答表!F17="水道事業",IF([2]回答表!X43="○","○",""),"")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IF([2]回答表!F17="水道事業",IF([2]回答表!X43="○",[2]回答表!B154,IF([2]回答表!AA43="○",[2]回答表!B201,"")),"")</f>
        <v/>
      </c>
      <c r="AN87" s="106"/>
      <c r="AO87" s="106"/>
      <c r="AP87" s="106"/>
      <c r="AQ87" s="106"/>
      <c r="AR87" s="106"/>
      <c r="AS87" s="106"/>
      <c r="AT87" s="106"/>
      <c r="AU87" s="106"/>
      <c r="AV87" s="106"/>
      <c r="AW87" s="106"/>
      <c r="AX87" s="106"/>
      <c r="AY87" s="106"/>
      <c r="AZ87" s="106"/>
      <c r="BA87" s="106"/>
      <c r="BB87" s="107"/>
      <c r="BC87" s="39"/>
      <c r="BD87" s="34"/>
      <c r="BE87" s="114" t="str">
        <f>IF([2]回答表!F17="水道事業",IF([2]回答表!X43="○",[2]回答表!B190,IF([2]回答表!AA43="○",[2]回答表!B238,"")),"")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IF([2]回答表!F17="水道事業",IF([2]回答表!X43="○",[2]回答表!J162,IF([2]回答表!AA43="○",[2]回答表!J209,"")),"")</f>
        <v/>
      </c>
      <c r="V89" s="118"/>
      <c r="W89" s="118"/>
      <c r="X89" s="118"/>
      <c r="Y89" s="118"/>
      <c r="Z89" s="118"/>
      <c r="AA89" s="118"/>
      <c r="AB89" s="119"/>
      <c r="AC89" s="117" t="str">
        <f>IF([2]回答表!F17="水道事業",IF([2]回答表!X43="○",[2]回答表!J169,IF([2]回答表!AA43="○",[2]回答表!J216,"")),"")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IF([2]回答表!F17="水道事業",IF([2]回答表!X43="○",[2]回答表!E190,IF([2]回答表!AA43="○",[2]回答表!E238,"")),"")</f>
        <v/>
      </c>
      <c r="BF90" s="82"/>
      <c r="BG90" s="82"/>
      <c r="BH90" s="82"/>
      <c r="BI90" s="81" t="str">
        <f>IF([2]回答表!F17="水道事業",IF([2]回答表!X43="○",[2]回答表!E191,IF([2]回答表!AA43="○",[2]回答表!E239,"")),"")</f>
        <v/>
      </c>
      <c r="BJ90" s="82"/>
      <c r="BK90" s="82"/>
      <c r="BL90" s="82"/>
      <c r="BM90" s="81" t="str">
        <f>IF([2]回答表!F17="水道事業",IF([2]回答表!X43="○",[2]回答表!E192,IF([2]回答表!AA43="○",[2]回答表!E240,"")),"")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IF([2]回答表!F17="水道事業",IF([2]回答表!AA43="○","○",""),"")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IF([2]回答表!F17="水道事業",IF([2]回答表!X43="○",[2]回答表!J172,IF([2]回答表!AA43="○",[2]回答表!J219,"")),"")</f>
        <v/>
      </c>
      <c r="V94" s="118"/>
      <c r="W94" s="118"/>
      <c r="X94" s="118"/>
      <c r="Y94" s="118"/>
      <c r="Z94" s="118"/>
      <c r="AA94" s="118"/>
      <c r="AB94" s="119"/>
      <c r="AC94" s="117" t="str">
        <f>IF([2]回答表!F17="水道事業",IF([2]回答表!X43="○",[2]回答表!J176,IF([2]回答表!AA43="○",[2]回答表!J223,"")),"")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IF([2]回答表!F17="水道事業",IF([2]回答表!AD43="○","○",""),"")</f>
        <v/>
      </c>
      <c r="O99" s="97"/>
      <c r="P99" s="97"/>
      <c r="Q99" s="98"/>
      <c r="R99" s="38"/>
      <c r="S99" s="38"/>
      <c r="T99" s="38"/>
      <c r="U99" s="105" t="str">
        <f>IF([2]回答表!F17="水道事業",IF([2]回答表!AD43="○",[2]回答表!B249,""),"")</f>
        <v/>
      </c>
      <c r="V99" s="106"/>
      <c r="W99" s="106"/>
      <c r="X99" s="106"/>
      <c r="Y99" s="106"/>
      <c r="Z99" s="106"/>
      <c r="AA99" s="106"/>
      <c r="AB99" s="106"/>
      <c r="AC99" s="106"/>
      <c r="AD99" s="106"/>
      <c r="AE99" s="106"/>
      <c r="AF99" s="106"/>
      <c r="AG99" s="106"/>
      <c r="AH99" s="106"/>
      <c r="AI99" s="106"/>
      <c r="AJ99" s="107"/>
      <c r="AK99" s="55"/>
      <c r="AL99" s="55"/>
      <c r="AM99" s="105" t="str">
        <f>IF([2]回答表!F17="水道事業",IF([2]回答表!AD43="○",[2]回答表!B255,""),"")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IF([2]回答表!F17="簡易水道事業",IF([2]回答表!X43="○","○",""),"")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IF([2]回答表!F17="簡易水道事業",IF([2]回答表!X43="○",[2]回答表!B154,IF([2]回答表!AA43="○",[2]回答表!B201,"")),"")</f>
        <v/>
      </c>
      <c r="AN111" s="106"/>
      <c r="AO111" s="106"/>
      <c r="AP111" s="106"/>
      <c r="AQ111" s="106"/>
      <c r="AR111" s="106"/>
      <c r="AS111" s="106"/>
      <c r="AT111" s="106"/>
      <c r="AU111" s="106"/>
      <c r="AV111" s="106"/>
      <c r="AW111" s="106"/>
      <c r="AX111" s="106"/>
      <c r="AY111" s="106"/>
      <c r="AZ111" s="106"/>
      <c r="BA111" s="106"/>
      <c r="BB111" s="107"/>
      <c r="BC111" s="39"/>
      <c r="BD111" s="34"/>
      <c r="BE111" s="114" t="str">
        <f>IF([2]回答表!F17="簡易水道事業",IF([2]回答表!X43="○",[2]回答表!B190,IF([2]回答表!AA43="○",[2]回答表!B238,"")),"")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IF([2]回答表!F17="簡易水道事業",IF([2]回答表!X43="○",[2]回答表!Y181,IF([2]回答表!AA43="○",[2]回答表!Y229,"")),"")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IF([2]回答表!F17="簡易水道事業",IF([2]回答表!X43="○",[2]回答表!E190,IF([2]回答表!AA43="○",[2]回答表!E238,"")),"")</f>
        <v/>
      </c>
      <c r="BF114" s="82"/>
      <c r="BG114" s="82"/>
      <c r="BH114" s="82"/>
      <c r="BI114" s="81" t="str">
        <f>IF([2]回答表!F17="簡易水道事業",IF([2]回答表!X43="○",[2]回答表!E191,IF([2]回答表!AA43="○",[2]回答表!E239,"")),"")</f>
        <v/>
      </c>
      <c r="BJ114" s="82"/>
      <c r="BK114" s="82"/>
      <c r="BL114" s="82"/>
      <c r="BM114" s="81" t="str">
        <f>IF([2]回答表!F17="簡易水道事業",IF([2]回答表!X43="○",[2]回答表!E192,IF([2]回答表!AA43="○",[2]回答表!E240,"")),"")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IF([2]回答表!F17="簡易水道事業",IF([2]回答表!AA43="○","○",""),"")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IF([2]回答表!F17="簡易水道事業",IF([2]回答表!X43="○",[2]回答表!Y182,IF([2]回答表!AA43="○",[2]回答表!Y230,"")),"")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IF([2]回答表!F17="簡易水道事業",IF([2]回答表!AD43="○","○",""),"")</f>
        <v/>
      </c>
      <c r="O123" s="97"/>
      <c r="P123" s="97"/>
      <c r="Q123" s="98"/>
      <c r="R123" s="38"/>
      <c r="S123" s="38"/>
      <c r="T123" s="38"/>
      <c r="U123" s="105" t="str">
        <f>IF([2]回答表!F17="簡易水道事業",IF([2]回答表!AD43="○",[2]回答表!B249,""),"")</f>
        <v/>
      </c>
      <c r="V123" s="106"/>
      <c r="W123" s="106"/>
      <c r="X123" s="106"/>
      <c r="Y123" s="106"/>
      <c r="Z123" s="106"/>
      <c r="AA123" s="106"/>
      <c r="AB123" s="106"/>
      <c r="AC123" s="106"/>
      <c r="AD123" s="106"/>
      <c r="AE123" s="106"/>
      <c r="AF123" s="106"/>
      <c r="AG123" s="106"/>
      <c r="AH123" s="106"/>
      <c r="AI123" s="106"/>
      <c r="AJ123" s="107"/>
      <c r="AK123" s="55"/>
      <c r="AL123" s="55"/>
      <c r="AM123" s="105" t="str">
        <f>IF([2]回答表!F17="簡易水道事業",IF([2]回答表!AD43="○",[2]回答表!B255,""),"")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IF([2]回答表!F17="下水道事業",IF([2]回答表!X43="○","○",""),"")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IF([2]回答表!F17="下水道事業",IF([2]回答表!X43="○",[2]回答表!B154,IF([2]回答表!AA43="○",[2]回答表!B201,"")),"")</f>
        <v/>
      </c>
      <c r="AN135" s="106"/>
      <c r="AO135" s="106"/>
      <c r="AP135" s="106"/>
      <c r="AQ135" s="106"/>
      <c r="AR135" s="106"/>
      <c r="AS135" s="106"/>
      <c r="AT135" s="106"/>
      <c r="AU135" s="106"/>
      <c r="AV135" s="106"/>
      <c r="AW135" s="106"/>
      <c r="AX135" s="106"/>
      <c r="AY135" s="106"/>
      <c r="AZ135" s="106"/>
      <c r="BA135" s="106"/>
      <c r="BB135" s="107"/>
      <c r="BC135" s="39"/>
      <c r="BD135" s="34"/>
      <c r="BE135" s="114" t="str">
        <f>IF([2]回答表!F17="下水道事業",IF([2]回答表!X43="○",[2]回答表!B190,IF([2]回答表!AA43="○",[2]回答表!B238,"")),"")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IF([2]回答表!F17="下水道事業",IF([2]回答表!X43="○",[2]回答表!Y184,IF([2]回答表!AA43="○",[2]回答表!Y232,"")),"")</f>
        <v/>
      </c>
      <c r="V137" s="118"/>
      <c r="W137" s="118"/>
      <c r="X137" s="118"/>
      <c r="Y137" s="118"/>
      <c r="Z137" s="118"/>
      <c r="AA137" s="118"/>
      <c r="AB137" s="119"/>
      <c r="AC137" s="117" t="str">
        <f>IF([2]回答表!F17="下水道事業",IF([2]回答表!X43="○",[2]回答表!Y185,IF([2]回答表!AA43="○",[2]回答表!Y233,"")),"")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IF([2]回答表!F17="下水道事業",IF([2]回答表!X43="○",[2]回答表!E190,IF([2]回答表!AA43="○",[2]回答表!E238,"")),"")</f>
        <v/>
      </c>
      <c r="BF138" s="82"/>
      <c r="BG138" s="82"/>
      <c r="BH138" s="82"/>
      <c r="BI138" s="81" t="str">
        <f>IF([2]回答表!F17="下水道事業",IF([2]回答表!X43="○",[2]回答表!E191,IF([2]回答表!AA43="○",[2]回答表!E239,"")),"")</f>
        <v/>
      </c>
      <c r="BJ138" s="82"/>
      <c r="BK138" s="82"/>
      <c r="BL138" s="82"/>
      <c r="BM138" s="81" t="str">
        <f>IF([2]回答表!F17="下水道事業",IF([2]回答表!X43="○",[2]回答表!E192,IF([2]回答表!AA43="○",[2]回答表!E240,"")),"")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IF([2]回答表!F17="下水道事業",IF([2]回答表!AA43="○","○",""),"")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IF([2]回答表!F17="下水道事業",IF([2]回答表!X43="○",[2]回答表!Y186,IF([2]回答表!AA43="○",[2]回答表!Y234,"")),"")</f>
        <v/>
      </c>
      <c r="V142" s="118"/>
      <c r="W142" s="118"/>
      <c r="X142" s="118"/>
      <c r="Y142" s="118"/>
      <c r="Z142" s="118"/>
      <c r="AA142" s="118"/>
      <c r="AB142" s="119"/>
      <c r="AC142" s="117" t="str">
        <f>IF([2]回答表!F17="下水道事業",IF([2]回答表!X43="○",[2]回答表!Y187,IF([2]回答表!AA43="○",[2]回答表!Y235,"")),"")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IF([2]回答表!F17="下水道事業",IF([2]回答表!AD43="○","○",""),"")</f>
        <v/>
      </c>
      <c r="O147" s="97"/>
      <c r="P147" s="97"/>
      <c r="Q147" s="98"/>
      <c r="R147" s="38"/>
      <c r="S147" s="38"/>
      <c r="T147" s="38"/>
      <c r="U147" s="105" t="str">
        <f>IF([2]回答表!F17="下水道事業",IF([2]回答表!AD43="○",[2]回答表!B249,""),"")</f>
        <v/>
      </c>
      <c r="V147" s="106"/>
      <c r="W147" s="106"/>
      <c r="X147" s="106"/>
      <c r="Y147" s="106"/>
      <c r="Z147" s="106"/>
      <c r="AA147" s="106"/>
      <c r="AB147" s="106"/>
      <c r="AC147" s="106"/>
      <c r="AD147" s="106"/>
      <c r="AE147" s="106"/>
      <c r="AF147" s="106"/>
      <c r="AG147" s="106"/>
      <c r="AH147" s="106"/>
      <c r="AI147" s="106"/>
      <c r="AJ147" s="107"/>
      <c r="AK147" s="55"/>
      <c r="AL147" s="55"/>
      <c r="AM147" s="105" t="str">
        <f>IF([2]回答表!F17="下水道事業",IF([2]回答表!AD43="○",[2]回答表!B255,""),"")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IF([2]回答表!BD17="○",IF([2]回答表!X43="○","○",""),"")</f>
        <v/>
      </c>
      <c r="O159" s="97"/>
      <c r="P159" s="97"/>
      <c r="Q159" s="98"/>
      <c r="R159" s="38"/>
      <c r="S159" s="38"/>
      <c r="T159" s="38"/>
      <c r="U159" s="105" t="str">
        <f>IF([2]回答表!BD17="○",IF([2]回答表!X43="○",[2]回答表!B154,IF([2]回答表!AA43="○",[2]回答表!B201,"")),"")</f>
        <v/>
      </c>
      <c r="V159" s="106"/>
      <c r="W159" s="106"/>
      <c r="X159" s="106"/>
      <c r="Y159" s="106"/>
      <c r="Z159" s="106"/>
      <c r="AA159" s="106"/>
      <c r="AB159" s="106"/>
      <c r="AC159" s="106"/>
      <c r="AD159" s="106"/>
      <c r="AE159" s="106"/>
      <c r="AF159" s="106"/>
      <c r="AG159" s="106"/>
      <c r="AH159" s="106"/>
      <c r="AI159" s="106"/>
      <c r="AJ159" s="107"/>
      <c r="AK159" s="49"/>
      <c r="AL159" s="49"/>
      <c r="AM159" s="114" t="str">
        <f>IF([2]回答表!BD17="○",IF([2]回答表!X43="○",[2]回答表!B190,IF([2]回答表!AA43="○",[2]回答表!B238,"")),"")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IF([2]回答表!BD17="○",IF([2]回答表!X43="○",[2]回答表!E190,IF([2]回答表!AA43="○",[2]回答表!E238,"")),"")</f>
        <v/>
      </c>
      <c r="AN162" s="82"/>
      <c r="AO162" s="82"/>
      <c r="AP162" s="82"/>
      <c r="AQ162" s="81" t="str">
        <f>IF([2]回答表!BD17="○",IF([2]回答表!X43="○",[2]回答表!E191,IF([2]回答表!AA43="○",[2]回答表!E239,"")),"")</f>
        <v/>
      </c>
      <c r="AR162" s="82"/>
      <c r="AS162" s="82"/>
      <c r="AT162" s="82"/>
      <c r="AU162" s="81" t="str">
        <f>IF([2]回答表!BD17="○",IF([2]回答表!X43="○",[2]回答表!E192,IF([2]回答表!AA43="○",[2]回答表!E240,"")),"")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IF([2]回答表!BD17="○",IF([2]回答表!AA43="○","○",""),"")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IF([2]回答表!BD17="○",IF([2]回答表!AD43="○","○",""),"")</f>
        <v/>
      </c>
      <c r="O171" s="97"/>
      <c r="P171" s="97"/>
      <c r="Q171" s="98"/>
      <c r="R171" s="38"/>
      <c r="S171" s="38"/>
      <c r="T171" s="38"/>
      <c r="U171" s="105" t="str">
        <f>IF([2]回答表!BD17="○",IF([2]回答表!AD43="○",[2]回答表!B249,""),"")</f>
        <v/>
      </c>
      <c r="V171" s="106"/>
      <c r="W171" s="106"/>
      <c r="X171" s="106"/>
      <c r="Y171" s="106"/>
      <c r="Z171" s="106"/>
      <c r="AA171" s="106"/>
      <c r="AB171" s="106"/>
      <c r="AC171" s="106"/>
      <c r="AD171" s="106"/>
      <c r="AE171" s="106"/>
      <c r="AF171" s="106"/>
      <c r="AG171" s="106"/>
      <c r="AH171" s="106"/>
      <c r="AI171" s="106"/>
      <c r="AJ171" s="107"/>
      <c r="AK171" s="55"/>
      <c r="AL171" s="55"/>
      <c r="AM171" s="105" t="str">
        <f>IF([2]回答表!BD17="○",IF([2]回答表!AD43="○",[2]回答表!B255,""),"")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IF([2]回答表!X44="○","○","")</f>
        <v/>
      </c>
      <c r="O183" s="97"/>
      <c r="P183" s="97"/>
      <c r="Q183" s="98"/>
      <c r="R183" s="38"/>
      <c r="S183" s="38"/>
      <c r="T183" s="38"/>
      <c r="U183" s="105" t="str">
        <f>IF([2]回答表!X44="○",[2]回答表!B266,IF([2]回答表!AA44="○",[2]回答表!B283,""))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IF([2]回答表!X44="○",[2]回答表!U272,IF([2]回答表!AA44="○",[2]回答表!U289,""))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IF([2]回答表!X44="○",[2]回答表!G272,IF([2]回答表!AA44="○",[2]回答表!G289,""))</f>
        <v/>
      </c>
      <c r="AN186" s="118"/>
      <c r="AO186" s="118"/>
      <c r="AP186" s="118"/>
      <c r="AQ186" s="118"/>
      <c r="AR186" s="118"/>
      <c r="AS186" s="118"/>
      <c r="AT186" s="119"/>
      <c r="AU186" s="117" t="str">
        <f>IF([2]回答表!X44="○",[2]回答表!G273,IF([2]回答表!AA44="○",[2]回答表!G290,""))</f>
        <v/>
      </c>
      <c r="AV186" s="118"/>
      <c r="AW186" s="118"/>
      <c r="AX186" s="118"/>
      <c r="AY186" s="118"/>
      <c r="AZ186" s="118"/>
      <c r="BA186" s="118"/>
      <c r="BB186" s="119"/>
      <c r="BC186" s="39"/>
      <c r="BD186" s="34"/>
      <c r="BE186" s="81" t="str">
        <f>IF([2]回答表!X44="○",[2]回答表!X272,IF([2]回答表!AA44="○",[2]回答表!X289,""))</f>
        <v/>
      </c>
      <c r="BF186" s="82"/>
      <c r="BG186" s="82"/>
      <c r="BH186" s="82"/>
      <c r="BI186" s="81" t="str">
        <f>IF([2]回答表!X44="○",[2]回答表!X273,IF([2]回答表!AA44="○",[2]回答表!X290,""))</f>
        <v/>
      </c>
      <c r="BJ186" s="82"/>
      <c r="BK186" s="82"/>
      <c r="BL186" s="85"/>
      <c r="BM186" s="81" t="str">
        <f>IF([2]回答表!X44="○",[2]回答表!X274,IF([2]回答表!AA44="○",[2]回答表!X291,""))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IF([2]回答表!AA44="○","○","")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IF([2]回答表!AD44="○","○","")</f>
        <v/>
      </c>
      <c r="O195" s="97"/>
      <c r="P195" s="97"/>
      <c r="Q195" s="98"/>
      <c r="R195" s="38"/>
      <c r="S195" s="38"/>
      <c r="T195" s="38"/>
      <c r="U195" s="105" t="str">
        <f>IF([2]回答表!AD44="○",[2]回答表!B296,"")</f>
        <v/>
      </c>
      <c r="V195" s="106"/>
      <c r="W195" s="106"/>
      <c r="X195" s="106"/>
      <c r="Y195" s="106"/>
      <c r="Z195" s="106"/>
      <c r="AA195" s="106"/>
      <c r="AB195" s="106"/>
      <c r="AC195" s="106"/>
      <c r="AD195" s="106"/>
      <c r="AE195" s="106"/>
      <c r="AF195" s="106"/>
      <c r="AG195" s="106"/>
      <c r="AH195" s="106"/>
      <c r="AI195" s="106"/>
      <c r="AJ195" s="107"/>
      <c r="AK195" s="60"/>
      <c r="AL195" s="60"/>
      <c r="AM195" s="105" t="str">
        <f>IF([2]回答表!AD44="○",[2]回答表!B302,"")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IF([2]回答表!X45="○","○","")</f>
        <v/>
      </c>
      <c r="O207" s="97"/>
      <c r="P207" s="97"/>
      <c r="Q207" s="98"/>
      <c r="R207" s="38"/>
      <c r="S207" s="38"/>
      <c r="T207" s="38"/>
      <c r="U207" s="105" t="str">
        <f>IF([2]回答表!X45="○",[2]回答表!B314,IF([2]回答表!AA45="○",[2]回答表!B337,""))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IF([2]回答表!X45="○",[2]回答表!B320,"")</f>
        <v/>
      </c>
      <c r="AO207" s="163"/>
      <c r="AP207" s="163"/>
      <c r="AQ207" s="163"/>
      <c r="AR207" s="163"/>
      <c r="AS207" s="163"/>
      <c r="AT207" s="163"/>
      <c r="AU207" s="163"/>
      <c r="AV207" s="163"/>
      <c r="AW207" s="163"/>
      <c r="AX207" s="163"/>
      <c r="AY207" s="163"/>
      <c r="AZ207" s="163"/>
      <c r="BA207" s="163"/>
      <c r="BB207" s="164"/>
      <c r="BC207" s="39"/>
      <c r="BD207" s="34"/>
      <c r="BE207" s="114" t="str">
        <f>IF([2]回答表!X45="○",[2]回答表!B326,IF([2]回答表!AA45="○",[2]回答表!B343,""))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IF([2]回答表!X45="○",[2]回答表!E326,IF([2]回答表!AA45="○",[2]回答表!E343,""))</f>
        <v/>
      </c>
      <c r="BF210" s="82"/>
      <c r="BG210" s="82"/>
      <c r="BH210" s="82"/>
      <c r="BI210" s="81" t="str">
        <f>IF([2]回答表!X45="○",[2]回答表!E327,IF([2]回答表!AA45="○",[2]回答表!E344,""))</f>
        <v/>
      </c>
      <c r="BJ210" s="82"/>
      <c r="BK210" s="82"/>
      <c r="BL210" s="85"/>
      <c r="BM210" s="81" t="str">
        <f>IF([2]回答表!X45="○",[2]回答表!E328,IF([2]回答表!AA45="○",[2]回答表!E345,""))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IF([2]回答表!AA45="○","○","")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IF([2]回答表!AD45="○","○","")</f>
        <v/>
      </c>
      <c r="O219" s="97"/>
      <c r="P219" s="97"/>
      <c r="Q219" s="98"/>
      <c r="R219" s="38"/>
      <c r="S219" s="38"/>
      <c r="T219" s="38"/>
      <c r="U219" s="105" t="str">
        <f>IF([2]回答表!AD45="○",[2]回答表!B350,"")</f>
        <v/>
      </c>
      <c r="V219" s="106"/>
      <c r="W219" s="106"/>
      <c r="X219" s="106"/>
      <c r="Y219" s="106"/>
      <c r="Z219" s="106"/>
      <c r="AA219" s="106"/>
      <c r="AB219" s="106"/>
      <c r="AC219" s="106"/>
      <c r="AD219" s="106"/>
      <c r="AE219" s="106"/>
      <c r="AF219" s="106"/>
      <c r="AG219" s="106"/>
      <c r="AH219" s="106"/>
      <c r="AI219" s="106"/>
      <c r="AJ219" s="107"/>
      <c r="AK219" s="60"/>
      <c r="AL219" s="60"/>
      <c r="AM219" s="105" t="str">
        <f>IF([2]回答表!AD45="○",[2]回答表!B356,"")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IF([2]回答表!X46="○","○","")</f>
        <v/>
      </c>
      <c r="O231" s="97"/>
      <c r="P231" s="97"/>
      <c r="Q231" s="98"/>
      <c r="R231" s="38"/>
      <c r="S231" s="38"/>
      <c r="T231" s="38"/>
      <c r="U231" s="105" t="str">
        <f>IF([2]回答表!X46="○",[2]回答表!B368,IF([2]回答表!AA46="○",[2]回答表!B382,""))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IF([2]回答表!X46="○",[2]回答表!BC375,IF([2]回答表!AA46="○",[2]回答表!BC389,""))</f>
        <v/>
      </c>
      <c r="AR231" s="149"/>
      <c r="AS231" s="149"/>
      <c r="AT231" s="149"/>
      <c r="AU231" s="154" t="s">
        <v>63</v>
      </c>
      <c r="AV231" s="155"/>
      <c r="AW231" s="155"/>
      <c r="AX231" s="156"/>
      <c r="AY231" s="149" t="str">
        <f>IF([2]回答表!X46="○",[2]回答表!BC380,IF([2]回答表!AA46="○",[2]回答表!BC394,""))</f>
        <v/>
      </c>
      <c r="AZ231" s="149"/>
      <c r="BA231" s="149"/>
      <c r="BB231" s="149"/>
      <c r="BC231" s="39"/>
      <c r="BD231" s="34"/>
      <c r="BE231" s="114" t="str">
        <f>IF([2]回答表!X46="○",[2]回答表!S374,IF([2]回答表!AA46="○",[2]回答表!S388,""))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IF([2]回答表!X46="○",[2]回答表!BC376,IF([2]回答表!AA46="○",[2]回答表!BC390,""))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IF([2]回答表!X46="○",[2]回答表!V374,IF([2]回答表!AA46="○",[2]回答表!V388,""))</f>
        <v/>
      </c>
      <c r="BF234" s="82"/>
      <c r="BG234" s="82"/>
      <c r="BH234" s="82"/>
      <c r="BI234" s="81" t="str">
        <f>IF([2]回答表!X46="○",[2]回答表!V375,IF([2]回答表!AA46="○",[2]回答表!V389,""))</f>
        <v/>
      </c>
      <c r="BJ234" s="82"/>
      <c r="BK234" s="82"/>
      <c r="BL234" s="85"/>
      <c r="BM234" s="81" t="str">
        <f>IF([2]回答表!X46="○",[2]回答表!V376,IF([2]回答表!AA46="○",[2]回答表!V390,""))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IF([2]回答表!X46="○",[2]回答表!BC377,IF([2]回答表!AA46="○",[2]回答表!BC391,""))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IF([2]回答表!X46="○",[2]回答表!BC381,IF([2]回答表!AA46="○",[2]回答表!BC395,""))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IF([2]回答表!AA46="○","○","")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IF([2]回答表!X46="○",[2]回答表!BC378,IF([2]回答表!AA46="○",[2]回答表!BC392,""))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IF([2]回答表!X46="○",[2]回答表!BC379,IF([2]回答表!AA46="○",[2]回答表!BC393,""))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IF([2]回答表!AD46="○","○","")</f>
        <v/>
      </c>
      <c r="O243" s="97"/>
      <c r="P243" s="97"/>
      <c r="Q243" s="98"/>
      <c r="R243" s="38"/>
      <c r="S243" s="38"/>
      <c r="T243" s="38"/>
      <c r="U243" s="105" t="str">
        <f>IF([2]回答表!AD46="○",[2]回答表!B396,"")</f>
        <v/>
      </c>
      <c r="V243" s="106"/>
      <c r="W243" s="106"/>
      <c r="X243" s="106"/>
      <c r="Y243" s="106"/>
      <c r="Z243" s="106"/>
      <c r="AA243" s="106"/>
      <c r="AB243" s="106"/>
      <c r="AC243" s="106"/>
      <c r="AD243" s="106"/>
      <c r="AE243" s="106"/>
      <c r="AF243" s="106"/>
      <c r="AG243" s="106"/>
      <c r="AH243" s="106"/>
      <c r="AI243" s="106"/>
      <c r="AJ243" s="107"/>
      <c r="AK243" s="55"/>
      <c r="AL243" s="55"/>
      <c r="AM243" s="105" t="str">
        <f>IF([2]回答表!AD46="○",[2]回答表!B402,"")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IF([2]回答表!X47="○","○","")</f>
        <v/>
      </c>
      <c r="O254" s="97"/>
      <c r="P254" s="97"/>
      <c r="Q254" s="98"/>
      <c r="R254" s="38"/>
      <c r="S254" s="38"/>
      <c r="T254" s="38"/>
      <c r="U254" s="105" t="str">
        <f>IF([2]回答表!X47="○",[2]回答表!B414,IF([2]回答表!AA47="○",[2]回答表!B431,""))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IF([2]回答表!X47="○",[2]回答表!B424,IF([2]回答表!AA47="○",[2]回答表!B441,""))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IF([2]回答表!X47="○",[2]回答表!G420,IF([2]回答表!AA47="○",[2]回答表!G437,""))</f>
        <v/>
      </c>
      <c r="AN256" s="118"/>
      <c r="AO256" s="118"/>
      <c r="AP256" s="118"/>
      <c r="AQ256" s="118"/>
      <c r="AR256" s="118"/>
      <c r="AS256" s="118"/>
      <c r="AT256" s="119"/>
      <c r="AU256" s="117" t="str">
        <f>IF([2]回答表!X47="○",[2]回答表!G421,IF([2]回答表!AA47="○",[2]回答表!G438,""))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IF([2]回答表!X47="○",[2]回答表!E424,IF([2]回答表!AA47="○",[2]回答表!E441,""))</f>
        <v/>
      </c>
      <c r="BF257" s="82"/>
      <c r="BG257" s="82"/>
      <c r="BH257" s="82"/>
      <c r="BI257" s="81" t="str">
        <f>IF([2]回答表!X47="○",[2]回答表!E425,IF([2]回答表!AA47="○",[2]回答表!E442,""))</f>
        <v/>
      </c>
      <c r="BJ257" s="82"/>
      <c r="BK257" s="82"/>
      <c r="BL257" s="85"/>
      <c r="BM257" s="81" t="str">
        <f>IF([2]回答表!X47="○",[2]回答表!E426,IF([2]回答表!AA47="○",[2]回答表!E443,""))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IF([2]回答表!AA47="○","○","")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IF([2]回答表!AD47="○","○","")</f>
        <v/>
      </c>
      <c r="O266" s="97"/>
      <c r="P266" s="97"/>
      <c r="Q266" s="98"/>
      <c r="R266" s="38"/>
      <c r="S266" s="38"/>
      <c r="T266" s="38"/>
      <c r="U266" s="105" t="str">
        <f>IF([2]回答表!AD47="○",[2]回答表!B448,"")</f>
        <v/>
      </c>
      <c r="V266" s="106"/>
      <c r="W266" s="106"/>
      <c r="X266" s="106"/>
      <c r="Y266" s="106"/>
      <c r="Z266" s="106"/>
      <c r="AA266" s="106"/>
      <c r="AB266" s="106"/>
      <c r="AC266" s="106"/>
      <c r="AD266" s="106"/>
      <c r="AE266" s="106"/>
      <c r="AF266" s="106"/>
      <c r="AG266" s="106"/>
      <c r="AH266" s="106"/>
      <c r="AI266" s="106"/>
      <c r="AJ266" s="107"/>
      <c r="AK266" s="49"/>
      <c r="AL266" s="49"/>
      <c r="AM266" s="105" t="str">
        <f>IF([2]回答表!AD47="○",[2]回答表!B454,"")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IF([2]回答表!R48="○",[2]回答表!B467,"")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ADA13-C2F5-4B24-AFF4-45A1B3EFE868}">
  <sheetPr>
    <pageSetUpPr fitToPage="1"/>
  </sheetPr>
  <dimension ref="A1:CE298"/>
  <sheetViews>
    <sheetView showZeros="0" zoomScale="55" zoomScaleNormal="55" workbookViewId="0">
      <selection activeCell="BN21" sqref="BN21"/>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IF(COUNTIF([4]回答表!K15,"*")&gt;0,[4]回答表!K15,"")</f>
        <v>美郷町</v>
      </c>
      <c r="D11" s="245"/>
      <c r="E11" s="245"/>
      <c r="F11" s="245"/>
      <c r="G11" s="245"/>
      <c r="H11" s="245"/>
      <c r="I11" s="245"/>
      <c r="J11" s="245"/>
      <c r="K11" s="245"/>
      <c r="L11" s="245"/>
      <c r="M11" s="245"/>
      <c r="N11" s="245"/>
      <c r="O11" s="245"/>
      <c r="P11" s="245"/>
      <c r="Q11" s="245"/>
      <c r="R11" s="245"/>
      <c r="S11" s="245"/>
      <c r="T11" s="245"/>
      <c r="U11" s="252" t="str">
        <f>IF(COUNTIF([4]回答表!F17,"*")&gt;0,[4]回答表!F17,"")</f>
        <v>下水道事業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IF(COUNTIF([4]回答表!W17,"*")&gt;0,[4]回答表!W17,"")</f>
        <v>公共下水道</v>
      </c>
      <c r="AP11" s="247"/>
      <c r="AQ11" s="247"/>
      <c r="AR11" s="247"/>
      <c r="AS11" s="247"/>
      <c r="AT11" s="247"/>
      <c r="AU11" s="247"/>
      <c r="AV11" s="247"/>
      <c r="AW11" s="247"/>
      <c r="AX11" s="247"/>
      <c r="AY11" s="247"/>
      <c r="AZ11" s="247"/>
      <c r="BA11" s="247"/>
      <c r="BB11" s="247"/>
      <c r="BC11" s="247"/>
      <c r="BD11" s="247"/>
      <c r="BE11" s="248"/>
      <c r="BF11" s="251" t="str">
        <f>IF(COUNTIF([4]回答表!F19,"*")&gt;0,[4]回答表!F19,"")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IF([4]回答表!R41="○","○","")</f>
        <v/>
      </c>
      <c r="E24" s="121"/>
      <c r="F24" s="121"/>
      <c r="G24" s="121"/>
      <c r="H24" s="121"/>
      <c r="I24" s="121"/>
      <c r="J24" s="122"/>
      <c r="K24" s="120" t="str">
        <f>IF([4]回答表!R42="○","○","")</f>
        <v/>
      </c>
      <c r="L24" s="121"/>
      <c r="M24" s="121"/>
      <c r="N24" s="121"/>
      <c r="O24" s="121"/>
      <c r="P24" s="121"/>
      <c r="Q24" s="122"/>
      <c r="R24" s="120" t="str">
        <f>IF([4]回答表!R43="○","○","")</f>
        <v/>
      </c>
      <c r="S24" s="121"/>
      <c r="T24" s="121"/>
      <c r="U24" s="121"/>
      <c r="V24" s="121"/>
      <c r="W24" s="121"/>
      <c r="X24" s="122"/>
      <c r="Y24" s="120" t="str">
        <f>IF([4]回答表!R44="○","○","")</f>
        <v/>
      </c>
      <c r="Z24" s="121"/>
      <c r="AA24" s="121"/>
      <c r="AB24" s="121"/>
      <c r="AC24" s="121"/>
      <c r="AD24" s="121"/>
      <c r="AE24" s="122"/>
      <c r="AF24" s="120" t="str">
        <f>IF([4]回答表!R45="○","○","")</f>
        <v/>
      </c>
      <c r="AG24" s="121"/>
      <c r="AH24" s="121"/>
      <c r="AI24" s="121"/>
      <c r="AJ24" s="121"/>
      <c r="AK24" s="121"/>
      <c r="AL24" s="122"/>
      <c r="AM24" s="120" t="str">
        <f>IF([4]回答表!R46="○","○","")</f>
        <v/>
      </c>
      <c r="AN24" s="121"/>
      <c r="AO24" s="121"/>
      <c r="AP24" s="121"/>
      <c r="AQ24" s="121"/>
      <c r="AR24" s="121"/>
      <c r="AS24" s="122"/>
      <c r="AT24" s="120" t="str">
        <f>IF([4]回答表!R47="○","○","")</f>
        <v/>
      </c>
      <c r="AU24" s="121"/>
      <c r="AV24" s="121"/>
      <c r="AW24" s="121"/>
      <c r="AX24" s="121"/>
      <c r="AY24" s="121"/>
      <c r="AZ24" s="122"/>
      <c r="BA24" s="18"/>
      <c r="BB24" s="117" t="str">
        <f>IF([4]回答表!R48="○","○","")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IF([4]回答表!X41="○","○","")</f>
        <v/>
      </c>
      <c r="O36" s="97"/>
      <c r="P36" s="97"/>
      <c r="Q36" s="98"/>
      <c r="R36" s="38"/>
      <c r="S36" s="38"/>
      <c r="T36" s="38"/>
      <c r="U36" s="105" t="str">
        <f>IF([4]回答表!X41="○",[4]回答表!B56,IF([4]回答表!AA41="○",[4]回答表!B76,""))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IF([4]回答表!X41="○",[4]回答表!S62,IF([4]回答表!AA41="○",[4]回答表!S82,""))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IF([4]回答表!X41="○",[4]回答表!G62,IF([4]回答表!AA41="○",[4]回答表!G82,""))</f>
        <v/>
      </c>
      <c r="AN38" s="118"/>
      <c r="AO38" s="118"/>
      <c r="AP38" s="118"/>
      <c r="AQ38" s="118"/>
      <c r="AR38" s="118"/>
      <c r="AS38" s="118"/>
      <c r="AT38" s="119"/>
      <c r="AU38" s="117" t="str">
        <f>IF([4]回答表!X41="○",[4]回答表!G63,IF([4]回答表!AA41="○",[4]回答表!G83,""))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IF([4]回答表!X41="○",[4]回答表!V62,IF([4]回答表!AA41="○",[4]回答表!V82,""))</f>
        <v/>
      </c>
      <c r="BF39" s="198"/>
      <c r="BG39" s="198"/>
      <c r="BH39" s="199"/>
      <c r="BI39" s="81" t="str">
        <f>IF([4]回答表!X41="○",[4]回答表!V63,IF([4]回答表!AA41="○",[4]回答表!V83,""))</f>
        <v/>
      </c>
      <c r="BJ39" s="198"/>
      <c r="BK39" s="198"/>
      <c r="BL39" s="199"/>
      <c r="BM39" s="81" t="str">
        <f>IF([4]回答表!X41="○",[4]回答表!V64,IF([4]回答表!AA41="○",[4]回答表!V84,""))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IF([4]回答表!X41="○",[4]回答表!O68,IF([4]回答表!AA41="○",[4]回答表!O88,""))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IF([4]回答表!X41="○",[4]回答表!O69,IF([4]回答表!AA41="○",[4]回答表!O89,""))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IF([4]回答表!AA41="○","○","")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IF([4]回答表!X41="○",[4]回答表!O70,IF([4]回答表!AA41="○",[4]回答表!O90,""))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IF([4]回答表!X41="○",[4]回答表!O71,IF([4]回答表!AA41="○",[4]回答表!O91,""))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IF([4]回答表!X41="○",[4]回答表!AG68,IF([4]回答表!AA41="○",[4]回答表!AG88,""))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IF([4]回答表!X41="○",[4]回答表!AG69,IF([4]回答表!AA41="○",[4]回答表!AG89,""))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IF([4]回答表!X41="○",[4]回答表!AG70,IF([4]回答表!AA41="○",[4]回答表!AG90,""))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IF([4]回答表!AD41="○","○","")</f>
        <v/>
      </c>
      <c r="O52" s="97"/>
      <c r="P52" s="97"/>
      <c r="Q52" s="98"/>
      <c r="R52" s="38"/>
      <c r="S52" s="38"/>
      <c r="T52" s="38"/>
      <c r="U52" s="105" t="str">
        <f>IF([4]回答表!AD41="○",[4]回答表!B96,"")</f>
        <v/>
      </c>
      <c r="V52" s="106"/>
      <c r="W52" s="106"/>
      <c r="X52" s="106"/>
      <c r="Y52" s="106"/>
      <c r="Z52" s="106"/>
      <c r="AA52" s="106"/>
      <c r="AB52" s="106"/>
      <c r="AC52" s="106"/>
      <c r="AD52" s="106"/>
      <c r="AE52" s="106"/>
      <c r="AF52" s="106"/>
      <c r="AG52" s="106"/>
      <c r="AH52" s="106"/>
      <c r="AI52" s="106"/>
      <c r="AJ52" s="107"/>
      <c r="AK52" s="55"/>
      <c r="AL52" s="55"/>
      <c r="AM52" s="105" t="str">
        <f>IF([4]回答表!AD41="○",[4]回答表!B101,"")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IF([4]回答表!X42="○","○","")</f>
        <v/>
      </c>
      <c r="O63" s="97"/>
      <c r="P63" s="97"/>
      <c r="Q63" s="98"/>
      <c r="R63" s="38"/>
      <c r="S63" s="38"/>
      <c r="T63" s="38"/>
      <c r="U63" s="105" t="str">
        <f>IF([4]回答表!X42="○",[4]回答表!B111,IF([4]回答表!AA42="○",[4]回答表!B124,""))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IF([4]回答表!X42="○",[4]回答表!S117,IF([4]回答表!AA42="○",[4]回答表!S130,""))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IF([4]回答表!X42="○",[4]回答表!J117,IF([4]回答表!AA42="○",[4]回答表!J130,""))</f>
        <v/>
      </c>
      <c r="AN66" s="118"/>
      <c r="AO66" s="118"/>
      <c r="AP66" s="118"/>
      <c r="AQ66" s="118"/>
      <c r="AR66" s="118"/>
      <c r="AS66" s="118"/>
      <c r="AT66" s="119"/>
      <c r="AU66" s="117" t="str">
        <f>IF([4]回答表!X42="○",[4]回答表!J118,IF([4]回答表!AA42="○",[4]回答表!J131,""))</f>
        <v/>
      </c>
      <c r="AV66" s="118"/>
      <c r="AW66" s="118"/>
      <c r="AX66" s="118"/>
      <c r="AY66" s="118"/>
      <c r="AZ66" s="118"/>
      <c r="BA66" s="118"/>
      <c r="BB66" s="119"/>
      <c r="BC66" s="39"/>
      <c r="BD66" s="34"/>
      <c r="BE66" s="81" t="str">
        <f>IF([4]回答表!X42="○",[4]回答表!V117,IF([4]回答表!AA42="○",[4]回答表!V130,""))</f>
        <v/>
      </c>
      <c r="BF66" s="82"/>
      <c r="BG66" s="82"/>
      <c r="BH66" s="82"/>
      <c r="BI66" s="81" t="str">
        <f>IF([4]回答表!X42="○",[4]回答表!V118,IF([4]回答表!AA42="○",[4]回答表!V131,""))</f>
        <v/>
      </c>
      <c r="BJ66" s="82"/>
      <c r="BK66" s="82"/>
      <c r="BL66" s="82"/>
      <c r="BM66" s="81" t="str">
        <f>IF([4]回答表!X42="○",[4]回答表!V119,IF([4]回答表!AA42="○",[4]回答表!V132,""))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IF([4]回答表!AA42="○","○","")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IF([4]回答表!AD42="○","○","")</f>
        <v/>
      </c>
      <c r="O75" s="97"/>
      <c r="P75" s="97"/>
      <c r="Q75" s="98"/>
      <c r="R75" s="38"/>
      <c r="S75" s="38"/>
      <c r="T75" s="38"/>
      <c r="U75" s="105" t="str">
        <f>IF([4]回答表!AD42="○",[4]回答表!B137,"")</f>
        <v/>
      </c>
      <c r="V75" s="106"/>
      <c r="W75" s="106"/>
      <c r="X75" s="106"/>
      <c r="Y75" s="106"/>
      <c r="Z75" s="106"/>
      <c r="AA75" s="106"/>
      <c r="AB75" s="106"/>
      <c r="AC75" s="106"/>
      <c r="AD75" s="106"/>
      <c r="AE75" s="106"/>
      <c r="AF75" s="106"/>
      <c r="AG75" s="106"/>
      <c r="AH75" s="106"/>
      <c r="AI75" s="106"/>
      <c r="AJ75" s="107"/>
      <c r="AK75" s="55"/>
      <c r="AL75" s="55"/>
      <c r="AM75" s="105" t="str">
        <f>IF([4]回答表!AD42="○",[4]回答表!B143,"")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IF([4]回答表!F17="水道事業",IF([4]回答表!X43="○","○",""),"")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IF([4]回答表!F17="水道事業",IF([4]回答表!X43="○",[4]回答表!B154,IF([4]回答表!AA43="○",[4]回答表!B201,"")),"")</f>
        <v/>
      </c>
      <c r="AN87" s="106"/>
      <c r="AO87" s="106"/>
      <c r="AP87" s="106"/>
      <c r="AQ87" s="106"/>
      <c r="AR87" s="106"/>
      <c r="AS87" s="106"/>
      <c r="AT87" s="106"/>
      <c r="AU87" s="106"/>
      <c r="AV87" s="106"/>
      <c r="AW87" s="106"/>
      <c r="AX87" s="106"/>
      <c r="AY87" s="106"/>
      <c r="AZ87" s="106"/>
      <c r="BA87" s="106"/>
      <c r="BB87" s="107"/>
      <c r="BC87" s="39"/>
      <c r="BD87" s="34"/>
      <c r="BE87" s="114" t="str">
        <f>IF([4]回答表!F17="水道事業",IF([4]回答表!X43="○",[4]回答表!B190,IF([4]回答表!AA43="○",[4]回答表!B238,"")),"")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IF([4]回答表!F17="水道事業",IF([4]回答表!X43="○",[4]回答表!J162,IF([4]回答表!AA43="○",[4]回答表!J209,"")),"")</f>
        <v/>
      </c>
      <c r="V89" s="118"/>
      <c r="W89" s="118"/>
      <c r="X89" s="118"/>
      <c r="Y89" s="118"/>
      <c r="Z89" s="118"/>
      <c r="AA89" s="118"/>
      <c r="AB89" s="119"/>
      <c r="AC89" s="117" t="str">
        <f>IF([4]回答表!F17="水道事業",IF([4]回答表!X43="○",[4]回答表!J169,IF([4]回答表!AA43="○",[4]回答表!J216,"")),"")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IF([4]回答表!F17="水道事業",IF([4]回答表!X43="○",[4]回答表!E190,IF([4]回答表!AA43="○",[4]回答表!E238,"")),"")</f>
        <v/>
      </c>
      <c r="BF90" s="82"/>
      <c r="BG90" s="82"/>
      <c r="BH90" s="82"/>
      <c r="BI90" s="81" t="str">
        <f>IF([4]回答表!F17="水道事業",IF([4]回答表!X43="○",[4]回答表!E191,IF([4]回答表!AA43="○",[4]回答表!E239,"")),"")</f>
        <v/>
      </c>
      <c r="BJ90" s="82"/>
      <c r="BK90" s="82"/>
      <c r="BL90" s="82"/>
      <c r="BM90" s="81" t="str">
        <f>IF([4]回答表!F17="水道事業",IF([4]回答表!X43="○",[4]回答表!E192,IF([4]回答表!AA43="○",[4]回答表!E240,"")),"")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IF([4]回答表!F17="水道事業",IF([4]回答表!AA43="○","○",""),"")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IF([4]回答表!F17="水道事業",IF([4]回答表!X43="○",[4]回答表!J172,IF([4]回答表!AA43="○",[4]回答表!J219,"")),"")</f>
        <v/>
      </c>
      <c r="V94" s="118"/>
      <c r="W94" s="118"/>
      <c r="X94" s="118"/>
      <c r="Y94" s="118"/>
      <c r="Z94" s="118"/>
      <c r="AA94" s="118"/>
      <c r="AB94" s="119"/>
      <c r="AC94" s="117" t="str">
        <f>IF([4]回答表!F17="水道事業",IF([4]回答表!X43="○",[4]回答表!J176,IF([4]回答表!AA43="○",[4]回答表!J223,"")),"")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IF([4]回答表!F17="水道事業",IF([4]回答表!AD43="○","○",""),"")</f>
        <v/>
      </c>
      <c r="O99" s="97"/>
      <c r="P99" s="97"/>
      <c r="Q99" s="98"/>
      <c r="R99" s="38"/>
      <c r="S99" s="38"/>
      <c r="T99" s="38"/>
      <c r="U99" s="105" t="str">
        <f>IF([4]回答表!F17="水道事業",IF([4]回答表!AD43="○",[4]回答表!B249,""),"")</f>
        <v/>
      </c>
      <c r="V99" s="106"/>
      <c r="W99" s="106"/>
      <c r="X99" s="106"/>
      <c r="Y99" s="106"/>
      <c r="Z99" s="106"/>
      <c r="AA99" s="106"/>
      <c r="AB99" s="106"/>
      <c r="AC99" s="106"/>
      <c r="AD99" s="106"/>
      <c r="AE99" s="106"/>
      <c r="AF99" s="106"/>
      <c r="AG99" s="106"/>
      <c r="AH99" s="106"/>
      <c r="AI99" s="106"/>
      <c r="AJ99" s="107"/>
      <c r="AK99" s="55"/>
      <c r="AL99" s="55"/>
      <c r="AM99" s="105" t="str">
        <f>IF([4]回答表!F17="水道事業",IF([4]回答表!AD43="○",[4]回答表!B255,""),"")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IF([4]回答表!F17="簡易水道事業",IF([4]回答表!X43="○","○",""),"")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IF([4]回答表!F17="簡易水道事業",IF([4]回答表!X43="○",[4]回答表!B154,IF([4]回答表!AA43="○",[4]回答表!B201,"")),"")</f>
        <v/>
      </c>
      <c r="AN111" s="106"/>
      <c r="AO111" s="106"/>
      <c r="AP111" s="106"/>
      <c r="AQ111" s="106"/>
      <c r="AR111" s="106"/>
      <c r="AS111" s="106"/>
      <c r="AT111" s="106"/>
      <c r="AU111" s="106"/>
      <c r="AV111" s="106"/>
      <c r="AW111" s="106"/>
      <c r="AX111" s="106"/>
      <c r="AY111" s="106"/>
      <c r="AZ111" s="106"/>
      <c r="BA111" s="106"/>
      <c r="BB111" s="107"/>
      <c r="BC111" s="39"/>
      <c r="BD111" s="34"/>
      <c r="BE111" s="114" t="str">
        <f>IF([4]回答表!F17="簡易水道事業",IF([4]回答表!X43="○",[4]回答表!B190,IF([4]回答表!AA43="○",[4]回答表!B238,"")),"")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IF([4]回答表!F17="簡易水道事業",IF([4]回答表!X43="○",[4]回答表!Y181,IF([4]回答表!AA43="○",[4]回答表!Y229,"")),"")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IF([4]回答表!F17="簡易水道事業",IF([4]回答表!X43="○",[4]回答表!E190,IF([4]回答表!AA43="○",[4]回答表!E238,"")),"")</f>
        <v/>
      </c>
      <c r="BF114" s="82"/>
      <c r="BG114" s="82"/>
      <c r="BH114" s="82"/>
      <c r="BI114" s="81" t="str">
        <f>IF([4]回答表!F17="簡易水道事業",IF([4]回答表!X43="○",[4]回答表!E191,IF([4]回答表!AA43="○",[4]回答表!E239,"")),"")</f>
        <v/>
      </c>
      <c r="BJ114" s="82"/>
      <c r="BK114" s="82"/>
      <c r="BL114" s="82"/>
      <c r="BM114" s="81" t="str">
        <f>IF([4]回答表!F17="簡易水道事業",IF([4]回答表!X43="○",[4]回答表!E192,IF([4]回答表!AA43="○",[4]回答表!E240,"")),"")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IF([4]回答表!F17="簡易水道事業",IF([4]回答表!AA43="○","○",""),"")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IF([4]回答表!F17="簡易水道事業",IF([4]回答表!X43="○",[4]回答表!Y182,IF([4]回答表!AA43="○",[4]回答表!Y230,"")),"")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IF([4]回答表!F17="簡易水道事業",IF([4]回答表!AD43="○","○",""),"")</f>
        <v/>
      </c>
      <c r="O123" s="97"/>
      <c r="P123" s="97"/>
      <c r="Q123" s="98"/>
      <c r="R123" s="38"/>
      <c r="S123" s="38"/>
      <c r="T123" s="38"/>
      <c r="U123" s="105" t="str">
        <f>IF([4]回答表!F17="簡易水道事業",IF([4]回答表!AD43="○",[4]回答表!B249,""),"")</f>
        <v/>
      </c>
      <c r="V123" s="106"/>
      <c r="W123" s="106"/>
      <c r="X123" s="106"/>
      <c r="Y123" s="106"/>
      <c r="Z123" s="106"/>
      <c r="AA123" s="106"/>
      <c r="AB123" s="106"/>
      <c r="AC123" s="106"/>
      <c r="AD123" s="106"/>
      <c r="AE123" s="106"/>
      <c r="AF123" s="106"/>
      <c r="AG123" s="106"/>
      <c r="AH123" s="106"/>
      <c r="AI123" s="106"/>
      <c r="AJ123" s="107"/>
      <c r="AK123" s="55"/>
      <c r="AL123" s="55"/>
      <c r="AM123" s="105" t="str">
        <f>IF([4]回答表!F17="簡易水道事業",IF([4]回答表!AD43="○",[4]回答表!B255,""),"")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IF([4]回答表!F17="下水道事業",IF([4]回答表!X43="○","○",""),"")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IF([4]回答表!F17="下水道事業",IF([4]回答表!X43="○",[4]回答表!B154,IF([4]回答表!AA43="○",[4]回答表!B201,"")),"")</f>
        <v/>
      </c>
      <c r="AN135" s="106"/>
      <c r="AO135" s="106"/>
      <c r="AP135" s="106"/>
      <c r="AQ135" s="106"/>
      <c r="AR135" s="106"/>
      <c r="AS135" s="106"/>
      <c r="AT135" s="106"/>
      <c r="AU135" s="106"/>
      <c r="AV135" s="106"/>
      <c r="AW135" s="106"/>
      <c r="AX135" s="106"/>
      <c r="AY135" s="106"/>
      <c r="AZ135" s="106"/>
      <c r="BA135" s="106"/>
      <c r="BB135" s="107"/>
      <c r="BC135" s="39"/>
      <c r="BD135" s="34"/>
      <c r="BE135" s="114" t="str">
        <f>IF([4]回答表!F17="下水道事業",IF([4]回答表!X43="○",[4]回答表!B190,IF([4]回答表!AA43="○",[4]回答表!B238,"")),"")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IF([4]回答表!F17="下水道事業",IF([4]回答表!X43="○",[4]回答表!Y184,IF([4]回答表!AA43="○",[4]回答表!Y232,"")),"")</f>
        <v/>
      </c>
      <c r="V137" s="118"/>
      <c r="W137" s="118"/>
      <c r="X137" s="118"/>
      <c r="Y137" s="118"/>
      <c r="Z137" s="118"/>
      <c r="AA137" s="118"/>
      <c r="AB137" s="119"/>
      <c r="AC137" s="117" t="str">
        <f>IF([4]回答表!F17="下水道事業",IF([4]回答表!X43="○",[4]回答表!Y185,IF([4]回答表!AA43="○",[4]回答表!Y233,"")),"")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IF([4]回答表!F17="下水道事業",IF([4]回答表!X43="○",[4]回答表!E190,IF([4]回答表!AA43="○",[4]回答表!E238,"")),"")</f>
        <v/>
      </c>
      <c r="BF138" s="82"/>
      <c r="BG138" s="82"/>
      <c r="BH138" s="82"/>
      <c r="BI138" s="81" t="str">
        <f>IF([4]回答表!F17="下水道事業",IF([4]回答表!X43="○",[4]回答表!E191,IF([4]回答表!AA43="○",[4]回答表!E239,"")),"")</f>
        <v/>
      </c>
      <c r="BJ138" s="82"/>
      <c r="BK138" s="82"/>
      <c r="BL138" s="82"/>
      <c r="BM138" s="81" t="str">
        <f>IF([4]回答表!F17="下水道事業",IF([4]回答表!X43="○",[4]回答表!E192,IF([4]回答表!AA43="○",[4]回答表!E240,"")),"")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IF([4]回答表!F17="下水道事業",IF([4]回答表!AA43="○","○",""),"")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IF([4]回答表!F17="下水道事業",IF([4]回答表!X43="○",[4]回答表!Y186,IF([4]回答表!AA43="○",[4]回答表!Y234,"")),"")</f>
        <v/>
      </c>
      <c r="V142" s="118"/>
      <c r="W142" s="118"/>
      <c r="X142" s="118"/>
      <c r="Y142" s="118"/>
      <c r="Z142" s="118"/>
      <c r="AA142" s="118"/>
      <c r="AB142" s="119"/>
      <c r="AC142" s="117" t="str">
        <f>IF([4]回答表!F17="下水道事業",IF([4]回答表!X43="○",[4]回答表!Y187,IF([4]回答表!AA43="○",[4]回答表!Y235,"")),"")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IF([4]回答表!F17="下水道事業",IF([4]回答表!AD43="○","○",""),"")</f>
        <v/>
      </c>
      <c r="O147" s="97"/>
      <c r="P147" s="97"/>
      <c r="Q147" s="98"/>
      <c r="R147" s="38"/>
      <c r="S147" s="38"/>
      <c r="T147" s="38"/>
      <c r="U147" s="105" t="str">
        <f>IF([4]回答表!F17="下水道事業",IF([4]回答表!AD43="○",[4]回答表!B249,""),"")</f>
        <v/>
      </c>
      <c r="V147" s="106"/>
      <c r="W147" s="106"/>
      <c r="X147" s="106"/>
      <c r="Y147" s="106"/>
      <c r="Z147" s="106"/>
      <c r="AA147" s="106"/>
      <c r="AB147" s="106"/>
      <c r="AC147" s="106"/>
      <c r="AD147" s="106"/>
      <c r="AE147" s="106"/>
      <c r="AF147" s="106"/>
      <c r="AG147" s="106"/>
      <c r="AH147" s="106"/>
      <c r="AI147" s="106"/>
      <c r="AJ147" s="107"/>
      <c r="AK147" s="55"/>
      <c r="AL147" s="55"/>
      <c r="AM147" s="105" t="str">
        <f>IF([4]回答表!F17="下水道事業",IF([4]回答表!AD43="○",[4]回答表!B255,""),"")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IF([4]回答表!BD17="○",IF([4]回答表!X43="○","○",""),"")</f>
        <v/>
      </c>
      <c r="O159" s="97"/>
      <c r="P159" s="97"/>
      <c r="Q159" s="98"/>
      <c r="R159" s="38"/>
      <c r="S159" s="38"/>
      <c r="T159" s="38"/>
      <c r="U159" s="105" t="str">
        <f>IF([4]回答表!BD17="○",IF([4]回答表!X43="○",[4]回答表!B154,IF([4]回答表!AA43="○",[4]回答表!B201,"")),"")</f>
        <v/>
      </c>
      <c r="V159" s="106"/>
      <c r="W159" s="106"/>
      <c r="X159" s="106"/>
      <c r="Y159" s="106"/>
      <c r="Z159" s="106"/>
      <c r="AA159" s="106"/>
      <c r="AB159" s="106"/>
      <c r="AC159" s="106"/>
      <c r="AD159" s="106"/>
      <c r="AE159" s="106"/>
      <c r="AF159" s="106"/>
      <c r="AG159" s="106"/>
      <c r="AH159" s="106"/>
      <c r="AI159" s="106"/>
      <c r="AJ159" s="107"/>
      <c r="AK159" s="49"/>
      <c r="AL159" s="49"/>
      <c r="AM159" s="114" t="str">
        <f>IF([4]回答表!BD17="○",IF([4]回答表!X43="○",[4]回答表!B190,IF([4]回答表!AA43="○",[4]回答表!B238,"")),"")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IF([4]回答表!BD17="○",IF([4]回答表!X43="○",[4]回答表!E190,IF([4]回答表!AA43="○",[4]回答表!E238,"")),"")</f>
        <v/>
      </c>
      <c r="AN162" s="82"/>
      <c r="AO162" s="82"/>
      <c r="AP162" s="82"/>
      <c r="AQ162" s="81" t="str">
        <f>IF([4]回答表!BD17="○",IF([4]回答表!X43="○",[4]回答表!E191,IF([4]回答表!AA43="○",[4]回答表!E239,"")),"")</f>
        <v/>
      </c>
      <c r="AR162" s="82"/>
      <c r="AS162" s="82"/>
      <c r="AT162" s="82"/>
      <c r="AU162" s="81" t="str">
        <f>IF([4]回答表!BD17="○",IF([4]回答表!X43="○",[4]回答表!E192,IF([4]回答表!AA43="○",[4]回答表!E240,"")),"")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IF([4]回答表!BD17="○",IF([4]回答表!AA43="○","○",""),"")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IF([4]回答表!BD17="○",IF([4]回答表!AD43="○","○",""),"")</f>
        <v/>
      </c>
      <c r="O171" s="97"/>
      <c r="P171" s="97"/>
      <c r="Q171" s="98"/>
      <c r="R171" s="38"/>
      <c r="S171" s="38"/>
      <c r="T171" s="38"/>
      <c r="U171" s="105" t="str">
        <f>IF([4]回答表!BD17="○",IF([4]回答表!AD43="○",[4]回答表!B249,""),"")</f>
        <v/>
      </c>
      <c r="V171" s="106"/>
      <c r="W171" s="106"/>
      <c r="X171" s="106"/>
      <c r="Y171" s="106"/>
      <c r="Z171" s="106"/>
      <c r="AA171" s="106"/>
      <c r="AB171" s="106"/>
      <c r="AC171" s="106"/>
      <c r="AD171" s="106"/>
      <c r="AE171" s="106"/>
      <c r="AF171" s="106"/>
      <c r="AG171" s="106"/>
      <c r="AH171" s="106"/>
      <c r="AI171" s="106"/>
      <c r="AJ171" s="107"/>
      <c r="AK171" s="55"/>
      <c r="AL171" s="55"/>
      <c r="AM171" s="105" t="str">
        <f>IF([4]回答表!BD17="○",IF([4]回答表!AD43="○",[4]回答表!B255,""),"")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IF([4]回答表!X44="○","○","")</f>
        <v/>
      </c>
      <c r="O183" s="97"/>
      <c r="P183" s="97"/>
      <c r="Q183" s="98"/>
      <c r="R183" s="38"/>
      <c r="S183" s="38"/>
      <c r="T183" s="38"/>
      <c r="U183" s="105" t="str">
        <f>IF([4]回答表!X44="○",[4]回答表!B266,IF([4]回答表!AA44="○",[4]回答表!B283,""))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IF([4]回答表!X44="○",[4]回答表!U272,IF([4]回答表!AA44="○",[4]回答表!U289,""))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IF([4]回答表!X44="○",[4]回答表!G272,IF([4]回答表!AA44="○",[4]回答表!G289,""))</f>
        <v/>
      </c>
      <c r="AN186" s="118"/>
      <c r="AO186" s="118"/>
      <c r="AP186" s="118"/>
      <c r="AQ186" s="118"/>
      <c r="AR186" s="118"/>
      <c r="AS186" s="118"/>
      <c r="AT186" s="119"/>
      <c r="AU186" s="117" t="str">
        <f>IF([4]回答表!X44="○",[4]回答表!G273,IF([4]回答表!AA44="○",[4]回答表!G290,""))</f>
        <v/>
      </c>
      <c r="AV186" s="118"/>
      <c r="AW186" s="118"/>
      <c r="AX186" s="118"/>
      <c r="AY186" s="118"/>
      <c r="AZ186" s="118"/>
      <c r="BA186" s="118"/>
      <c r="BB186" s="119"/>
      <c r="BC186" s="39"/>
      <c r="BD186" s="34"/>
      <c r="BE186" s="81" t="str">
        <f>IF([4]回答表!X44="○",[4]回答表!X272,IF([4]回答表!AA44="○",[4]回答表!X289,""))</f>
        <v/>
      </c>
      <c r="BF186" s="82"/>
      <c r="BG186" s="82"/>
      <c r="BH186" s="82"/>
      <c r="BI186" s="81" t="str">
        <f>IF([4]回答表!X44="○",[4]回答表!X273,IF([4]回答表!AA44="○",[4]回答表!X290,""))</f>
        <v/>
      </c>
      <c r="BJ186" s="82"/>
      <c r="BK186" s="82"/>
      <c r="BL186" s="85"/>
      <c r="BM186" s="81" t="str">
        <f>IF([4]回答表!X44="○",[4]回答表!X274,IF([4]回答表!AA44="○",[4]回答表!X291,""))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IF([4]回答表!AA44="○","○","")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IF([4]回答表!AD44="○","○","")</f>
        <v/>
      </c>
      <c r="O195" s="97"/>
      <c r="P195" s="97"/>
      <c r="Q195" s="98"/>
      <c r="R195" s="38"/>
      <c r="S195" s="38"/>
      <c r="T195" s="38"/>
      <c r="U195" s="105" t="str">
        <f>IF([4]回答表!AD44="○",[4]回答表!B296,"")</f>
        <v/>
      </c>
      <c r="V195" s="106"/>
      <c r="W195" s="106"/>
      <c r="X195" s="106"/>
      <c r="Y195" s="106"/>
      <c r="Z195" s="106"/>
      <c r="AA195" s="106"/>
      <c r="AB195" s="106"/>
      <c r="AC195" s="106"/>
      <c r="AD195" s="106"/>
      <c r="AE195" s="106"/>
      <c r="AF195" s="106"/>
      <c r="AG195" s="106"/>
      <c r="AH195" s="106"/>
      <c r="AI195" s="106"/>
      <c r="AJ195" s="107"/>
      <c r="AK195" s="60"/>
      <c r="AL195" s="60"/>
      <c r="AM195" s="105" t="str">
        <f>IF([4]回答表!AD44="○",[4]回答表!B302,"")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IF([4]回答表!X45="○","○","")</f>
        <v/>
      </c>
      <c r="O207" s="97"/>
      <c r="P207" s="97"/>
      <c r="Q207" s="98"/>
      <c r="R207" s="38"/>
      <c r="S207" s="38"/>
      <c r="T207" s="38"/>
      <c r="U207" s="105" t="str">
        <f>IF([4]回答表!X45="○",[4]回答表!B314,IF([4]回答表!AA45="○",[4]回答表!B337,""))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IF([4]回答表!X45="○",[4]回答表!B320,"")</f>
        <v/>
      </c>
      <c r="AO207" s="163"/>
      <c r="AP207" s="163"/>
      <c r="AQ207" s="163"/>
      <c r="AR207" s="163"/>
      <c r="AS207" s="163"/>
      <c r="AT207" s="163"/>
      <c r="AU207" s="163"/>
      <c r="AV207" s="163"/>
      <c r="AW207" s="163"/>
      <c r="AX207" s="163"/>
      <c r="AY207" s="163"/>
      <c r="AZ207" s="163"/>
      <c r="BA207" s="163"/>
      <c r="BB207" s="164"/>
      <c r="BC207" s="39"/>
      <c r="BD207" s="34"/>
      <c r="BE207" s="114" t="str">
        <f>IF([4]回答表!X45="○",[4]回答表!B326,IF([4]回答表!AA45="○",[4]回答表!B343,""))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IF([4]回答表!X45="○",[4]回答表!E326,IF([4]回答表!AA45="○",[4]回答表!E343,""))</f>
        <v/>
      </c>
      <c r="BF210" s="82"/>
      <c r="BG210" s="82"/>
      <c r="BH210" s="82"/>
      <c r="BI210" s="81" t="str">
        <f>IF([4]回答表!X45="○",[4]回答表!E327,IF([4]回答表!AA45="○",[4]回答表!E344,""))</f>
        <v/>
      </c>
      <c r="BJ210" s="82"/>
      <c r="BK210" s="82"/>
      <c r="BL210" s="85"/>
      <c r="BM210" s="81" t="str">
        <f>IF([4]回答表!X45="○",[4]回答表!E328,IF([4]回答表!AA45="○",[4]回答表!E345,""))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IF([4]回答表!AA45="○","○","")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IF([4]回答表!AD45="○","○","")</f>
        <v/>
      </c>
      <c r="O219" s="97"/>
      <c r="P219" s="97"/>
      <c r="Q219" s="98"/>
      <c r="R219" s="38"/>
      <c r="S219" s="38"/>
      <c r="T219" s="38"/>
      <c r="U219" s="105" t="str">
        <f>IF([4]回答表!AD45="○",[4]回答表!B350,"")</f>
        <v/>
      </c>
      <c r="V219" s="106"/>
      <c r="W219" s="106"/>
      <c r="X219" s="106"/>
      <c r="Y219" s="106"/>
      <c r="Z219" s="106"/>
      <c r="AA219" s="106"/>
      <c r="AB219" s="106"/>
      <c r="AC219" s="106"/>
      <c r="AD219" s="106"/>
      <c r="AE219" s="106"/>
      <c r="AF219" s="106"/>
      <c r="AG219" s="106"/>
      <c r="AH219" s="106"/>
      <c r="AI219" s="106"/>
      <c r="AJ219" s="107"/>
      <c r="AK219" s="60"/>
      <c r="AL219" s="60"/>
      <c r="AM219" s="105" t="str">
        <f>IF([4]回答表!AD45="○",[4]回答表!B356,"")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IF([4]回答表!X46="○","○","")</f>
        <v/>
      </c>
      <c r="O231" s="97"/>
      <c r="P231" s="97"/>
      <c r="Q231" s="98"/>
      <c r="R231" s="38"/>
      <c r="S231" s="38"/>
      <c r="T231" s="38"/>
      <c r="U231" s="105" t="str">
        <f>IF([4]回答表!X46="○",[4]回答表!B368,IF([4]回答表!AA46="○",[4]回答表!B382,""))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IF([4]回答表!X46="○",[4]回答表!BC375,IF([4]回答表!AA46="○",[4]回答表!BC389,""))</f>
        <v/>
      </c>
      <c r="AR231" s="149"/>
      <c r="AS231" s="149"/>
      <c r="AT231" s="149"/>
      <c r="AU231" s="154" t="s">
        <v>63</v>
      </c>
      <c r="AV231" s="155"/>
      <c r="AW231" s="155"/>
      <c r="AX231" s="156"/>
      <c r="AY231" s="149" t="str">
        <f>IF([4]回答表!X46="○",[4]回答表!BC380,IF([4]回答表!AA46="○",[4]回答表!BC394,""))</f>
        <v/>
      </c>
      <c r="AZ231" s="149"/>
      <c r="BA231" s="149"/>
      <c r="BB231" s="149"/>
      <c r="BC231" s="39"/>
      <c r="BD231" s="34"/>
      <c r="BE231" s="114" t="str">
        <f>IF([4]回答表!X46="○",[4]回答表!S374,IF([4]回答表!AA46="○",[4]回答表!S388,""))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IF([4]回答表!X46="○",[4]回答表!BC376,IF([4]回答表!AA46="○",[4]回答表!BC390,""))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IF([4]回答表!X46="○",[4]回答表!V374,IF([4]回答表!AA46="○",[4]回答表!V388,""))</f>
        <v/>
      </c>
      <c r="BF234" s="82"/>
      <c r="BG234" s="82"/>
      <c r="BH234" s="82"/>
      <c r="BI234" s="81" t="str">
        <f>IF([4]回答表!X46="○",[4]回答表!V375,IF([4]回答表!AA46="○",[4]回答表!V389,""))</f>
        <v/>
      </c>
      <c r="BJ234" s="82"/>
      <c r="BK234" s="82"/>
      <c r="BL234" s="85"/>
      <c r="BM234" s="81" t="str">
        <f>IF([4]回答表!X46="○",[4]回答表!V376,IF([4]回答表!AA46="○",[4]回答表!V390,""))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IF([4]回答表!X46="○",[4]回答表!BC377,IF([4]回答表!AA46="○",[4]回答表!BC391,""))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IF([4]回答表!X46="○",[4]回答表!BC381,IF([4]回答表!AA46="○",[4]回答表!BC395,""))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IF([4]回答表!AA46="○","○","")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IF([4]回答表!X46="○",[4]回答表!BC378,IF([4]回答表!AA46="○",[4]回答表!BC392,""))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IF([4]回答表!X46="○",[4]回答表!BC379,IF([4]回答表!AA46="○",[4]回答表!BC393,""))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IF([4]回答表!AD46="○","○","")</f>
        <v/>
      </c>
      <c r="O243" s="97"/>
      <c r="P243" s="97"/>
      <c r="Q243" s="98"/>
      <c r="R243" s="38"/>
      <c r="S243" s="38"/>
      <c r="T243" s="38"/>
      <c r="U243" s="105" t="str">
        <f>IF([4]回答表!AD46="○",[4]回答表!B396,"")</f>
        <v/>
      </c>
      <c r="V243" s="106"/>
      <c r="W243" s="106"/>
      <c r="X243" s="106"/>
      <c r="Y243" s="106"/>
      <c r="Z243" s="106"/>
      <c r="AA243" s="106"/>
      <c r="AB243" s="106"/>
      <c r="AC243" s="106"/>
      <c r="AD243" s="106"/>
      <c r="AE243" s="106"/>
      <c r="AF243" s="106"/>
      <c r="AG243" s="106"/>
      <c r="AH243" s="106"/>
      <c r="AI243" s="106"/>
      <c r="AJ243" s="107"/>
      <c r="AK243" s="55"/>
      <c r="AL243" s="55"/>
      <c r="AM243" s="105" t="str">
        <f>IF([4]回答表!AD46="○",[4]回答表!B402,"")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IF([4]回答表!X47="○","○","")</f>
        <v/>
      </c>
      <c r="O254" s="97"/>
      <c r="P254" s="97"/>
      <c r="Q254" s="98"/>
      <c r="R254" s="38"/>
      <c r="S254" s="38"/>
      <c r="T254" s="38"/>
      <c r="U254" s="105" t="str">
        <f>IF([4]回答表!X47="○",[4]回答表!B414,IF([4]回答表!AA47="○",[4]回答表!B431,""))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IF([4]回答表!X47="○",[4]回答表!B424,IF([4]回答表!AA47="○",[4]回答表!B441,""))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IF([4]回答表!X47="○",[4]回答表!G420,IF([4]回答表!AA47="○",[4]回答表!G437,""))</f>
        <v/>
      </c>
      <c r="AN256" s="118"/>
      <c r="AO256" s="118"/>
      <c r="AP256" s="118"/>
      <c r="AQ256" s="118"/>
      <c r="AR256" s="118"/>
      <c r="AS256" s="118"/>
      <c r="AT256" s="119"/>
      <c r="AU256" s="117" t="str">
        <f>IF([4]回答表!X47="○",[4]回答表!G421,IF([4]回答表!AA47="○",[4]回答表!G438,""))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IF([4]回答表!X47="○",[4]回答表!E424,IF([4]回答表!AA47="○",[4]回答表!E441,""))</f>
        <v/>
      </c>
      <c r="BF257" s="82"/>
      <c r="BG257" s="82"/>
      <c r="BH257" s="82"/>
      <c r="BI257" s="81" t="str">
        <f>IF([4]回答表!X47="○",[4]回答表!E425,IF([4]回答表!AA47="○",[4]回答表!E442,""))</f>
        <v/>
      </c>
      <c r="BJ257" s="82"/>
      <c r="BK257" s="82"/>
      <c r="BL257" s="85"/>
      <c r="BM257" s="81" t="str">
        <f>IF([4]回答表!X47="○",[4]回答表!E426,IF([4]回答表!AA47="○",[4]回答表!E443,""))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IF([4]回答表!AA47="○","○","")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IF([4]回答表!AD47="○","○","")</f>
        <v/>
      </c>
      <c r="O266" s="97"/>
      <c r="P266" s="97"/>
      <c r="Q266" s="98"/>
      <c r="R266" s="38"/>
      <c r="S266" s="38"/>
      <c r="T266" s="38"/>
      <c r="U266" s="105" t="str">
        <f>IF([4]回答表!AD47="○",[4]回答表!B448,"")</f>
        <v/>
      </c>
      <c r="V266" s="106"/>
      <c r="W266" s="106"/>
      <c r="X266" s="106"/>
      <c r="Y266" s="106"/>
      <c r="Z266" s="106"/>
      <c r="AA266" s="106"/>
      <c r="AB266" s="106"/>
      <c r="AC266" s="106"/>
      <c r="AD266" s="106"/>
      <c r="AE266" s="106"/>
      <c r="AF266" s="106"/>
      <c r="AG266" s="106"/>
      <c r="AH266" s="106"/>
      <c r="AI266" s="106"/>
      <c r="AJ266" s="107"/>
      <c r="AK266" s="49"/>
      <c r="AL266" s="49"/>
      <c r="AM266" s="105" t="str">
        <f>IF([4]回答表!AD47="○",[4]回答表!B454,"")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IF([4]回答表!R48="○",[4]回答表!B467,"")</f>
        <v xml:space="preserve">
現在の美郷町下水道事業特別会計は、資金不足を一般会計からの繰入金で補てんしている。
本来は使用料収入で賄われるものであり、加入促進や施設統合による維持管理費の削減に努めている状況であるため。</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DC79F-942F-45A9-96D6-A57B9EE38CFC}">
  <sheetPr>
    <pageSetUpPr fitToPage="1"/>
  </sheetPr>
  <dimension ref="A1:CE298"/>
  <sheetViews>
    <sheetView showZeros="0" zoomScale="55" zoomScaleNormal="55" workbookViewId="0">
      <selection activeCell="BN21" sqref="BN21"/>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IF(COUNTIF([1]回答表!K15,"*")&gt;0,[1]回答表!K15,"")</f>
        <v>美郷町</v>
      </c>
      <c r="D11" s="245"/>
      <c r="E11" s="245"/>
      <c r="F11" s="245"/>
      <c r="G11" s="245"/>
      <c r="H11" s="245"/>
      <c r="I11" s="245"/>
      <c r="J11" s="245"/>
      <c r="K11" s="245"/>
      <c r="L11" s="245"/>
      <c r="M11" s="245"/>
      <c r="N11" s="245"/>
      <c r="O11" s="245"/>
      <c r="P11" s="245"/>
      <c r="Q11" s="245"/>
      <c r="R11" s="245"/>
      <c r="S11" s="245"/>
      <c r="T11" s="245"/>
      <c r="U11" s="252" t="str">
        <f>IF(COUNTIF([1]回答表!F17,"*")&gt;0,[1]回答表!F17,"")</f>
        <v>下水道事業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IF(COUNTIF([1]回答表!W17,"*")&gt;0,[1]回答表!W17,"")</f>
        <v>農業集落排水施設</v>
      </c>
      <c r="AP11" s="247"/>
      <c r="AQ11" s="247"/>
      <c r="AR11" s="247"/>
      <c r="AS11" s="247"/>
      <c r="AT11" s="247"/>
      <c r="AU11" s="247"/>
      <c r="AV11" s="247"/>
      <c r="AW11" s="247"/>
      <c r="AX11" s="247"/>
      <c r="AY11" s="247"/>
      <c r="AZ11" s="247"/>
      <c r="BA11" s="247"/>
      <c r="BB11" s="247"/>
      <c r="BC11" s="247"/>
      <c r="BD11" s="247"/>
      <c r="BE11" s="248"/>
      <c r="BF11" s="251" t="str">
        <f>IF(COUNTIF([1]回答表!F19,"*")&gt;0,[1]回答表!F19,"")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IF([1]回答表!R41="○","○","")</f>
        <v/>
      </c>
      <c r="E24" s="121"/>
      <c r="F24" s="121"/>
      <c r="G24" s="121"/>
      <c r="H24" s="121"/>
      <c r="I24" s="121"/>
      <c r="J24" s="122"/>
      <c r="K24" s="120" t="str">
        <f>IF([1]回答表!R42="○","○","")</f>
        <v/>
      </c>
      <c r="L24" s="121"/>
      <c r="M24" s="121"/>
      <c r="N24" s="121"/>
      <c r="O24" s="121"/>
      <c r="P24" s="121"/>
      <c r="Q24" s="122"/>
      <c r="R24" s="120" t="str">
        <f>IF([1]回答表!R43="○","○","")</f>
        <v/>
      </c>
      <c r="S24" s="121"/>
      <c r="T24" s="121"/>
      <c r="U24" s="121"/>
      <c r="V24" s="121"/>
      <c r="W24" s="121"/>
      <c r="X24" s="122"/>
      <c r="Y24" s="120" t="str">
        <f>IF([1]回答表!R44="○","○","")</f>
        <v/>
      </c>
      <c r="Z24" s="121"/>
      <c r="AA24" s="121"/>
      <c r="AB24" s="121"/>
      <c r="AC24" s="121"/>
      <c r="AD24" s="121"/>
      <c r="AE24" s="122"/>
      <c r="AF24" s="120" t="str">
        <f>IF([1]回答表!R45="○","○","")</f>
        <v/>
      </c>
      <c r="AG24" s="121"/>
      <c r="AH24" s="121"/>
      <c r="AI24" s="121"/>
      <c r="AJ24" s="121"/>
      <c r="AK24" s="121"/>
      <c r="AL24" s="122"/>
      <c r="AM24" s="120" t="str">
        <f>IF([1]回答表!R46="○","○","")</f>
        <v/>
      </c>
      <c r="AN24" s="121"/>
      <c r="AO24" s="121"/>
      <c r="AP24" s="121"/>
      <c r="AQ24" s="121"/>
      <c r="AR24" s="121"/>
      <c r="AS24" s="122"/>
      <c r="AT24" s="120" t="str">
        <f>IF([1]回答表!R47="○","○","")</f>
        <v/>
      </c>
      <c r="AU24" s="121"/>
      <c r="AV24" s="121"/>
      <c r="AW24" s="121"/>
      <c r="AX24" s="121"/>
      <c r="AY24" s="121"/>
      <c r="AZ24" s="122"/>
      <c r="BA24" s="18"/>
      <c r="BB24" s="117" t="str">
        <f>IF([1]回答表!R48="○","○","")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IF([1]回答表!X41="○","○","")</f>
        <v/>
      </c>
      <c r="O36" s="97"/>
      <c r="P36" s="97"/>
      <c r="Q36" s="98"/>
      <c r="R36" s="38"/>
      <c r="S36" s="38"/>
      <c r="T36" s="38"/>
      <c r="U36" s="105" t="str">
        <f>IF([1]回答表!X41="○",[1]回答表!B56,IF([1]回答表!AA41="○",[1]回答表!B76,""))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IF([1]回答表!X41="○",[1]回答表!S62,IF([1]回答表!AA41="○",[1]回答表!S82,""))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IF([1]回答表!X41="○",[1]回答表!G62,IF([1]回答表!AA41="○",[1]回答表!G82,""))</f>
        <v/>
      </c>
      <c r="AN38" s="118"/>
      <c r="AO38" s="118"/>
      <c r="AP38" s="118"/>
      <c r="AQ38" s="118"/>
      <c r="AR38" s="118"/>
      <c r="AS38" s="118"/>
      <c r="AT38" s="119"/>
      <c r="AU38" s="117" t="str">
        <f>IF([1]回答表!X41="○",[1]回答表!G63,IF([1]回答表!AA41="○",[1]回答表!G83,""))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IF([1]回答表!X41="○",[1]回答表!V62,IF([1]回答表!AA41="○",[1]回答表!V82,""))</f>
        <v/>
      </c>
      <c r="BF39" s="198"/>
      <c r="BG39" s="198"/>
      <c r="BH39" s="199"/>
      <c r="BI39" s="81" t="str">
        <f>IF([1]回答表!X41="○",[1]回答表!V63,IF([1]回答表!AA41="○",[1]回答表!V83,""))</f>
        <v/>
      </c>
      <c r="BJ39" s="198"/>
      <c r="BK39" s="198"/>
      <c r="BL39" s="199"/>
      <c r="BM39" s="81" t="str">
        <f>IF([1]回答表!X41="○",[1]回答表!V64,IF([1]回答表!AA41="○",[1]回答表!V84,""))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IF([1]回答表!X41="○",[1]回答表!O68,IF([1]回答表!AA41="○",[1]回答表!O88,""))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IF([1]回答表!X41="○",[1]回答表!O69,IF([1]回答表!AA41="○",[1]回答表!O89,""))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IF([1]回答表!AA41="○","○","")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IF([1]回答表!X41="○",[1]回答表!O70,IF([1]回答表!AA41="○",[1]回答表!O90,""))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IF([1]回答表!X41="○",[1]回答表!O71,IF([1]回答表!AA41="○",[1]回答表!O91,""))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IF([1]回答表!X41="○",[1]回答表!AG68,IF([1]回答表!AA41="○",[1]回答表!AG88,""))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IF([1]回答表!X41="○",[1]回答表!AG69,IF([1]回答表!AA41="○",[1]回答表!AG89,""))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IF([1]回答表!X41="○",[1]回答表!AG70,IF([1]回答表!AA41="○",[1]回答表!AG90,""))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IF([1]回答表!AD41="○","○","")</f>
        <v/>
      </c>
      <c r="O52" s="97"/>
      <c r="P52" s="97"/>
      <c r="Q52" s="98"/>
      <c r="R52" s="38"/>
      <c r="S52" s="38"/>
      <c r="T52" s="38"/>
      <c r="U52" s="105" t="str">
        <f>IF([1]回答表!AD41="○",[1]回答表!B96,"")</f>
        <v/>
      </c>
      <c r="V52" s="106"/>
      <c r="W52" s="106"/>
      <c r="X52" s="106"/>
      <c r="Y52" s="106"/>
      <c r="Z52" s="106"/>
      <c r="AA52" s="106"/>
      <c r="AB52" s="106"/>
      <c r="AC52" s="106"/>
      <c r="AD52" s="106"/>
      <c r="AE52" s="106"/>
      <c r="AF52" s="106"/>
      <c r="AG52" s="106"/>
      <c r="AH52" s="106"/>
      <c r="AI52" s="106"/>
      <c r="AJ52" s="107"/>
      <c r="AK52" s="55"/>
      <c r="AL52" s="55"/>
      <c r="AM52" s="105" t="str">
        <f>IF([1]回答表!AD41="○",[1]回答表!B101,"")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IF([1]回答表!X42="○","○","")</f>
        <v/>
      </c>
      <c r="O63" s="97"/>
      <c r="P63" s="97"/>
      <c r="Q63" s="98"/>
      <c r="R63" s="38"/>
      <c r="S63" s="38"/>
      <c r="T63" s="38"/>
      <c r="U63" s="105" t="str">
        <f>IF([1]回答表!X42="○",[1]回答表!B111,IF([1]回答表!AA42="○",[1]回答表!B124,""))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IF([1]回答表!X42="○",[1]回答表!S117,IF([1]回答表!AA42="○",[1]回答表!S130,""))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IF([1]回答表!X42="○",[1]回答表!J117,IF([1]回答表!AA42="○",[1]回答表!J130,""))</f>
        <v/>
      </c>
      <c r="AN66" s="118"/>
      <c r="AO66" s="118"/>
      <c r="AP66" s="118"/>
      <c r="AQ66" s="118"/>
      <c r="AR66" s="118"/>
      <c r="AS66" s="118"/>
      <c r="AT66" s="119"/>
      <c r="AU66" s="117" t="str">
        <f>IF([1]回答表!X42="○",[1]回答表!J118,IF([1]回答表!AA42="○",[1]回答表!J131,""))</f>
        <v/>
      </c>
      <c r="AV66" s="118"/>
      <c r="AW66" s="118"/>
      <c r="AX66" s="118"/>
      <c r="AY66" s="118"/>
      <c r="AZ66" s="118"/>
      <c r="BA66" s="118"/>
      <c r="BB66" s="119"/>
      <c r="BC66" s="39"/>
      <c r="BD66" s="34"/>
      <c r="BE66" s="81" t="str">
        <f>IF([1]回答表!X42="○",[1]回答表!V117,IF([1]回答表!AA42="○",[1]回答表!V130,""))</f>
        <v/>
      </c>
      <c r="BF66" s="82"/>
      <c r="BG66" s="82"/>
      <c r="BH66" s="82"/>
      <c r="BI66" s="81" t="str">
        <f>IF([1]回答表!X42="○",[1]回答表!V118,IF([1]回答表!AA42="○",[1]回答表!V131,""))</f>
        <v/>
      </c>
      <c r="BJ66" s="82"/>
      <c r="BK66" s="82"/>
      <c r="BL66" s="82"/>
      <c r="BM66" s="81" t="str">
        <f>IF([1]回答表!X42="○",[1]回答表!V119,IF([1]回答表!AA42="○",[1]回答表!V132,""))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IF([1]回答表!AA42="○","○","")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IF([1]回答表!AD42="○","○","")</f>
        <v/>
      </c>
      <c r="O75" s="97"/>
      <c r="P75" s="97"/>
      <c r="Q75" s="98"/>
      <c r="R75" s="38"/>
      <c r="S75" s="38"/>
      <c r="T75" s="38"/>
      <c r="U75" s="105" t="str">
        <f>IF([1]回答表!AD42="○",[1]回答表!B137,"")</f>
        <v/>
      </c>
      <c r="V75" s="106"/>
      <c r="W75" s="106"/>
      <c r="X75" s="106"/>
      <c r="Y75" s="106"/>
      <c r="Z75" s="106"/>
      <c r="AA75" s="106"/>
      <c r="AB75" s="106"/>
      <c r="AC75" s="106"/>
      <c r="AD75" s="106"/>
      <c r="AE75" s="106"/>
      <c r="AF75" s="106"/>
      <c r="AG75" s="106"/>
      <c r="AH75" s="106"/>
      <c r="AI75" s="106"/>
      <c r="AJ75" s="107"/>
      <c r="AK75" s="55"/>
      <c r="AL75" s="55"/>
      <c r="AM75" s="105" t="str">
        <f>IF([1]回答表!AD42="○",[1]回答表!B143,"")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IF([1]回答表!F17="水道事業",IF([1]回答表!X43="○","○",""),"")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IF([1]回答表!F17="水道事業",IF([1]回答表!X43="○",[1]回答表!B154,IF([1]回答表!AA43="○",[1]回答表!B201,"")),"")</f>
        <v/>
      </c>
      <c r="AN87" s="106"/>
      <c r="AO87" s="106"/>
      <c r="AP87" s="106"/>
      <c r="AQ87" s="106"/>
      <c r="AR87" s="106"/>
      <c r="AS87" s="106"/>
      <c r="AT87" s="106"/>
      <c r="AU87" s="106"/>
      <c r="AV87" s="106"/>
      <c r="AW87" s="106"/>
      <c r="AX87" s="106"/>
      <c r="AY87" s="106"/>
      <c r="AZ87" s="106"/>
      <c r="BA87" s="106"/>
      <c r="BB87" s="107"/>
      <c r="BC87" s="39"/>
      <c r="BD87" s="34"/>
      <c r="BE87" s="114" t="str">
        <f>IF([1]回答表!F17="水道事業",IF([1]回答表!X43="○",[1]回答表!B190,IF([1]回答表!AA43="○",[1]回答表!B238,"")),"")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IF([1]回答表!F17="水道事業",IF([1]回答表!X43="○",[1]回答表!J162,IF([1]回答表!AA43="○",[1]回答表!J209,"")),"")</f>
        <v/>
      </c>
      <c r="V89" s="118"/>
      <c r="W89" s="118"/>
      <c r="X89" s="118"/>
      <c r="Y89" s="118"/>
      <c r="Z89" s="118"/>
      <c r="AA89" s="118"/>
      <c r="AB89" s="119"/>
      <c r="AC89" s="117" t="str">
        <f>IF([1]回答表!F17="水道事業",IF([1]回答表!X43="○",[1]回答表!J169,IF([1]回答表!AA43="○",[1]回答表!J216,"")),"")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IF([1]回答表!F17="水道事業",IF([1]回答表!X43="○",[1]回答表!E190,IF([1]回答表!AA43="○",[1]回答表!E238,"")),"")</f>
        <v/>
      </c>
      <c r="BF90" s="82"/>
      <c r="BG90" s="82"/>
      <c r="BH90" s="82"/>
      <c r="BI90" s="81" t="str">
        <f>IF([1]回答表!F17="水道事業",IF([1]回答表!X43="○",[1]回答表!E191,IF([1]回答表!AA43="○",[1]回答表!E239,"")),"")</f>
        <v/>
      </c>
      <c r="BJ90" s="82"/>
      <c r="BK90" s="82"/>
      <c r="BL90" s="82"/>
      <c r="BM90" s="81" t="str">
        <f>IF([1]回答表!F17="水道事業",IF([1]回答表!X43="○",[1]回答表!E192,IF([1]回答表!AA43="○",[1]回答表!E240,"")),"")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IF([1]回答表!F17="水道事業",IF([1]回答表!AA43="○","○",""),"")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IF([1]回答表!F17="水道事業",IF([1]回答表!X43="○",[1]回答表!J172,IF([1]回答表!AA43="○",[1]回答表!J219,"")),"")</f>
        <v/>
      </c>
      <c r="V94" s="118"/>
      <c r="W94" s="118"/>
      <c r="X94" s="118"/>
      <c r="Y94" s="118"/>
      <c r="Z94" s="118"/>
      <c r="AA94" s="118"/>
      <c r="AB94" s="119"/>
      <c r="AC94" s="117" t="str">
        <f>IF([1]回答表!F17="水道事業",IF([1]回答表!X43="○",[1]回答表!J176,IF([1]回答表!AA43="○",[1]回答表!J223,"")),"")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IF([1]回答表!F17="水道事業",IF([1]回答表!AD43="○","○",""),"")</f>
        <v/>
      </c>
      <c r="O99" s="97"/>
      <c r="P99" s="97"/>
      <c r="Q99" s="98"/>
      <c r="R99" s="38"/>
      <c r="S99" s="38"/>
      <c r="T99" s="38"/>
      <c r="U99" s="105" t="str">
        <f>IF([1]回答表!F17="水道事業",IF([1]回答表!AD43="○",[1]回答表!B249,""),"")</f>
        <v/>
      </c>
      <c r="V99" s="106"/>
      <c r="W99" s="106"/>
      <c r="X99" s="106"/>
      <c r="Y99" s="106"/>
      <c r="Z99" s="106"/>
      <c r="AA99" s="106"/>
      <c r="AB99" s="106"/>
      <c r="AC99" s="106"/>
      <c r="AD99" s="106"/>
      <c r="AE99" s="106"/>
      <c r="AF99" s="106"/>
      <c r="AG99" s="106"/>
      <c r="AH99" s="106"/>
      <c r="AI99" s="106"/>
      <c r="AJ99" s="107"/>
      <c r="AK99" s="55"/>
      <c r="AL99" s="55"/>
      <c r="AM99" s="105" t="str">
        <f>IF([1]回答表!F17="水道事業",IF([1]回答表!AD43="○",[1]回答表!B255,""),"")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IF([1]回答表!F17="簡易水道事業",IF([1]回答表!X43="○","○",""),"")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IF([1]回答表!F17="簡易水道事業",IF([1]回答表!X43="○",[1]回答表!B154,IF([1]回答表!AA43="○",[1]回答表!B201,"")),"")</f>
        <v/>
      </c>
      <c r="AN111" s="106"/>
      <c r="AO111" s="106"/>
      <c r="AP111" s="106"/>
      <c r="AQ111" s="106"/>
      <c r="AR111" s="106"/>
      <c r="AS111" s="106"/>
      <c r="AT111" s="106"/>
      <c r="AU111" s="106"/>
      <c r="AV111" s="106"/>
      <c r="AW111" s="106"/>
      <c r="AX111" s="106"/>
      <c r="AY111" s="106"/>
      <c r="AZ111" s="106"/>
      <c r="BA111" s="106"/>
      <c r="BB111" s="107"/>
      <c r="BC111" s="39"/>
      <c r="BD111" s="34"/>
      <c r="BE111" s="114" t="str">
        <f>IF([1]回答表!F17="簡易水道事業",IF([1]回答表!X43="○",[1]回答表!B190,IF([1]回答表!AA43="○",[1]回答表!B238,"")),"")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IF([1]回答表!F17="簡易水道事業",IF([1]回答表!X43="○",[1]回答表!Y181,IF([1]回答表!AA43="○",[1]回答表!Y229,"")),"")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IF([1]回答表!F17="簡易水道事業",IF([1]回答表!X43="○",[1]回答表!E190,IF([1]回答表!AA43="○",[1]回答表!E238,"")),"")</f>
        <v/>
      </c>
      <c r="BF114" s="82"/>
      <c r="BG114" s="82"/>
      <c r="BH114" s="82"/>
      <c r="BI114" s="81" t="str">
        <f>IF([1]回答表!F17="簡易水道事業",IF([1]回答表!X43="○",[1]回答表!E191,IF([1]回答表!AA43="○",[1]回答表!E239,"")),"")</f>
        <v/>
      </c>
      <c r="BJ114" s="82"/>
      <c r="BK114" s="82"/>
      <c r="BL114" s="82"/>
      <c r="BM114" s="81" t="str">
        <f>IF([1]回答表!F17="簡易水道事業",IF([1]回答表!X43="○",[1]回答表!E192,IF([1]回答表!AA43="○",[1]回答表!E240,"")),"")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IF([1]回答表!F17="簡易水道事業",IF([1]回答表!AA43="○","○",""),"")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IF([1]回答表!F17="簡易水道事業",IF([1]回答表!X43="○",[1]回答表!Y182,IF([1]回答表!AA43="○",[1]回答表!Y230,"")),"")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IF([1]回答表!F17="簡易水道事業",IF([1]回答表!AD43="○","○",""),"")</f>
        <v/>
      </c>
      <c r="O123" s="97"/>
      <c r="P123" s="97"/>
      <c r="Q123" s="98"/>
      <c r="R123" s="38"/>
      <c r="S123" s="38"/>
      <c r="T123" s="38"/>
      <c r="U123" s="105" t="str">
        <f>IF([1]回答表!F17="簡易水道事業",IF([1]回答表!AD43="○",[1]回答表!B249,""),"")</f>
        <v/>
      </c>
      <c r="V123" s="106"/>
      <c r="W123" s="106"/>
      <c r="X123" s="106"/>
      <c r="Y123" s="106"/>
      <c r="Z123" s="106"/>
      <c r="AA123" s="106"/>
      <c r="AB123" s="106"/>
      <c r="AC123" s="106"/>
      <c r="AD123" s="106"/>
      <c r="AE123" s="106"/>
      <c r="AF123" s="106"/>
      <c r="AG123" s="106"/>
      <c r="AH123" s="106"/>
      <c r="AI123" s="106"/>
      <c r="AJ123" s="107"/>
      <c r="AK123" s="55"/>
      <c r="AL123" s="55"/>
      <c r="AM123" s="105" t="str">
        <f>IF([1]回答表!F17="簡易水道事業",IF([1]回答表!AD43="○",[1]回答表!B255,""),"")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IF([1]回答表!F17="下水道事業",IF([1]回答表!X43="○","○",""),"")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IF([1]回答表!F17="下水道事業",IF([1]回答表!X43="○",[1]回答表!B154,IF([1]回答表!AA43="○",[1]回答表!B201,"")),"")</f>
        <v/>
      </c>
      <c r="AN135" s="106"/>
      <c r="AO135" s="106"/>
      <c r="AP135" s="106"/>
      <c r="AQ135" s="106"/>
      <c r="AR135" s="106"/>
      <c r="AS135" s="106"/>
      <c r="AT135" s="106"/>
      <c r="AU135" s="106"/>
      <c r="AV135" s="106"/>
      <c r="AW135" s="106"/>
      <c r="AX135" s="106"/>
      <c r="AY135" s="106"/>
      <c r="AZ135" s="106"/>
      <c r="BA135" s="106"/>
      <c r="BB135" s="107"/>
      <c r="BC135" s="39"/>
      <c r="BD135" s="34"/>
      <c r="BE135" s="114" t="str">
        <f>IF([1]回答表!F17="下水道事業",IF([1]回答表!X43="○",[1]回答表!B190,IF([1]回答表!AA43="○",[1]回答表!B238,"")),"")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IF([1]回答表!F17="下水道事業",IF([1]回答表!X43="○",[1]回答表!Y184,IF([1]回答表!AA43="○",[1]回答表!Y232,"")),"")</f>
        <v/>
      </c>
      <c r="V137" s="118"/>
      <c r="W137" s="118"/>
      <c r="X137" s="118"/>
      <c r="Y137" s="118"/>
      <c r="Z137" s="118"/>
      <c r="AA137" s="118"/>
      <c r="AB137" s="119"/>
      <c r="AC137" s="117" t="str">
        <f>IF([1]回答表!F17="下水道事業",IF([1]回答表!X43="○",[1]回答表!Y185,IF([1]回答表!AA43="○",[1]回答表!Y233,"")),"")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IF([1]回答表!F17="下水道事業",IF([1]回答表!X43="○",[1]回答表!E190,IF([1]回答表!AA43="○",[1]回答表!E238,"")),"")</f>
        <v/>
      </c>
      <c r="BF138" s="82"/>
      <c r="BG138" s="82"/>
      <c r="BH138" s="82"/>
      <c r="BI138" s="81" t="str">
        <f>IF([1]回答表!F17="下水道事業",IF([1]回答表!X43="○",[1]回答表!E191,IF([1]回答表!AA43="○",[1]回答表!E239,"")),"")</f>
        <v/>
      </c>
      <c r="BJ138" s="82"/>
      <c r="BK138" s="82"/>
      <c r="BL138" s="82"/>
      <c r="BM138" s="81" t="str">
        <f>IF([1]回答表!F17="下水道事業",IF([1]回答表!X43="○",[1]回答表!E192,IF([1]回答表!AA43="○",[1]回答表!E240,"")),"")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IF([1]回答表!F17="下水道事業",IF([1]回答表!AA43="○","○",""),"")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IF([1]回答表!F17="下水道事業",IF([1]回答表!X43="○",[1]回答表!Y186,IF([1]回答表!AA43="○",[1]回答表!Y234,"")),"")</f>
        <v/>
      </c>
      <c r="V142" s="118"/>
      <c r="W142" s="118"/>
      <c r="X142" s="118"/>
      <c r="Y142" s="118"/>
      <c r="Z142" s="118"/>
      <c r="AA142" s="118"/>
      <c r="AB142" s="119"/>
      <c r="AC142" s="117" t="str">
        <f>IF([1]回答表!F17="下水道事業",IF([1]回答表!X43="○",[1]回答表!Y187,IF([1]回答表!AA43="○",[1]回答表!Y235,"")),"")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IF([1]回答表!F17="下水道事業",IF([1]回答表!AD43="○","○",""),"")</f>
        <v/>
      </c>
      <c r="O147" s="97"/>
      <c r="P147" s="97"/>
      <c r="Q147" s="98"/>
      <c r="R147" s="38"/>
      <c r="S147" s="38"/>
      <c r="T147" s="38"/>
      <c r="U147" s="105" t="str">
        <f>IF([1]回答表!F17="下水道事業",IF([1]回答表!AD43="○",[1]回答表!B249,""),"")</f>
        <v/>
      </c>
      <c r="V147" s="106"/>
      <c r="W147" s="106"/>
      <c r="X147" s="106"/>
      <c r="Y147" s="106"/>
      <c r="Z147" s="106"/>
      <c r="AA147" s="106"/>
      <c r="AB147" s="106"/>
      <c r="AC147" s="106"/>
      <c r="AD147" s="106"/>
      <c r="AE147" s="106"/>
      <c r="AF147" s="106"/>
      <c r="AG147" s="106"/>
      <c r="AH147" s="106"/>
      <c r="AI147" s="106"/>
      <c r="AJ147" s="107"/>
      <c r="AK147" s="55"/>
      <c r="AL147" s="55"/>
      <c r="AM147" s="105" t="str">
        <f>IF([1]回答表!F17="下水道事業",IF([1]回答表!AD43="○",[1]回答表!B255,""),"")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IF([1]回答表!BD17="○",IF([1]回答表!X43="○","○",""),"")</f>
        <v/>
      </c>
      <c r="O159" s="97"/>
      <c r="P159" s="97"/>
      <c r="Q159" s="98"/>
      <c r="R159" s="38"/>
      <c r="S159" s="38"/>
      <c r="T159" s="38"/>
      <c r="U159" s="105" t="str">
        <f>IF([1]回答表!BD17="○",IF([1]回答表!X43="○",[1]回答表!B154,IF([1]回答表!AA43="○",[1]回答表!B201,"")),"")</f>
        <v/>
      </c>
      <c r="V159" s="106"/>
      <c r="W159" s="106"/>
      <c r="X159" s="106"/>
      <c r="Y159" s="106"/>
      <c r="Z159" s="106"/>
      <c r="AA159" s="106"/>
      <c r="AB159" s="106"/>
      <c r="AC159" s="106"/>
      <c r="AD159" s="106"/>
      <c r="AE159" s="106"/>
      <c r="AF159" s="106"/>
      <c r="AG159" s="106"/>
      <c r="AH159" s="106"/>
      <c r="AI159" s="106"/>
      <c r="AJ159" s="107"/>
      <c r="AK159" s="49"/>
      <c r="AL159" s="49"/>
      <c r="AM159" s="114" t="str">
        <f>IF([1]回答表!BD17="○",IF([1]回答表!X43="○",[1]回答表!B190,IF([1]回答表!AA43="○",[1]回答表!B238,"")),"")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IF([1]回答表!BD17="○",IF([1]回答表!X43="○",[1]回答表!E190,IF([1]回答表!AA43="○",[1]回答表!E238,"")),"")</f>
        <v/>
      </c>
      <c r="AN162" s="82"/>
      <c r="AO162" s="82"/>
      <c r="AP162" s="82"/>
      <c r="AQ162" s="81" t="str">
        <f>IF([1]回答表!BD17="○",IF([1]回答表!X43="○",[1]回答表!E191,IF([1]回答表!AA43="○",[1]回答表!E239,"")),"")</f>
        <v/>
      </c>
      <c r="AR162" s="82"/>
      <c r="AS162" s="82"/>
      <c r="AT162" s="82"/>
      <c r="AU162" s="81" t="str">
        <f>IF([1]回答表!BD17="○",IF([1]回答表!X43="○",[1]回答表!E192,IF([1]回答表!AA43="○",[1]回答表!E240,"")),"")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IF([1]回答表!BD17="○",IF([1]回答表!AA43="○","○",""),"")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IF([1]回答表!BD17="○",IF([1]回答表!AD43="○","○",""),"")</f>
        <v/>
      </c>
      <c r="O171" s="97"/>
      <c r="P171" s="97"/>
      <c r="Q171" s="98"/>
      <c r="R171" s="38"/>
      <c r="S171" s="38"/>
      <c r="T171" s="38"/>
      <c r="U171" s="105" t="str">
        <f>IF([1]回答表!BD17="○",IF([1]回答表!AD43="○",[1]回答表!B249,""),"")</f>
        <v/>
      </c>
      <c r="V171" s="106"/>
      <c r="W171" s="106"/>
      <c r="X171" s="106"/>
      <c r="Y171" s="106"/>
      <c r="Z171" s="106"/>
      <c r="AA171" s="106"/>
      <c r="AB171" s="106"/>
      <c r="AC171" s="106"/>
      <c r="AD171" s="106"/>
      <c r="AE171" s="106"/>
      <c r="AF171" s="106"/>
      <c r="AG171" s="106"/>
      <c r="AH171" s="106"/>
      <c r="AI171" s="106"/>
      <c r="AJ171" s="107"/>
      <c r="AK171" s="55"/>
      <c r="AL171" s="55"/>
      <c r="AM171" s="105" t="str">
        <f>IF([1]回答表!BD17="○",IF([1]回答表!AD43="○",[1]回答表!B255,""),"")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IF([1]回答表!X44="○","○","")</f>
        <v/>
      </c>
      <c r="O183" s="97"/>
      <c r="P183" s="97"/>
      <c r="Q183" s="98"/>
      <c r="R183" s="38"/>
      <c r="S183" s="38"/>
      <c r="T183" s="38"/>
      <c r="U183" s="105" t="str">
        <f>IF([1]回答表!X44="○",[1]回答表!B266,IF([1]回答表!AA44="○",[1]回答表!B283,""))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IF([1]回答表!X44="○",[1]回答表!U272,IF([1]回答表!AA44="○",[1]回答表!U289,""))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IF([1]回答表!X44="○",[1]回答表!G272,IF([1]回答表!AA44="○",[1]回答表!G289,""))</f>
        <v/>
      </c>
      <c r="AN186" s="118"/>
      <c r="AO186" s="118"/>
      <c r="AP186" s="118"/>
      <c r="AQ186" s="118"/>
      <c r="AR186" s="118"/>
      <c r="AS186" s="118"/>
      <c r="AT186" s="119"/>
      <c r="AU186" s="117" t="str">
        <f>IF([1]回答表!X44="○",[1]回答表!G273,IF([1]回答表!AA44="○",[1]回答表!G290,""))</f>
        <v/>
      </c>
      <c r="AV186" s="118"/>
      <c r="AW186" s="118"/>
      <c r="AX186" s="118"/>
      <c r="AY186" s="118"/>
      <c r="AZ186" s="118"/>
      <c r="BA186" s="118"/>
      <c r="BB186" s="119"/>
      <c r="BC186" s="39"/>
      <c r="BD186" s="34"/>
      <c r="BE186" s="81" t="str">
        <f>IF([1]回答表!X44="○",[1]回答表!X272,IF([1]回答表!AA44="○",[1]回答表!X289,""))</f>
        <v/>
      </c>
      <c r="BF186" s="82"/>
      <c r="BG186" s="82"/>
      <c r="BH186" s="82"/>
      <c r="BI186" s="81" t="str">
        <f>IF([1]回答表!X44="○",[1]回答表!X273,IF([1]回答表!AA44="○",[1]回答表!X290,""))</f>
        <v/>
      </c>
      <c r="BJ186" s="82"/>
      <c r="BK186" s="82"/>
      <c r="BL186" s="85"/>
      <c r="BM186" s="81" t="str">
        <f>IF([1]回答表!X44="○",[1]回答表!X274,IF([1]回答表!AA44="○",[1]回答表!X291,""))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IF([1]回答表!AA44="○","○","")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IF([1]回答表!AD44="○","○","")</f>
        <v/>
      </c>
      <c r="O195" s="97"/>
      <c r="P195" s="97"/>
      <c r="Q195" s="98"/>
      <c r="R195" s="38"/>
      <c r="S195" s="38"/>
      <c r="T195" s="38"/>
      <c r="U195" s="105" t="str">
        <f>IF([1]回答表!AD44="○",[1]回答表!B296,"")</f>
        <v/>
      </c>
      <c r="V195" s="106"/>
      <c r="W195" s="106"/>
      <c r="X195" s="106"/>
      <c r="Y195" s="106"/>
      <c r="Z195" s="106"/>
      <c r="AA195" s="106"/>
      <c r="AB195" s="106"/>
      <c r="AC195" s="106"/>
      <c r="AD195" s="106"/>
      <c r="AE195" s="106"/>
      <c r="AF195" s="106"/>
      <c r="AG195" s="106"/>
      <c r="AH195" s="106"/>
      <c r="AI195" s="106"/>
      <c r="AJ195" s="107"/>
      <c r="AK195" s="60"/>
      <c r="AL195" s="60"/>
      <c r="AM195" s="105" t="str">
        <f>IF([1]回答表!AD44="○",[1]回答表!B302,"")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IF([1]回答表!X45="○","○","")</f>
        <v/>
      </c>
      <c r="O207" s="97"/>
      <c r="P207" s="97"/>
      <c r="Q207" s="98"/>
      <c r="R207" s="38"/>
      <c r="S207" s="38"/>
      <c r="T207" s="38"/>
      <c r="U207" s="105" t="str">
        <f>IF([1]回答表!X45="○",[1]回答表!B314,IF([1]回答表!AA45="○",[1]回答表!B337,""))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IF([1]回答表!X45="○",[1]回答表!B320,"")</f>
        <v/>
      </c>
      <c r="AO207" s="163"/>
      <c r="AP207" s="163"/>
      <c r="AQ207" s="163"/>
      <c r="AR207" s="163"/>
      <c r="AS207" s="163"/>
      <c r="AT207" s="163"/>
      <c r="AU207" s="163"/>
      <c r="AV207" s="163"/>
      <c r="AW207" s="163"/>
      <c r="AX207" s="163"/>
      <c r="AY207" s="163"/>
      <c r="AZ207" s="163"/>
      <c r="BA207" s="163"/>
      <c r="BB207" s="164"/>
      <c r="BC207" s="39"/>
      <c r="BD207" s="34"/>
      <c r="BE207" s="114" t="str">
        <f>IF([1]回答表!X45="○",[1]回答表!B326,IF([1]回答表!AA45="○",[1]回答表!B343,""))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IF([1]回答表!X45="○",[1]回答表!E326,IF([1]回答表!AA45="○",[1]回答表!E343,""))</f>
        <v/>
      </c>
      <c r="BF210" s="82"/>
      <c r="BG210" s="82"/>
      <c r="BH210" s="82"/>
      <c r="BI210" s="81" t="str">
        <f>IF([1]回答表!X45="○",[1]回答表!E327,IF([1]回答表!AA45="○",[1]回答表!E344,""))</f>
        <v/>
      </c>
      <c r="BJ210" s="82"/>
      <c r="BK210" s="82"/>
      <c r="BL210" s="85"/>
      <c r="BM210" s="81" t="str">
        <f>IF([1]回答表!X45="○",[1]回答表!E328,IF([1]回答表!AA45="○",[1]回答表!E345,""))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IF([1]回答表!AA45="○","○","")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IF([1]回答表!AD45="○","○","")</f>
        <v/>
      </c>
      <c r="O219" s="97"/>
      <c r="P219" s="97"/>
      <c r="Q219" s="98"/>
      <c r="R219" s="38"/>
      <c r="S219" s="38"/>
      <c r="T219" s="38"/>
      <c r="U219" s="105" t="str">
        <f>IF([1]回答表!AD45="○",[1]回答表!B350,"")</f>
        <v/>
      </c>
      <c r="V219" s="106"/>
      <c r="W219" s="106"/>
      <c r="X219" s="106"/>
      <c r="Y219" s="106"/>
      <c r="Z219" s="106"/>
      <c r="AA219" s="106"/>
      <c r="AB219" s="106"/>
      <c r="AC219" s="106"/>
      <c r="AD219" s="106"/>
      <c r="AE219" s="106"/>
      <c r="AF219" s="106"/>
      <c r="AG219" s="106"/>
      <c r="AH219" s="106"/>
      <c r="AI219" s="106"/>
      <c r="AJ219" s="107"/>
      <c r="AK219" s="60"/>
      <c r="AL219" s="60"/>
      <c r="AM219" s="105" t="str">
        <f>IF([1]回答表!AD45="○",[1]回答表!B356,"")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IF([1]回答表!X46="○","○","")</f>
        <v/>
      </c>
      <c r="O231" s="97"/>
      <c r="P231" s="97"/>
      <c r="Q231" s="98"/>
      <c r="R231" s="38"/>
      <c r="S231" s="38"/>
      <c r="T231" s="38"/>
      <c r="U231" s="105" t="str">
        <f>IF([1]回答表!X46="○",[1]回答表!B368,IF([1]回答表!AA46="○",[1]回答表!B382,""))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IF([1]回答表!X46="○",[1]回答表!BC375,IF([1]回答表!AA46="○",[1]回答表!BC389,""))</f>
        <v/>
      </c>
      <c r="AR231" s="149"/>
      <c r="AS231" s="149"/>
      <c r="AT231" s="149"/>
      <c r="AU231" s="154" t="s">
        <v>63</v>
      </c>
      <c r="AV231" s="155"/>
      <c r="AW231" s="155"/>
      <c r="AX231" s="156"/>
      <c r="AY231" s="149" t="str">
        <f>IF([1]回答表!X46="○",[1]回答表!BC380,IF([1]回答表!AA46="○",[1]回答表!BC394,""))</f>
        <v/>
      </c>
      <c r="AZ231" s="149"/>
      <c r="BA231" s="149"/>
      <c r="BB231" s="149"/>
      <c r="BC231" s="39"/>
      <c r="BD231" s="34"/>
      <c r="BE231" s="114" t="str">
        <f>IF([1]回答表!X46="○",[1]回答表!S374,IF([1]回答表!AA46="○",[1]回答表!S388,""))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IF([1]回答表!X46="○",[1]回答表!BC376,IF([1]回答表!AA46="○",[1]回答表!BC390,""))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IF([1]回答表!X46="○",[1]回答表!V374,IF([1]回答表!AA46="○",[1]回答表!V388,""))</f>
        <v/>
      </c>
      <c r="BF234" s="82"/>
      <c r="BG234" s="82"/>
      <c r="BH234" s="82"/>
      <c r="BI234" s="81" t="str">
        <f>IF([1]回答表!X46="○",[1]回答表!V375,IF([1]回答表!AA46="○",[1]回答表!V389,""))</f>
        <v/>
      </c>
      <c r="BJ234" s="82"/>
      <c r="BK234" s="82"/>
      <c r="BL234" s="85"/>
      <c r="BM234" s="81" t="str">
        <f>IF([1]回答表!X46="○",[1]回答表!V376,IF([1]回答表!AA46="○",[1]回答表!V390,""))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IF([1]回答表!X46="○",[1]回答表!BC377,IF([1]回答表!AA46="○",[1]回答表!BC391,""))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IF([1]回答表!X46="○",[1]回答表!BC381,IF([1]回答表!AA46="○",[1]回答表!BC395,""))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IF([1]回答表!AA46="○","○","")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IF([1]回答表!X46="○",[1]回答表!BC378,IF([1]回答表!AA46="○",[1]回答表!BC392,""))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IF([1]回答表!X46="○",[1]回答表!BC379,IF([1]回答表!AA46="○",[1]回答表!BC393,""))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IF([1]回答表!AD46="○","○","")</f>
        <v/>
      </c>
      <c r="O243" s="97"/>
      <c r="P243" s="97"/>
      <c r="Q243" s="98"/>
      <c r="R243" s="38"/>
      <c r="S243" s="38"/>
      <c r="T243" s="38"/>
      <c r="U243" s="105" t="str">
        <f>IF([1]回答表!AD46="○",[1]回答表!B396,"")</f>
        <v/>
      </c>
      <c r="V243" s="106"/>
      <c r="W243" s="106"/>
      <c r="X243" s="106"/>
      <c r="Y243" s="106"/>
      <c r="Z243" s="106"/>
      <c r="AA243" s="106"/>
      <c r="AB243" s="106"/>
      <c r="AC243" s="106"/>
      <c r="AD243" s="106"/>
      <c r="AE243" s="106"/>
      <c r="AF243" s="106"/>
      <c r="AG243" s="106"/>
      <c r="AH243" s="106"/>
      <c r="AI243" s="106"/>
      <c r="AJ243" s="107"/>
      <c r="AK243" s="55"/>
      <c r="AL243" s="55"/>
      <c r="AM243" s="105" t="str">
        <f>IF([1]回答表!AD46="○",[1]回答表!B402,"")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IF([1]回答表!X47="○","○","")</f>
        <v/>
      </c>
      <c r="O254" s="97"/>
      <c r="P254" s="97"/>
      <c r="Q254" s="98"/>
      <c r="R254" s="38"/>
      <c r="S254" s="38"/>
      <c r="T254" s="38"/>
      <c r="U254" s="105" t="str">
        <f>IF([1]回答表!X47="○",[1]回答表!B414,IF([1]回答表!AA47="○",[1]回答表!B431,""))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IF([1]回答表!X47="○",[1]回答表!B424,IF([1]回答表!AA47="○",[1]回答表!B441,""))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IF([1]回答表!X47="○",[1]回答表!G420,IF([1]回答表!AA47="○",[1]回答表!G437,""))</f>
        <v/>
      </c>
      <c r="AN256" s="118"/>
      <c r="AO256" s="118"/>
      <c r="AP256" s="118"/>
      <c r="AQ256" s="118"/>
      <c r="AR256" s="118"/>
      <c r="AS256" s="118"/>
      <c r="AT256" s="119"/>
      <c r="AU256" s="117" t="str">
        <f>IF([1]回答表!X47="○",[1]回答表!G421,IF([1]回答表!AA47="○",[1]回答表!G438,""))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IF([1]回答表!X47="○",[1]回答表!E424,IF([1]回答表!AA47="○",[1]回答表!E441,""))</f>
        <v/>
      </c>
      <c r="BF257" s="82"/>
      <c r="BG257" s="82"/>
      <c r="BH257" s="82"/>
      <c r="BI257" s="81" t="str">
        <f>IF([1]回答表!X47="○",[1]回答表!E425,IF([1]回答表!AA47="○",[1]回答表!E442,""))</f>
        <v/>
      </c>
      <c r="BJ257" s="82"/>
      <c r="BK257" s="82"/>
      <c r="BL257" s="85"/>
      <c r="BM257" s="81" t="str">
        <f>IF([1]回答表!X47="○",[1]回答表!E426,IF([1]回答表!AA47="○",[1]回答表!E443,""))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IF([1]回答表!AA47="○","○","")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IF([1]回答表!AD47="○","○","")</f>
        <v/>
      </c>
      <c r="O266" s="97"/>
      <c r="P266" s="97"/>
      <c r="Q266" s="98"/>
      <c r="R266" s="38"/>
      <c r="S266" s="38"/>
      <c r="T266" s="38"/>
      <c r="U266" s="105" t="str">
        <f>IF([1]回答表!AD47="○",[1]回答表!B448,"")</f>
        <v/>
      </c>
      <c r="V266" s="106"/>
      <c r="W266" s="106"/>
      <c r="X266" s="106"/>
      <c r="Y266" s="106"/>
      <c r="Z266" s="106"/>
      <c r="AA266" s="106"/>
      <c r="AB266" s="106"/>
      <c r="AC266" s="106"/>
      <c r="AD266" s="106"/>
      <c r="AE266" s="106"/>
      <c r="AF266" s="106"/>
      <c r="AG266" s="106"/>
      <c r="AH266" s="106"/>
      <c r="AI266" s="106"/>
      <c r="AJ266" s="107"/>
      <c r="AK266" s="49"/>
      <c r="AL266" s="49"/>
      <c r="AM266" s="105" t="str">
        <f>IF([1]回答表!AD47="○",[1]回答表!B454,"")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IF([1]回答表!R48="○",[1]回答表!B467,"")</f>
        <v>事業規模が小さいため、現状職員１人で事業を継続できているため。</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簡易水道</vt:lpstr>
      <vt:lpstr>下水道（公共下水道）</vt:lpstr>
      <vt:lpstr>下水道（農業集落排水施設）</vt:lpstr>
      <vt:lpstr>'下水道（公共下水道）'!Print_Area</vt:lpstr>
      <vt:lpstr>'下水道（農業集落排水施設）'!Print_Area</vt:lpstr>
      <vt:lpstr>簡易水道!Print_Area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cp:lastPrinted>2020-11-17T01:56:50Z</cp:lastPrinted>
  <dcterms:created xsi:type="dcterms:W3CDTF">2020-11-17T01:53:09Z</dcterms:created>
  <dcterms:modified xsi:type="dcterms:W3CDTF">2020-11-17T07:15:09Z</dcterms:modified>
</cp:coreProperties>
</file>