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9F1385D4-9158-4D42-8E0B-642D9DC77C3B}" xr6:coauthVersionLast="45" xr6:coauthVersionMax="45" xr10:uidLastSave="{00000000-0000-0000-0000-000000000000}"/>
  <bookViews>
    <workbookView xWindow="1605" yWindow="240" windowWidth="13785" windowHeight="15405" xr2:uid="{E68AFADB-A59B-4AE3-9AFD-F45C7D7C27EE}"/>
  </bookViews>
  <sheets>
    <sheet name="簡易水道" sheetId="5" r:id="rId1"/>
    <sheet name="下水道（特定環境保全公共下水道）" sheetId="4" r:id="rId2"/>
    <sheet name="介護サービス（指定介護老人福祉施設）" sheetId="2" r:id="rId3"/>
    <sheet name="介護サービス（老人短期入所施設）" sheetId="3" r:id="rId4"/>
    <sheet name="介護サービス（老人デイサービスセンター）" sheetId="1" r:id="rId5"/>
  </sheets>
  <externalReferences>
    <externalReference r:id="rId6"/>
    <externalReference r:id="rId7"/>
    <externalReference r:id="rId8"/>
    <externalReference r:id="rId9"/>
    <externalReference r:id="rId10"/>
  </externalReferences>
  <definedNames>
    <definedName name="_xlnm.Print_Area" localSheetId="1">'下水道（特定環境保全公共下水道）'!$A$1:$BR$298</definedName>
    <definedName name="_xlnm.Print_Area" localSheetId="2">'介護サービス（指定介護老人福祉施設）'!$A$1:$BR$298</definedName>
    <definedName name="_xlnm.Print_Area" localSheetId="4">'介護サービス（老人デイサービスセンター）'!$A$1:$BR$298</definedName>
    <definedName name="_xlnm.Print_Area" localSheetId="3">'介護サービス（老人短期入所施設）'!$A$1:$BR$298</definedName>
    <definedName name="_xlnm.Print_Area" localSheetId="0">簡易水道!$A$1:$BR$298</definedName>
    <definedName name="業種名" localSheetId="1">[1]選択肢!$K$2:$K$19</definedName>
    <definedName name="業種名" localSheetId="2">[2]選択肢!$K$2:$K$19</definedName>
    <definedName name="業種名" localSheetId="3">[3]選択肢!$K$2:$K$19</definedName>
    <definedName name="業種名" localSheetId="0">[4]選択肢!$K$2:$K$19</definedName>
    <definedName name="業種名">[5]選択肢!$K$2:$K$19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<sst xmlns="http://schemas.openxmlformats.org/spreadsheetml/2006/main" count="880" uniqueCount="74">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</sst>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9">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5"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9"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15" fillId="2" borderId="0" xfId="0" applyFont="1" applyFill="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cellXfs>
  <cellStyles count="1">
    <cellStyle name="標準" xfId="0" builtinId="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B3FE95F-42C9-4364-9C63-F5075B69557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74C776-711C-4408-84A6-9F5099745B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ACA3A8-089A-4060-91FA-E1F7875431F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5DD9152-659D-4DE5-B753-FE0D9D8F031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AEC6C4C-8FE7-449D-88E1-5583F954F00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23004835-78AE-4AD1-BD10-ED8830DAB09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B447D96-4BB3-42AA-869B-2ECB1BD65BEB}"/>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4F5C034-214B-41BA-8A6D-0D35A464787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A4A9EED-C2C1-465A-939B-60862C6D55E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EA39575-C839-48B2-AFF4-7D052610D0C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732C022-6081-4959-9491-7CF5BB1A0A7E}"/>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3DB86-BFC3-4B93-A351-36218B479F8D}"/>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D2255B21-DE1E-48DA-9F67-A9E8AE5A231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64D4117-177B-4EDB-AD4C-BDCA4A6B6D5D}"/>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C2C07A6-9D58-4615-A3AB-4B3DF26BB95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64F04193-29D1-46CB-8041-2BEC28C4698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0D1D2F6-B3E9-49FF-991E-301F12D5A51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FF9C189-3261-49B6-A5B6-79D76A2AE5A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737853A-EC5B-41E7-B762-822DE3418F9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5FBD278-D947-4B0F-9C4B-35F7071DD41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BCFB218-54FD-48C3-919C-3C27B52C489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5E833F3-93CF-433A-A79C-7E4EAC54F1D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20DA7FD8-1739-4F7A-A70E-AB832F2BFFC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D326FDE-70E6-4182-A5F1-C3327FE7B45E}"/>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5D88B29-82AF-4639-9598-4DE009DEBFE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4FFBA87-1435-4A2C-ADA4-FA36BD5E3F5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BAEE5F-CD37-4D63-ACE1-3E84ECAAD6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5DDFD7D-02CE-4851-9008-79022C6DA2F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3E3D7AD-FD7A-4F6A-92A7-9DC9312F3FAD}"/>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8766011-358A-45EB-9964-F621051ADAB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462391A-B7E2-4F52-954C-2BF7A6D727E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47811AFD-F8B3-4530-B674-1F23D24D8ED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67FD00E4-6834-4C0C-9B27-646430F04CE2}"/>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E27F2DA-B45B-4129-A20E-4716CF59132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9AFDEB0-1424-4CD7-A99B-B4BD30F86F8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6999F88-D748-49F1-8078-CDF7760356B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DC75610-4675-4784-829D-08C9DCE95C0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3C433EA-532A-4356-B743-A736304A82F9}"/>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8A4DA48-5794-4981-B492-B281FB24E206}"/>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176A890D-53D8-4402-9B15-893054654BA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10864DE-6730-4800-9FEE-AA65BF66CAC9}"/>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56948D7-A032-4739-B67C-3D2B1AF97A4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20C7316-0EA6-4CA7-956D-10EBF324938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9AD2D806-9B7D-4F91-940E-F1AD27F12C1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A59E999-C255-4D5D-AD82-169233C25C2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CAB9D91-9B95-4017-BDAA-342232B6FFA1}"/>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67656660-29A9-4A7C-BEBC-9F9EC11396D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8771751-163B-419F-B358-B9E1572B72A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24AF8FE-1725-43E1-BA8F-4B72BE89011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F8DA84E-73D4-48F2-8B0B-4BA7D07A05AB}"/>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10FF24C-4A1E-48EF-BB2D-B64FF2F5E2E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A00048-3B64-4C3B-BBD9-8A1DAD7527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935042-814A-452E-91A6-BAC913DF198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FCE07F5-2D29-4415-A684-E156572739A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5F6D912-4AC8-4448-A54A-16D11071A3F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FF70998-EEF5-4AD5-84AC-2DEB369AC1E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EED935B-94ED-4538-A9B5-240C41E7FD0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9111767-9432-414A-B86C-95E6CBFA77D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CE27EDA-F883-42AF-82F5-158FBE12DA9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AEBCDAF-0B32-4F47-ABEA-01BED821433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D1B43F6-AAE8-463C-8176-E465CAEA6E1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630960B-BC40-4195-90D9-58C74D7FF10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07CBDAF-3552-4F9B-B46E-EEEEED74DDA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E4351069-FA24-45F5-BFC8-DAC3B087128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91D5E08C-D155-4540-877D-34B896C9463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DE8A632-0057-42C6-93FB-0DD4BBDAA3C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A11D0E3-0FB2-4D35-ACC6-EE68E319DF7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AE21C1AE-C909-4306-8F7D-6F33DFAB072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9849B28-4204-4911-B2D2-5996E4E463D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A6D8360-4E10-4BA6-9AD7-96B58F80F82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3172E7D-B00A-4652-9B28-0C7C9154C8F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668599-C8FB-461C-9625-A252435CA87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482988B5-F62A-460C-8772-49FB466CD7F8}"/>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C01029B-C66A-44A4-A902-092FC492A2E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D417A95-F1AF-45C3-BCC6-D23270F329D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639A7A3-33C7-466D-9B0A-2C9C0BB33A4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4A5F9F5-8809-4912-9172-139AC0D4FD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4710F7-4A47-4AAD-8B9D-76F7516A8CB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D151C9A-CE23-47BF-9E2E-DC8CCA0564A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8C62349-8180-4EE7-9C6C-28C26DF3B1A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E9196F6-FB8D-4AE5-8E00-E69EA440A93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55E020F-0FFD-4FA9-A1B6-D9A68620A361}"/>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60DEF63-43F7-4B91-880B-56791A8DF11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F4F5CEB-2180-442A-8095-136433D5265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420B0B09-95E9-4558-843F-48A4E11B5BA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3CE80796-5DFE-4081-AF64-C425AFCB58E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CE21644-6719-4CD8-BE66-1B630E399D52}"/>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89E30FA-596D-45F4-9207-9BDC056E964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696A84D-BA64-4EE5-B815-12AC670792B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3672096-4FD4-4E9A-BF16-D2A0D5B82CB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5F07B72-7F2C-4909-BAC6-05082FF8CFA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DC10E2A-CA77-4C80-A12C-0CA5501BF4E2}"/>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A8C189B-A4B3-473B-8C24-783D5096AE52}"/>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23CFD4C-F550-4973-916F-CD74222FFE9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A872F9D4-5708-4BF4-8BA4-D69FD7B85B2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792305A-093C-48E3-B6B8-5BF40A5F4C6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44A05789-B88E-4D06-8EA5-60861055E00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A28DDD7-B533-4EB5-9E4E-48481B1FAFB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19CCED1-64BD-4C04-9B6A-1B9E1CBA47D2}"/>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FCC8A33-F236-40C7-964C-7AB39338C8A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97761E2-DE71-45D7-AD57-0A21ED93B0B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C8AF51-55B8-42B5-8D74-A47CEEC02C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7C31A3-DFA4-4B9E-8935-E3C3D219D63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29464E4-891F-46FA-A91E-DED86FB794D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96A38AA-1D06-489C-A707-B2CA8F1D884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234A8777-9531-4AC4-AA64-FA94EF44025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B147361D-6D9B-48B9-BFC4-3D5E64DE66A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6CDF7BE-E948-456A-A879-5E70966CBC43}"/>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EA279EA1-7072-45AC-887B-5CA933ADB68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97BAE3C2-07CE-4079-A860-98B7C6891BA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21031D2-575B-46D3-A024-E45A7EDE936E}"/>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95C377C-C70F-4AE5-B782-296D54E864C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502E3838-1406-45CA-A503-54D17B52937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E1E8B90-EB13-49BB-B653-B79CB049CFF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52907E6-2822-425E-A71A-E7FC093234F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E3E95E8-DDCC-4B88-8532-856B3E077BC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2AFE0467-3AAA-4903-AF18-4E58EFB94A5E}"/>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C79B1D2-2321-4D4A-8AFC-E19F93908FC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B31DBFD-987E-40E0-B6A3-06DF14411289}"/>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AF45D23-0655-4F5E-95F7-DF2CAEF02C5E}"/>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4CA9E9C3-CD5B-4879-9514-DC3820303B5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75EA5DF-3750-445C-9F07-4D5BEFA9D3B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83597B44-5646-4B34-88A4-57A851324C0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65D2912-D1A7-4DB8-A515-ED4E4B11BEB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E2532986-DA58-4009-90D4-2B58184A652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2%20&#22823;&#28511;&#26449;&#9675;/&#35519;&#26619;&#31080;&#65288;&#22823;&#28511;&#26449;&#12539;&#19979;&#27700;&#36947;&#12539;&#29305;&#29872;&#65289;_0804&#20462;&#27491;0806&#30476;&#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2%20&#22823;&#28511;&#26449;&#9675;/&#20462;&#27491;&#35519;&#26619;&#31080;&#65288;&#22823;&#28511;&#26449;&#12539;&#20171;&#12469;&#12539;&#25351;&#23450;&#26045;&#3537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2%20&#22823;&#28511;&#26449;&#9675;/&#20462;&#27491;&#35519;&#26619;&#31080;&#65288;&#22823;&#28511;&#26449;&#12539;&#20171;&#12469;&#12539;&#30701;&#26399;&#20837;&#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2%20&#22823;&#28511;&#26449;&#9675;/&#35519;&#26619;&#31080;&#65288;&#22823;&#28511;&#26449;&#12539;&#31777;&#26131;&#27700;&#36947;&#65289;_0804&#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2%20&#22823;&#28511;&#26449;&#9675;/&#20462;&#27491;&#35519;&#26619;&#31080;&#65288;&#22823;&#28511;&#26449;&#12539;&#20171;&#12469;&#12539;&#12487;&#124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大潟村</v>
          </cell>
        </row>
        <row r="17">
          <cell r="F17" t="str">
            <v>下水道事業</v>
          </cell>
          <cell r="W17" t="str">
            <v>特定環境保全公共下水道</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現在、適正な料金体系に基づく経営体制及び手法において安定した経営を続けることが出来ており、この体制を維持することが、健全な事業運営の継続に結びつくと考えているから。</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大潟村</v>
          </cell>
        </row>
        <row r="17">
          <cell r="F17" t="str">
            <v>介護サービス事業</v>
          </cell>
          <cell r="W17" t="str">
            <v>指定介護老人福祉施設</v>
          </cell>
          <cell r="BD17" t="str">
            <v>○</v>
          </cell>
        </row>
        <row r="19">
          <cell r="F19" t="str">
            <v>介護サービス事業特別会計</v>
          </cell>
        </row>
        <row r="44">
          <cell r="R44" t="str">
            <v>○</v>
          </cell>
          <cell r="X44" t="str">
            <v>○</v>
          </cell>
        </row>
        <row r="266">
          <cell r="B266" t="str">
            <v>福祉施設の維持管理と運営全般。</v>
          </cell>
        </row>
        <row r="272">
          <cell r="G272" t="str">
            <v>○</v>
          </cell>
          <cell r="U272" t="str">
            <v>平成</v>
          </cell>
          <cell r="X272">
            <v>18</v>
          </cell>
        </row>
        <row r="273">
          <cell r="X273">
            <v>4</v>
          </cell>
        </row>
        <row r="274">
          <cell r="X274">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大潟村</v>
          </cell>
        </row>
        <row r="17">
          <cell r="F17" t="str">
            <v>介護サービス事業</v>
          </cell>
          <cell r="W17" t="str">
            <v>老人短期入所施設</v>
          </cell>
          <cell r="BD17" t="str">
            <v>○</v>
          </cell>
        </row>
        <row r="19">
          <cell r="F19" t="str">
            <v>介護サービス事業特別会計</v>
          </cell>
        </row>
        <row r="44">
          <cell r="R44" t="str">
            <v>○</v>
          </cell>
          <cell r="X44" t="str">
            <v>○</v>
          </cell>
        </row>
        <row r="266">
          <cell r="B266" t="str">
            <v>福祉施設の維持管理と運営全般。</v>
          </cell>
        </row>
        <row r="272">
          <cell r="G272" t="str">
            <v>○</v>
          </cell>
          <cell r="U272" t="str">
            <v>平成</v>
          </cell>
          <cell r="X272">
            <v>18</v>
          </cell>
        </row>
        <row r="273">
          <cell r="X273">
            <v>4</v>
          </cell>
        </row>
        <row r="274">
          <cell r="X274">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大潟村</v>
          </cell>
        </row>
        <row r="17">
          <cell r="F17" t="str">
            <v>簡易水道事業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現在、適正な料金体系に基づく経営体制及び手法において安定した経営を続けることが出来ており、この体制を維持することが、健全な事業運営の継続に結びつくと考えているから。</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大潟村</v>
          </cell>
        </row>
        <row r="17">
          <cell r="F17" t="str">
            <v>介護サービス事業</v>
          </cell>
          <cell r="W17" t="str">
            <v>老人デイサービスセンター</v>
          </cell>
          <cell r="BD17" t="str">
            <v>○</v>
          </cell>
        </row>
        <row r="19">
          <cell r="F19" t="str">
            <v>介護サービス事業特別会計</v>
          </cell>
        </row>
        <row r="44">
          <cell r="R44" t="str">
            <v>○</v>
          </cell>
          <cell r="X44" t="str">
            <v>○</v>
          </cell>
        </row>
        <row r="266">
          <cell r="B266" t="str">
            <v>福祉施設の維持管理と運営全般。</v>
          </cell>
        </row>
        <row r="272">
          <cell r="G272" t="str">
            <v>○</v>
          </cell>
          <cell r="U272" t="str">
            <v>平成</v>
          </cell>
          <cell r="X272">
            <v>18</v>
          </cell>
        </row>
        <row r="273">
          <cell r="X273">
            <v>4</v>
          </cell>
        </row>
        <row r="274">
          <cell r="X274">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D858-BA96-427F-8139-06650E3B089D}">
  <sheetPr>
    <pageSetUpPr fitToPage="1"/>
  </sheetPr>
  <dimension ref="A1:CE298"/>
  <sheetViews>
    <sheetView showZeros="0" tabSelected="1"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IF(COUNTIF([4]回答表!K15,"*")&gt;0,[4]回答表!K15,"")</f>
        <v>大潟村</v>
      </c>
      <c r="D11" s="245"/>
      <c r="E11" s="245"/>
      <c r="F11" s="245"/>
      <c r="G11" s="245"/>
      <c r="H11" s="245"/>
      <c r="I11" s="245"/>
      <c r="J11" s="245"/>
      <c r="K11" s="245"/>
      <c r="L11" s="245"/>
      <c r="M11" s="245"/>
      <c r="N11" s="245"/>
      <c r="O11" s="245"/>
      <c r="P11" s="245"/>
      <c r="Q11" s="245"/>
      <c r="R11" s="245"/>
      <c r="S11" s="245"/>
      <c r="T11" s="245"/>
      <c r="U11" s="252" t="str">
        <f>IF(COUNTIF([4]回答表!F17,"*")&gt;0,[4]回答表!F17,"")</f>
        <v>簡易水道事業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IF(COUNTIF([4]回答表!W17,"*")&gt;0,[4]回答表!W17,"")</f>
        <v>―</v>
      </c>
      <c r="AP11" s="247"/>
      <c r="AQ11" s="247"/>
      <c r="AR11" s="247"/>
      <c r="AS11" s="247"/>
      <c r="AT11" s="247"/>
      <c r="AU11" s="247"/>
      <c r="AV11" s="247"/>
      <c r="AW11" s="247"/>
      <c r="AX11" s="247"/>
      <c r="AY11" s="247"/>
      <c r="AZ11" s="247"/>
      <c r="BA11" s="247"/>
      <c r="BB11" s="247"/>
      <c r="BC11" s="247"/>
      <c r="BD11" s="247"/>
      <c r="BE11" s="248"/>
      <c r="BF11" s="251" t="str">
        <f>IF(COUNTIF([4]回答表!F19,"*")&gt;0,[4]回答表!F19,"")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IF([4]回答表!R41="○","○","")</f>
        <v/>
      </c>
      <c r="E24" s="121"/>
      <c r="F24" s="121"/>
      <c r="G24" s="121"/>
      <c r="H24" s="121"/>
      <c r="I24" s="121"/>
      <c r="J24" s="122"/>
      <c r="K24" s="120" t="str">
        <f>IF([4]回答表!R42="○","○","")</f>
        <v/>
      </c>
      <c r="L24" s="121"/>
      <c r="M24" s="121"/>
      <c r="N24" s="121"/>
      <c r="O24" s="121"/>
      <c r="P24" s="121"/>
      <c r="Q24" s="122"/>
      <c r="R24" s="120" t="str">
        <f>IF([4]回答表!R43="○","○","")</f>
        <v/>
      </c>
      <c r="S24" s="121"/>
      <c r="T24" s="121"/>
      <c r="U24" s="121"/>
      <c r="V24" s="121"/>
      <c r="W24" s="121"/>
      <c r="X24" s="122"/>
      <c r="Y24" s="120" t="str">
        <f>IF([4]回答表!R44="○","○","")</f>
        <v/>
      </c>
      <c r="Z24" s="121"/>
      <c r="AA24" s="121"/>
      <c r="AB24" s="121"/>
      <c r="AC24" s="121"/>
      <c r="AD24" s="121"/>
      <c r="AE24" s="122"/>
      <c r="AF24" s="120" t="str">
        <f>IF([4]回答表!R45="○","○","")</f>
        <v/>
      </c>
      <c r="AG24" s="121"/>
      <c r="AH24" s="121"/>
      <c r="AI24" s="121"/>
      <c r="AJ24" s="121"/>
      <c r="AK24" s="121"/>
      <c r="AL24" s="122"/>
      <c r="AM24" s="120" t="str">
        <f>IF([4]回答表!R46="○","○","")</f>
        <v/>
      </c>
      <c r="AN24" s="121"/>
      <c r="AO24" s="121"/>
      <c r="AP24" s="121"/>
      <c r="AQ24" s="121"/>
      <c r="AR24" s="121"/>
      <c r="AS24" s="122"/>
      <c r="AT24" s="120" t="str">
        <f>IF([4]回答表!R47="○","○","")</f>
        <v/>
      </c>
      <c r="AU24" s="121"/>
      <c r="AV24" s="121"/>
      <c r="AW24" s="121"/>
      <c r="AX24" s="121"/>
      <c r="AY24" s="121"/>
      <c r="AZ24" s="122"/>
      <c r="BA24" s="18"/>
      <c r="BB24" s="117" t="str">
        <f>IF([4]回答表!R48="○","○","")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IF([4]回答表!X41="○","○","")</f>
        <v/>
      </c>
      <c r="O36" s="97"/>
      <c r="P36" s="97"/>
      <c r="Q36" s="98"/>
      <c r="R36" s="38"/>
      <c r="S36" s="38"/>
      <c r="T36" s="38"/>
      <c r="U36" s="105" t="str">
        <f>IF([4]回答表!X41="○",[4]回答表!B56,IF([4]回答表!AA41="○",[4]回答表!B76,""))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IF([4]回答表!X41="○",[4]回答表!S62,IF([4]回答表!AA41="○",[4]回答表!S82,""))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IF([4]回答表!X41="○",[4]回答表!G62,IF([4]回答表!AA41="○",[4]回答表!G82,""))</f>
        <v/>
      </c>
      <c r="AN38" s="118"/>
      <c r="AO38" s="118"/>
      <c r="AP38" s="118"/>
      <c r="AQ38" s="118"/>
      <c r="AR38" s="118"/>
      <c r="AS38" s="118"/>
      <c r="AT38" s="119"/>
      <c r="AU38" s="117" t="str">
        <f>IF([4]回答表!X41="○",[4]回答表!G63,IF([4]回答表!AA41="○",[4]回答表!G83,""))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IF([4]回答表!X41="○",[4]回答表!V62,IF([4]回答表!AA41="○",[4]回答表!V82,""))</f>
        <v/>
      </c>
      <c r="BF39" s="198"/>
      <c r="BG39" s="198"/>
      <c r="BH39" s="199"/>
      <c r="BI39" s="81" t="str">
        <f>IF([4]回答表!X41="○",[4]回答表!V63,IF([4]回答表!AA41="○",[4]回答表!V83,""))</f>
        <v/>
      </c>
      <c r="BJ39" s="198"/>
      <c r="BK39" s="198"/>
      <c r="BL39" s="199"/>
      <c r="BM39" s="81" t="str">
        <f>IF([4]回答表!X41="○",[4]回答表!V64,IF([4]回答表!AA41="○",[4]回答表!V84,""))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IF([4]回答表!X41="○",[4]回答表!O68,IF([4]回答表!AA41="○",[4]回答表!O88,""))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IF([4]回答表!X41="○",[4]回答表!O69,IF([4]回答表!AA41="○",[4]回答表!O89,""))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IF([4]回答表!AA41="○","○","")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IF([4]回答表!X41="○",[4]回答表!O70,IF([4]回答表!AA41="○",[4]回答表!O90,""))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IF([4]回答表!X41="○",[4]回答表!O71,IF([4]回答表!AA41="○",[4]回答表!O91,""))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IF([4]回答表!X41="○",[4]回答表!AG68,IF([4]回答表!AA41="○",[4]回答表!AG88,""))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IF([4]回答表!X41="○",[4]回答表!AG69,IF([4]回答表!AA41="○",[4]回答表!AG89,""))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IF([4]回答表!X41="○",[4]回答表!AG70,IF([4]回答表!AA41="○",[4]回答表!AG90,""))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IF([4]回答表!AD41="○","○","")</f>
        <v/>
      </c>
      <c r="O52" s="97"/>
      <c r="P52" s="97"/>
      <c r="Q52" s="98"/>
      <c r="R52" s="38"/>
      <c r="S52" s="38"/>
      <c r="T52" s="38"/>
      <c r="U52" s="105" t="str">
        <f>IF([4]回答表!AD41="○",[4]回答表!B96,"")</f>
        <v/>
      </c>
      <c r="V52" s="106"/>
      <c r="W52" s="106"/>
      <c r="X52" s="106"/>
      <c r="Y52" s="106"/>
      <c r="Z52" s="106"/>
      <c r="AA52" s="106"/>
      <c r="AB52" s="106"/>
      <c r="AC52" s="106"/>
      <c r="AD52" s="106"/>
      <c r="AE52" s="106"/>
      <c r="AF52" s="106"/>
      <c r="AG52" s="106"/>
      <c r="AH52" s="106"/>
      <c r="AI52" s="106"/>
      <c r="AJ52" s="107"/>
      <c r="AK52" s="55"/>
      <c r="AL52" s="55"/>
      <c r="AM52" s="105" t="str">
        <f>IF([4]回答表!AD41="○",[4]回答表!B101,"")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IF([4]回答表!X42="○","○","")</f>
        <v/>
      </c>
      <c r="O63" s="97"/>
      <c r="P63" s="97"/>
      <c r="Q63" s="98"/>
      <c r="R63" s="38"/>
      <c r="S63" s="38"/>
      <c r="T63" s="38"/>
      <c r="U63" s="105" t="str">
        <f>IF([4]回答表!X42="○",[4]回答表!B111,IF([4]回答表!AA42="○",[4]回答表!B124,""))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IF([4]回答表!X42="○",[4]回答表!S117,IF([4]回答表!AA42="○",[4]回答表!S130,""))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IF([4]回答表!X42="○",[4]回答表!J117,IF([4]回答表!AA42="○",[4]回答表!J130,""))</f>
        <v/>
      </c>
      <c r="AN66" s="118"/>
      <c r="AO66" s="118"/>
      <c r="AP66" s="118"/>
      <c r="AQ66" s="118"/>
      <c r="AR66" s="118"/>
      <c r="AS66" s="118"/>
      <c r="AT66" s="119"/>
      <c r="AU66" s="117" t="str">
        <f>IF([4]回答表!X42="○",[4]回答表!J118,IF([4]回答表!AA42="○",[4]回答表!J131,""))</f>
        <v/>
      </c>
      <c r="AV66" s="118"/>
      <c r="AW66" s="118"/>
      <c r="AX66" s="118"/>
      <c r="AY66" s="118"/>
      <c r="AZ66" s="118"/>
      <c r="BA66" s="118"/>
      <c r="BB66" s="119"/>
      <c r="BC66" s="39"/>
      <c r="BD66" s="34"/>
      <c r="BE66" s="81" t="str">
        <f>IF([4]回答表!X42="○",[4]回答表!V117,IF([4]回答表!AA42="○",[4]回答表!V130,""))</f>
        <v/>
      </c>
      <c r="BF66" s="82"/>
      <c r="BG66" s="82"/>
      <c r="BH66" s="82"/>
      <c r="BI66" s="81" t="str">
        <f>IF([4]回答表!X42="○",[4]回答表!V118,IF([4]回答表!AA42="○",[4]回答表!V131,""))</f>
        <v/>
      </c>
      <c r="BJ66" s="82"/>
      <c r="BK66" s="82"/>
      <c r="BL66" s="82"/>
      <c r="BM66" s="81" t="str">
        <f>IF([4]回答表!X42="○",[4]回答表!V119,IF([4]回答表!AA42="○",[4]回答表!V132,""))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IF([4]回答表!AA42="○","○","")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IF([4]回答表!AD42="○","○","")</f>
        <v/>
      </c>
      <c r="O75" s="97"/>
      <c r="P75" s="97"/>
      <c r="Q75" s="98"/>
      <c r="R75" s="38"/>
      <c r="S75" s="38"/>
      <c r="T75" s="38"/>
      <c r="U75" s="105" t="str">
        <f>IF([4]回答表!AD42="○",[4]回答表!B137,"")</f>
        <v/>
      </c>
      <c r="V75" s="106"/>
      <c r="W75" s="106"/>
      <c r="X75" s="106"/>
      <c r="Y75" s="106"/>
      <c r="Z75" s="106"/>
      <c r="AA75" s="106"/>
      <c r="AB75" s="106"/>
      <c r="AC75" s="106"/>
      <c r="AD75" s="106"/>
      <c r="AE75" s="106"/>
      <c r="AF75" s="106"/>
      <c r="AG75" s="106"/>
      <c r="AH75" s="106"/>
      <c r="AI75" s="106"/>
      <c r="AJ75" s="107"/>
      <c r="AK75" s="55"/>
      <c r="AL75" s="55"/>
      <c r="AM75" s="105" t="str">
        <f>IF([4]回答表!AD42="○",[4]回答表!B143,"")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IF([4]回答表!F17="水道事業",IF([4]回答表!X43="○","○",""),"")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IF([4]回答表!F17="水道事業",IF([4]回答表!X43="○",[4]回答表!B154,IF([4]回答表!AA43="○",[4]回答表!B201,"")),"")</f>
        <v/>
      </c>
      <c r="AN87" s="106"/>
      <c r="AO87" s="106"/>
      <c r="AP87" s="106"/>
      <c r="AQ87" s="106"/>
      <c r="AR87" s="106"/>
      <c r="AS87" s="106"/>
      <c r="AT87" s="106"/>
      <c r="AU87" s="106"/>
      <c r="AV87" s="106"/>
      <c r="AW87" s="106"/>
      <c r="AX87" s="106"/>
      <c r="AY87" s="106"/>
      <c r="AZ87" s="106"/>
      <c r="BA87" s="106"/>
      <c r="BB87" s="107"/>
      <c r="BC87" s="39"/>
      <c r="BD87" s="34"/>
      <c r="BE87" s="114" t="str">
        <f>IF([4]回答表!F17="水道事業",IF([4]回答表!X43="○",[4]回答表!B190,IF([4]回答表!AA43="○",[4]回答表!B238,"")),"")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IF([4]回答表!F17="水道事業",IF([4]回答表!X43="○",[4]回答表!J162,IF([4]回答表!AA43="○",[4]回答表!J209,"")),"")</f>
        <v/>
      </c>
      <c r="V89" s="118"/>
      <c r="W89" s="118"/>
      <c r="X89" s="118"/>
      <c r="Y89" s="118"/>
      <c r="Z89" s="118"/>
      <c r="AA89" s="118"/>
      <c r="AB89" s="119"/>
      <c r="AC89" s="117" t="str">
        <f>IF([4]回答表!F17="水道事業",IF([4]回答表!X43="○",[4]回答表!J169,IF([4]回答表!AA43="○",[4]回答表!J216,"")),"")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IF([4]回答表!F17="水道事業",IF([4]回答表!X43="○",[4]回答表!E190,IF([4]回答表!AA43="○",[4]回答表!E238,"")),"")</f>
        <v/>
      </c>
      <c r="BF90" s="82"/>
      <c r="BG90" s="82"/>
      <c r="BH90" s="82"/>
      <c r="BI90" s="81" t="str">
        <f>IF([4]回答表!F17="水道事業",IF([4]回答表!X43="○",[4]回答表!E191,IF([4]回答表!AA43="○",[4]回答表!E239,"")),"")</f>
        <v/>
      </c>
      <c r="BJ90" s="82"/>
      <c r="BK90" s="82"/>
      <c r="BL90" s="82"/>
      <c r="BM90" s="81" t="str">
        <f>IF([4]回答表!F17="水道事業",IF([4]回答表!X43="○",[4]回答表!E192,IF([4]回答表!AA43="○",[4]回答表!E240,"")),"")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IF([4]回答表!F17="水道事業",IF([4]回答表!AA43="○","○",""),"")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IF([4]回答表!F17="水道事業",IF([4]回答表!X43="○",[4]回答表!J172,IF([4]回答表!AA43="○",[4]回答表!J219,"")),"")</f>
        <v/>
      </c>
      <c r="V94" s="118"/>
      <c r="W94" s="118"/>
      <c r="X94" s="118"/>
      <c r="Y94" s="118"/>
      <c r="Z94" s="118"/>
      <c r="AA94" s="118"/>
      <c r="AB94" s="119"/>
      <c r="AC94" s="117" t="str">
        <f>IF([4]回答表!F17="水道事業",IF([4]回答表!X43="○",[4]回答表!J176,IF([4]回答表!AA43="○",[4]回答表!J223,"")),"")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IF([4]回答表!F17="水道事業",IF([4]回答表!AD43="○","○",""),"")</f>
        <v/>
      </c>
      <c r="O99" s="97"/>
      <c r="P99" s="97"/>
      <c r="Q99" s="98"/>
      <c r="R99" s="38"/>
      <c r="S99" s="38"/>
      <c r="T99" s="38"/>
      <c r="U99" s="105" t="str">
        <f>IF([4]回答表!F17="水道事業",IF([4]回答表!AD43="○",[4]回答表!B249,""),"")</f>
        <v/>
      </c>
      <c r="V99" s="106"/>
      <c r="W99" s="106"/>
      <c r="X99" s="106"/>
      <c r="Y99" s="106"/>
      <c r="Z99" s="106"/>
      <c r="AA99" s="106"/>
      <c r="AB99" s="106"/>
      <c r="AC99" s="106"/>
      <c r="AD99" s="106"/>
      <c r="AE99" s="106"/>
      <c r="AF99" s="106"/>
      <c r="AG99" s="106"/>
      <c r="AH99" s="106"/>
      <c r="AI99" s="106"/>
      <c r="AJ99" s="107"/>
      <c r="AK99" s="55"/>
      <c r="AL99" s="55"/>
      <c r="AM99" s="105" t="str">
        <f>IF([4]回答表!F17="水道事業",IF([4]回答表!AD43="○",[4]回答表!B255,""),"")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IF([4]回答表!F17="簡易水道事業",IF([4]回答表!X43="○","○",""),"")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IF([4]回答表!F17="簡易水道事業",IF([4]回答表!X43="○",[4]回答表!B154,IF([4]回答表!AA43="○",[4]回答表!B201,"")),"")</f>
        <v/>
      </c>
      <c r="AN111" s="106"/>
      <c r="AO111" s="106"/>
      <c r="AP111" s="106"/>
      <c r="AQ111" s="106"/>
      <c r="AR111" s="106"/>
      <c r="AS111" s="106"/>
      <c r="AT111" s="106"/>
      <c r="AU111" s="106"/>
      <c r="AV111" s="106"/>
      <c r="AW111" s="106"/>
      <c r="AX111" s="106"/>
      <c r="AY111" s="106"/>
      <c r="AZ111" s="106"/>
      <c r="BA111" s="106"/>
      <c r="BB111" s="107"/>
      <c r="BC111" s="39"/>
      <c r="BD111" s="34"/>
      <c r="BE111" s="114" t="str">
        <f>IF([4]回答表!F17="簡易水道事業",IF([4]回答表!X43="○",[4]回答表!B190,IF([4]回答表!AA43="○",[4]回答表!B238,"")),"")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IF([4]回答表!F17="簡易水道事業",IF([4]回答表!X43="○",[4]回答表!Y181,IF([4]回答表!AA43="○",[4]回答表!Y229,"")),"")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IF([4]回答表!F17="簡易水道事業",IF([4]回答表!X43="○",[4]回答表!E190,IF([4]回答表!AA43="○",[4]回答表!E238,"")),"")</f>
        <v/>
      </c>
      <c r="BF114" s="82"/>
      <c r="BG114" s="82"/>
      <c r="BH114" s="82"/>
      <c r="BI114" s="81" t="str">
        <f>IF([4]回答表!F17="簡易水道事業",IF([4]回答表!X43="○",[4]回答表!E191,IF([4]回答表!AA43="○",[4]回答表!E239,"")),"")</f>
        <v/>
      </c>
      <c r="BJ114" s="82"/>
      <c r="BK114" s="82"/>
      <c r="BL114" s="82"/>
      <c r="BM114" s="81" t="str">
        <f>IF([4]回答表!F17="簡易水道事業",IF([4]回答表!X43="○",[4]回答表!E192,IF([4]回答表!AA43="○",[4]回答表!E240,"")),"")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IF([4]回答表!F17="簡易水道事業",IF([4]回答表!AA43="○","○",""),"")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IF([4]回答表!F17="簡易水道事業",IF([4]回答表!X43="○",[4]回答表!Y182,IF([4]回答表!AA43="○",[4]回答表!Y230,"")),"")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IF([4]回答表!F17="簡易水道事業",IF([4]回答表!AD43="○","○",""),"")</f>
        <v/>
      </c>
      <c r="O123" s="97"/>
      <c r="P123" s="97"/>
      <c r="Q123" s="98"/>
      <c r="R123" s="38"/>
      <c r="S123" s="38"/>
      <c r="T123" s="38"/>
      <c r="U123" s="105" t="str">
        <f>IF([4]回答表!F17="簡易水道事業",IF([4]回答表!AD43="○",[4]回答表!B249,""),"")</f>
        <v/>
      </c>
      <c r="V123" s="106"/>
      <c r="W123" s="106"/>
      <c r="X123" s="106"/>
      <c r="Y123" s="106"/>
      <c r="Z123" s="106"/>
      <c r="AA123" s="106"/>
      <c r="AB123" s="106"/>
      <c r="AC123" s="106"/>
      <c r="AD123" s="106"/>
      <c r="AE123" s="106"/>
      <c r="AF123" s="106"/>
      <c r="AG123" s="106"/>
      <c r="AH123" s="106"/>
      <c r="AI123" s="106"/>
      <c r="AJ123" s="107"/>
      <c r="AK123" s="55"/>
      <c r="AL123" s="55"/>
      <c r="AM123" s="105" t="str">
        <f>IF([4]回答表!F17="簡易水道事業",IF([4]回答表!AD43="○",[4]回答表!B255,""),"")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IF([4]回答表!F17="下水道事業",IF([4]回答表!X43="○","○",""),"")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IF([4]回答表!F17="下水道事業",IF([4]回答表!X43="○",[4]回答表!B154,IF([4]回答表!AA43="○",[4]回答表!B201,"")),"")</f>
        <v/>
      </c>
      <c r="AN135" s="106"/>
      <c r="AO135" s="106"/>
      <c r="AP135" s="106"/>
      <c r="AQ135" s="106"/>
      <c r="AR135" s="106"/>
      <c r="AS135" s="106"/>
      <c r="AT135" s="106"/>
      <c r="AU135" s="106"/>
      <c r="AV135" s="106"/>
      <c r="AW135" s="106"/>
      <c r="AX135" s="106"/>
      <c r="AY135" s="106"/>
      <c r="AZ135" s="106"/>
      <c r="BA135" s="106"/>
      <c r="BB135" s="107"/>
      <c r="BC135" s="39"/>
      <c r="BD135" s="34"/>
      <c r="BE135" s="114" t="str">
        <f>IF([4]回答表!F17="下水道事業",IF([4]回答表!X43="○",[4]回答表!B190,IF([4]回答表!AA43="○",[4]回答表!B238,"")),"")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IF([4]回答表!F17="下水道事業",IF([4]回答表!X43="○",[4]回答表!Y184,IF([4]回答表!AA43="○",[4]回答表!Y232,"")),"")</f>
        <v/>
      </c>
      <c r="V137" s="118"/>
      <c r="W137" s="118"/>
      <c r="X137" s="118"/>
      <c r="Y137" s="118"/>
      <c r="Z137" s="118"/>
      <c r="AA137" s="118"/>
      <c r="AB137" s="119"/>
      <c r="AC137" s="117" t="str">
        <f>IF([4]回答表!F17="下水道事業",IF([4]回答表!X43="○",[4]回答表!Y185,IF([4]回答表!AA43="○",[4]回答表!Y233,"")),"")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IF([4]回答表!F17="下水道事業",IF([4]回答表!X43="○",[4]回答表!E190,IF([4]回答表!AA43="○",[4]回答表!E238,"")),"")</f>
        <v/>
      </c>
      <c r="BF138" s="82"/>
      <c r="BG138" s="82"/>
      <c r="BH138" s="82"/>
      <c r="BI138" s="81" t="str">
        <f>IF([4]回答表!F17="下水道事業",IF([4]回答表!X43="○",[4]回答表!E191,IF([4]回答表!AA43="○",[4]回答表!E239,"")),"")</f>
        <v/>
      </c>
      <c r="BJ138" s="82"/>
      <c r="BK138" s="82"/>
      <c r="BL138" s="82"/>
      <c r="BM138" s="81" t="str">
        <f>IF([4]回答表!F17="下水道事業",IF([4]回答表!X43="○",[4]回答表!E192,IF([4]回答表!AA43="○",[4]回答表!E240,"")),"")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IF([4]回答表!F17="下水道事業",IF([4]回答表!AA43="○","○",""),"")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IF([4]回答表!F17="下水道事業",IF([4]回答表!X43="○",[4]回答表!Y186,IF([4]回答表!AA43="○",[4]回答表!Y234,"")),"")</f>
        <v/>
      </c>
      <c r="V142" s="118"/>
      <c r="W142" s="118"/>
      <c r="X142" s="118"/>
      <c r="Y142" s="118"/>
      <c r="Z142" s="118"/>
      <c r="AA142" s="118"/>
      <c r="AB142" s="119"/>
      <c r="AC142" s="117" t="str">
        <f>IF([4]回答表!F17="下水道事業",IF([4]回答表!X43="○",[4]回答表!Y187,IF([4]回答表!AA43="○",[4]回答表!Y235,"")),"")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IF([4]回答表!F17="下水道事業",IF([4]回答表!AD43="○","○",""),"")</f>
        <v/>
      </c>
      <c r="O147" s="97"/>
      <c r="P147" s="97"/>
      <c r="Q147" s="98"/>
      <c r="R147" s="38"/>
      <c r="S147" s="38"/>
      <c r="T147" s="38"/>
      <c r="U147" s="105" t="str">
        <f>IF([4]回答表!F17="下水道事業",IF([4]回答表!AD43="○",[4]回答表!B249,""),"")</f>
        <v/>
      </c>
      <c r="V147" s="106"/>
      <c r="W147" s="106"/>
      <c r="X147" s="106"/>
      <c r="Y147" s="106"/>
      <c r="Z147" s="106"/>
      <c r="AA147" s="106"/>
      <c r="AB147" s="106"/>
      <c r="AC147" s="106"/>
      <c r="AD147" s="106"/>
      <c r="AE147" s="106"/>
      <c r="AF147" s="106"/>
      <c r="AG147" s="106"/>
      <c r="AH147" s="106"/>
      <c r="AI147" s="106"/>
      <c r="AJ147" s="107"/>
      <c r="AK147" s="55"/>
      <c r="AL147" s="55"/>
      <c r="AM147" s="105" t="str">
        <f>IF([4]回答表!F17="下水道事業",IF([4]回答表!AD43="○",[4]回答表!B255,""),"")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IF([4]回答表!BD17="○",IF([4]回答表!X43="○","○",""),"")</f>
        <v/>
      </c>
      <c r="O159" s="97"/>
      <c r="P159" s="97"/>
      <c r="Q159" s="98"/>
      <c r="R159" s="38"/>
      <c r="S159" s="38"/>
      <c r="T159" s="38"/>
      <c r="U159" s="105" t="str">
        <f>IF([4]回答表!BD17="○",IF([4]回答表!X43="○",[4]回答表!B154,IF([4]回答表!AA43="○",[4]回答表!B201,"")),"")</f>
        <v/>
      </c>
      <c r="V159" s="106"/>
      <c r="W159" s="106"/>
      <c r="X159" s="106"/>
      <c r="Y159" s="106"/>
      <c r="Z159" s="106"/>
      <c r="AA159" s="106"/>
      <c r="AB159" s="106"/>
      <c r="AC159" s="106"/>
      <c r="AD159" s="106"/>
      <c r="AE159" s="106"/>
      <c r="AF159" s="106"/>
      <c r="AG159" s="106"/>
      <c r="AH159" s="106"/>
      <c r="AI159" s="106"/>
      <c r="AJ159" s="107"/>
      <c r="AK159" s="49"/>
      <c r="AL159" s="49"/>
      <c r="AM159" s="114" t="str">
        <f>IF([4]回答表!BD17="○",IF([4]回答表!X43="○",[4]回答表!B190,IF([4]回答表!AA43="○",[4]回答表!B238,"")),"")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IF([4]回答表!BD17="○",IF([4]回答表!X43="○",[4]回答表!E190,IF([4]回答表!AA43="○",[4]回答表!E238,"")),"")</f>
        <v/>
      </c>
      <c r="AN162" s="82"/>
      <c r="AO162" s="82"/>
      <c r="AP162" s="82"/>
      <c r="AQ162" s="81" t="str">
        <f>IF([4]回答表!BD17="○",IF([4]回答表!X43="○",[4]回答表!E191,IF([4]回答表!AA43="○",[4]回答表!E239,"")),"")</f>
        <v/>
      </c>
      <c r="AR162" s="82"/>
      <c r="AS162" s="82"/>
      <c r="AT162" s="82"/>
      <c r="AU162" s="81" t="str">
        <f>IF([4]回答表!BD17="○",IF([4]回答表!X43="○",[4]回答表!E192,IF([4]回答表!AA43="○",[4]回答表!E240,"")),"")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IF([4]回答表!BD17="○",IF([4]回答表!AA43="○","○",""),"")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IF([4]回答表!BD17="○",IF([4]回答表!AD43="○","○",""),"")</f>
        <v/>
      </c>
      <c r="O171" s="97"/>
      <c r="P171" s="97"/>
      <c r="Q171" s="98"/>
      <c r="R171" s="38"/>
      <c r="S171" s="38"/>
      <c r="T171" s="38"/>
      <c r="U171" s="105" t="str">
        <f>IF([4]回答表!BD17="○",IF([4]回答表!AD43="○",[4]回答表!B249,""),"")</f>
        <v/>
      </c>
      <c r="V171" s="106"/>
      <c r="W171" s="106"/>
      <c r="X171" s="106"/>
      <c r="Y171" s="106"/>
      <c r="Z171" s="106"/>
      <c r="AA171" s="106"/>
      <c r="AB171" s="106"/>
      <c r="AC171" s="106"/>
      <c r="AD171" s="106"/>
      <c r="AE171" s="106"/>
      <c r="AF171" s="106"/>
      <c r="AG171" s="106"/>
      <c r="AH171" s="106"/>
      <c r="AI171" s="106"/>
      <c r="AJ171" s="107"/>
      <c r="AK171" s="55"/>
      <c r="AL171" s="55"/>
      <c r="AM171" s="105" t="str">
        <f>IF([4]回答表!BD17="○",IF([4]回答表!AD43="○",[4]回答表!B255,""),"")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IF([4]回答表!X44="○","○","")</f>
        <v/>
      </c>
      <c r="O183" s="97"/>
      <c r="P183" s="97"/>
      <c r="Q183" s="98"/>
      <c r="R183" s="38"/>
      <c r="S183" s="38"/>
      <c r="T183" s="38"/>
      <c r="U183" s="105" t="str">
        <f>IF([4]回答表!X44="○",[4]回答表!B266,IF([4]回答表!AA44="○",[4]回答表!B283,""))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IF([4]回答表!X44="○",[4]回答表!U272,IF([4]回答表!AA44="○",[4]回答表!U289,""))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IF([4]回答表!X44="○",[4]回答表!G272,IF([4]回答表!AA44="○",[4]回答表!G289,""))</f>
        <v/>
      </c>
      <c r="AN186" s="118"/>
      <c r="AO186" s="118"/>
      <c r="AP186" s="118"/>
      <c r="AQ186" s="118"/>
      <c r="AR186" s="118"/>
      <c r="AS186" s="118"/>
      <c r="AT186" s="119"/>
      <c r="AU186" s="117" t="str">
        <f>IF([4]回答表!X44="○",[4]回答表!G273,IF([4]回答表!AA44="○",[4]回答表!G290,""))</f>
        <v/>
      </c>
      <c r="AV186" s="118"/>
      <c r="AW186" s="118"/>
      <c r="AX186" s="118"/>
      <c r="AY186" s="118"/>
      <c r="AZ186" s="118"/>
      <c r="BA186" s="118"/>
      <c r="BB186" s="119"/>
      <c r="BC186" s="39"/>
      <c r="BD186" s="34"/>
      <c r="BE186" s="81" t="str">
        <f>IF([4]回答表!X44="○",[4]回答表!X272,IF([4]回答表!AA44="○",[4]回答表!X289,""))</f>
        <v/>
      </c>
      <c r="BF186" s="82"/>
      <c r="BG186" s="82"/>
      <c r="BH186" s="82"/>
      <c r="BI186" s="81" t="str">
        <f>IF([4]回答表!X44="○",[4]回答表!X273,IF([4]回答表!AA44="○",[4]回答表!X290,""))</f>
        <v/>
      </c>
      <c r="BJ186" s="82"/>
      <c r="BK186" s="82"/>
      <c r="BL186" s="85"/>
      <c r="BM186" s="81" t="str">
        <f>IF([4]回答表!X44="○",[4]回答表!X274,IF([4]回答表!AA44="○",[4]回答表!X291,""))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IF([4]回答表!AA44="○","○","")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IF([4]回答表!AD44="○","○","")</f>
        <v/>
      </c>
      <c r="O195" s="97"/>
      <c r="P195" s="97"/>
      <c r="Q195" s="98"/>
      <c r="R195" s="38"/>
      <c r="S195" s="38"/>
      <c r="T195" s="38"/>
      <c r="U195" s="105" t="str">
        <f>IF([4]回答表!AD44="○",[4]回答表!B296,"")</f>
        <v/>
      </c>
      <c r="V195" s="106"/>
      <c r="W195" s="106"/>
      <c r="X195" s="106"/>
      <c r="Y195" s="106"/>
      <c r="Z195" s="106"/>
      <c r="AA195" s="106"/>
      <c r="AB195" s="106"/>
      <c r="AC195" s="106"/>
      <c r="AD195" s="106"/>
      <c r="AE195" s="106"/>
      <c r="AF195" s="106"/>
      <c r="AG195" s="106"/>
      <c r="AH195" s="106"/>
      <c r="AI195" s="106"/>
      <c r="AJ195" s="107"/>
      <c r="AK195" s="60"/>
      <c r="AL195" s="60"/>
      <c r="AM195" s="105" t="str">
        <f>IF([4]回答表!AD44="○",[4]回答表!B302,"")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IF([4]回答表!X45="○","○","")</f>
        <v/>
      </c>
      <c r="O207" s="97"/>
      <c r="P207" s="97"/>
      <c r="Q207" s="98"/>
      <c r="R207" s="38"/>
      <c r="S207" s="38"/>
      <c r="T207" s="38"/>
      <c r="U207" s="105" t="str">
        <f>IF([4]回答表!X45="○",[4]回答表!B314,IF([4]回答表!AA45="○",[4]回答表!B337,""))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IF([4]回答表!X45="○",[4]回答表!B320,"")</f>
        <v/>
      </c>
      <c r="AO207" s="163"/>
      <c r="AP207" s="163"/>
      <c r="AQ207" s="163"/>
      <c r="AR207" s="163"/>
      <c r="AS207" s="163"/>
      <c r="AT207" s="163"/>
      <c r="AU207" s="163"/>
      <c r="AV207" s="163"/>
      <c r="AW207" s="163"/>
      <c r="AX207" s="163"/>
      <c r="AY207" s="163"/>
      <c r="AZ207" s="163"/>
      <c r="BA207" s="163"/>
      <c r="BB207" s="164"/>
      <c r="BC207" s="39"/>
      <c r="BD207" s="34"/>
      <c r="BE207" s="114" t="str">
        <f>IF([4]回答表!X45="○",[4]回答表!B326,IF([4]回答表!AA45="○",[4]回答表!B343,""))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IF([4]回答表!X45="○",[4]回答表!E326,IF([4]回答表!AA45="○",[4]回答表!E343,""))</f>
        <v/>
      </c>
      <c r="BF210" s="82"/>
      <c r="BG210" s="82"/>
      <c r="BH210" s="82"/>
      <c r="BI210" s="81" t="str">
        <f>IF([4]回答表!X45="○",[4]回答表!E327,IF([4]回答表!AA45="○",[4]回答表!E344,""))</f>
        <v/>
      </c>
      <c r="BJ210" s="82"/>
      <c r="BK210" s="82"/>
      <c r="BL210" s="85"/>
      <c r="BM210" s="81" t="str">
        <f>IF([4]回答表!X45="○",[4]回答表!E328,IF([4]回答表!AA45="○",[4]回答表!E345,""))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IF([4]回答表!AA45="○","○","")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IF([4]回答表!AD45="○","○","")</f>
        <v/>
      </c>
      <c r="O219" s="97"/>
      <c r="P219" s="97"/>
      <c r="Q219" s="98"/>
      <c r="R219" s="38"/>
      <c r="S219" s="38"/>
      <c r="T219" s="38"/>
      <c r="U219" s="105" t="str">
        <f>IF([4]回答表!AD45="○",[4]回答表!B350,"")</f>
        <v/>
      </c>
      <c r="V219" s="106"/>
      <c r="W219" s="106"/>
      <c r="X219" s="106"/>
      <c r="Y219" s="106"/>
      <c r="Z219" s="106"/>
      <c r="AA219" s="106"/>
      <c r="AB219" s="106"/>
      <c r="AC219" s="106"/>
      <c r="AD219" s="106"/>
      <c r="AE219" s="106"/>
      <c r="AF219" s="106"/>
      <c r="AG219" s="106"/>
      <c r="AH219" s="106"/>
      <c r="AI219" s="106"/>
      <c r="AJ219" s="107"/>
      <c r="AK219" s="60"/>
      <c r="AL219" s="60"/>
      <c r="AM219" s="105" t="str">
        <f>IF([4]回答表!AD45="○",[4]回答表!B356,"")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IF([4]回答表!X46="○","○","")</f>
        <v/>
      </c>
      <c r="O231" s="97"/>
      <c r="P231" s="97"/>
      <c r="Q231" s="98"/>
      <c r="R231" s="38"/>
      <c r="S231" s="38"/>
      <c r="T231" s="38"/>
      <c r="U231" s="105" t="str">
        <f>IF([4]回答表!X46="○",[4]回答表!B368,IF([4]回答表!AA46="○",[4]回答表!B382,""))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IF([4]回答表!X46="○",[4]回答表!BC375,IF([4]回答表!AA46="○",[4]回答表!BC389,""))</f>
        <v/>
      </c>
      <c r="AR231" s="149"/>
      <c r="AS231" s="149"/>
      <c r="AT231" s="149"/>
      <c r="AU231" s="154" t="s">
        <v>63</v>
      </c>
      <c r="AV231" s="155"/>
      <c r="AW231" s="155"/>
      <c r="AX231" s="156"/>
      <c r="AY231" s="149" t="str">
        <f>IF([4]回答表!X46="○",[4]回答表!BC380,IF([4]回答表!AA46="○",[4]回答表!BC394,""))</f>
        <v/>
      </c>
      <c r="AZ231" s="149"/>
      <c r="BA231" s="149"/>
      <c r="BB231" s="149"/>
      <c r="BC231" s="39"/>
      <c r="BD231" s="34"/>
      <c r="BE231" s="114" t="str">
        <f>IF([4]回答表!X46="○",[4]回答表!S374,IF([4]回答表!AA46="○",[4]回答表!S388,""))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IF([4]回答表!X46="○",[4]回答表!BC376,IF([4]回答表!AA46="○",[4]回答表!BC390,""))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IF([4]回答表!X46="○",[4]回答表!V374,IF([4]回答表!AA46="○",[4]回答表!V388,""))</f>
        <v/>
      </c>
      <c r="BF234" s="82"/>
      <c r="BG234" s="82"/>
      <c r="BH234" s="82"/>
      <c r="BI234" s="81" t="str">
        <f>IF([4]回答表!X46="○",[4]回答表!V375,IF([4]回答表!AA46="○",[4]回答表!V389,""))</f>
        <v/>
      </c>
      <c r="BJ234" s="82"/>
      <c r="BK234" s="82"/>
      <c r="BL234" s="85"/>
      <c r="BM234" s="81" t="str">
        <f>IF([4]回答表!X46="○",[4]回答表!V376,IF([4]回答表!AA46="○",[4]回答表!V390,""))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IF([4]回答表!X46="○",[4]回答表!BC377,IF([4]回答表!AA46="○",[4]回答表!BC391,""))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IF([4]回答表!X46="○",[4]回答表!BC381,IF([4]回答表!AA46="○",[4]回答表!BC395,""))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IF([4]回答表!AA46="○","○","")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IF([4]回答表!X46="○",[4]回答表!BC378,IF([4]回答表!AA46="○",[4]回答表!BC392,""))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IF([4]回答表!X46="○",[4]回答表!BC379,IF([4]回答表!AA46="○",[4]回答表!BC393,""))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IF([4]回答表!AD46="○","○","")</f>
        <v/>
      </c>
      <c r="O243" s="97"/>
      <c r="P243" s="97"/>
      <c r="Q243" s="98"/>
      <c r="R243" s="38"/>
      <c r="S243" s="38"/>
      <c r="T243" s="38"/>
      <c r="U243" s="105" t="str">
        <f>IF([4]回答表!AD46="○",[4]回答表!B396,"")</f>
        <v/>
      </c>
      <c r="V243" s="106"/>
      <c r="W243" s="106"/>
      <c r="X243" s="106"/>
      <c r="Y243" s="106"/>
      <c r="Z243" s="106"/>
      <c r="AA243" s="106"/>
      <c r="AB243" s="106"/>
      <c r="AC243" s="106"/>
      <c r="AD243" s="106"/>
      <c r="AE243" s="106"/>
      <c r="AF243" s="106"/>
      <c r="AG243" s="106"/>
      <c r="AH243" s="106"/>
      <c r="AI243" s="106"/>
      <c r="AJ243" s="107"/>
      <c r="AK243" s="55"/>
      <c r="AL243" s="55"/>
      <c r="AM243" s="105" t="str">
        <f>IF([4]回答表!AD46="○",[4]回答表!B402,"")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IF([4]回答表!X47="○","○","")</f>
        <v/>
      </c>
      <c r="O254" s="97"/>
      <c r="P254" s="97"/>
      <c r="Q254" s="98"/>
      <c r="R254" s="38"/>
      <c r="S254" s="38"/>
      <c r="T254" s="38"/>
      <c r="U254" s="105" t="str">
        <f>IF([4]回答表!X47="○",[4]回答表!B414,IF([4]回答表!AA47="○",[4]回答表!B431,""))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IF([4]回答表!X47="○",[4]回答表!B424,IF([4]回答表!AA47="○",[4]回答表!B441,""))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IF([4]回答表!X47="○",[4]回答表!G420,IF([4]回答表!AA47="○",[4]回答表!G437,""))</f>
        <v/>
      </c>
      <c r="AN256" s="118"/>
      <c r="AO256" s="118"/>
      <c r="AP256" s="118"/>
      <c r="AQ256" s="118"/>
      <c r="AR256" s="118"/>
      <c r="AS256" s="118"/>
      <c r="AT256" s="119"/>
      <c r="AU256" s="117" t="str">
        <f>IF([4]回答表!X47="○",[4]回答表!G421,IF([4]回答表!AA47="○",[4]回答表!G438,""))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IF([4]回答表!X47="○",[4]回答表!E424,IF([4]回答表!AA47="○",[4]回答表!E441,""))</f>
        <v/>
      </c>
      <c r="BF257" s="82"/>
      <c r="BG257" s="82"/>
      <c r="BH257" s="82"/>
      <c r="BI257" s="81" t="str">
        <f>IF([4]回答表!X47="○",[4]回答表!E425,IF([4]回答表!AA47="○",[4]回答表!E442,""))</f>
        <v/>
      </c>
      <c r="BJ257" s="82"/>
      <c r="BK257" s="82"/>
      <c r="BL257" s="85"/>
      <c r="BM257" s="81" t="str">
        <f>IF([4]回答表!X47="○",[4]回答表!E426,IF([4]回答表!AA47="○",[4]回答表!E443,""))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IF([4]回答表!AA47="○","○","")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IF([4]回答表!AD47="○","○","")</f>
        <v/>
      </c>
      <c r="O266" s="97"/>
      <c r="P266" s="97"/>
      <c r="Q266" s="98"/>
      <c r="R266" s="38"/>
      <c r="S266" s="38"/>
      <c r="T266" s="38"/>
      <c r="U266" s="105" t="str">
        <f>IF([4]回答表!AD47="○",[4]回答表!B448,"")</f>
        <v/>
      </c>
      <c r="V266" s="106"/>
      <c r="W266" s="106"/>
      <c r="X266" s="106"/>
      <c r="Y266" s="106"/>
      <c r="Z266" s="106"/>
      <c r="AA266" s="106"/>
      <c r="AB266" s="106"/>
      <c r="AC266" s="106"/>
      <c r="AD266" s="106"/>
      <c r="AE266" s="106"/>
      <c r="AF266" s="106"/>
      <c r="AG266" s="106"/>
      <c r="AH266" s="106"/>
      <c r="AI266" s="106"/>
      <c r="AJ266" s="107"/>
      <c r="AK266" s="49"/>
      <c r="AL266" s="49"/>
      <c r="AM266" s="105" t="str">
        <f>IF([4]回答表!AD47="○",[4]回答表!B454,"")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IF([4]回答表!R48="○",[4]回答表!B467,"")</f>
        <v>現在、適正な料金体系に基づく経営体制及び手法において安定した経営を続けることが出来ており、この体制を維持することが、健全な事業運営の継続に結びつくと考えているから。</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39284-209D-49CC-AD30-1E6DBC85F47C}">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IF(COUNTIF([1]回答表!K15,"*")&gt;0,[1]回答表!K15,"")</f>
        <v>大潟村</v>
      </c>
      <c r="D11" s="245"/>
      <c r="E11" s="245"/>
      <c r="F11" s="245"/>
      <c r="G11" s="245"/>
      <c r="H11" s="245"/>
      <c r="I11" s="245"/>
      <c r="J11" s="245"/>
      <c r="K11" s="245"/>
      <c r="L11" s="245"/>
      <c r="M11" s="245"/>
      <c r="N11" s="245"/>
      <c r="O11" s="245"/>
      <c r="P11" s="245"/>
      <c r="Q11" s="245"/>
      <c r="R11" s="245"/>
      <c r="S11" s="245"/>
      <c r="T11" s="245"/>
      <c r="U11" s="252" t="str">
        <f>IF(COUNTIF([1]回答表!F17,"*")&gt;0,[1]回答表!F17,"")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IF(COUNTIF([1]回答表!W17,"*")&gt;0,[1]回答表!W17,"")</f>
        <v>特定環境保全公共下水道</v>
      </c>
      <c r="AP11" s="247"/>
      <c r="AQ11" s="247"/>
      <c r="AR11" s="247"/>
      <c r="AS11" s="247"/>
      <c r="AT11" s="247"/>
      <c r="AU11" s="247"/>
      <c r="AV11" s="247"/>
      <c r="AW11" s="247"/>
      <c r="AX11" s="247"/>
      <c r="AY11" s="247"/>
      <c r="AZ11" s="247"/>
      <c r="BA11" s="247"/>
      <c r="BB11" s="247"/>
      <c r="BC11" s="247"/>
      <c r="BD11" s="247"/>
      <c r="BE11" s="248"/>
      <c r="BF11" s="251" t="str">
        <f>IF(COUNTIF([1]回答表!F19,"*")&gt;0,[1]回答表!F19,"")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IF([1]回答表!R41="○","○","")</f>
        <v/>
      </c>
      <c r="E24" s="121"/>
      <c r="F24" s="121"/>
      <c r="G24" s="121"/>
      <c r="H24" s="121"/>
      <c r="I24" s="121"/>
      <c r="J24" s="122"/>
      <c r="K24" s="120" t="str">
        <f>IF([1]回答表!R42="○","○","")</f>
        <v/>
      </c>
      <c r="L24" s="121"/>
      <c r="M24" s="121"/>
      <c r="N24" s="121"/>
      <c r="O24" s="121"/>
      <c r="P24" s="121"/>
      <c r="Q24" s="122"/>
      <c r="R24" s="120" t="str">
        <f>IF([1]回答表!R43="○","○","")</f>
        <v/>
      </c>
      <c r="S24" s="121"/>
      <c r="T24" s="121"/>
      <c r="U24" s="121"/>
      <c r="V24" s="121"/>
      <c r="W24" s="121"/>
      <c r="X24" s="122"/>
      <c r="Y24" s="120" t="str">
        <f>IF([1]回答表!R44="○","○","")</f>
        <v/>
      </c>
      <c r="Z24" s="121"/>
      <c r="AA24" s="121"/>
      <c r="AB24" s="121"/>
      <c r="AC24" s="121"/>
      <c r="AD24" s="121"/>
      <c r="AE24" s="122"/>
      <c r="AF24" s="120" t="str">
        <f>IF([1]回答表!R45="○","○","")</f>
        <v/>
      </c>
      <c r="AG24" s="121"/>
      <c r="AH24" s="121"/>
      <c r="AI24" s="121"/>
      <c r="AJ24" s="121"/>
      <c r="AK24" s="121"/>
      <c r="AL24" s="122"/>
      <c r="AM24" s="120" t="str">
        <f>IF([1]回答表!R46="○","○","")</f>
        <v/>
      </c>
      <c r="AN24" s="121"/>
      <c r="AO24" s="121"/>
      <c r="AP24" s="121"/>
      <c r="AQ24" s="121"/>
      <c r="AR24" s="121"/>
      <c r="AS24" s="122"/>
      <c r="AT24" s="120" t="str">
        <f>IF([1]回答表!R47="○","○","")</f>
        <v/>
      </c>
      <c r="AU24" s="121"/>
      <c r="AV24" s="121"/>
      <c r="AW24" s="121"/>
      <c r="AX24" s="121"/>
      <c r="AY24" s="121"/>
      <c r="AZ24" s="122"/>
      <c r="BA24" s="18"/>
      <c r="BB24" s="117" t="str">
        <f>IF([1]回答表!R48="○","○","")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IF([1]回答表!X41="○","○","")</f>
        <v/>
      </c>
      <c r="O36" s="97"/>
      <c r="P36" s="97"/>
      <c r="Q36" s="98"/>
      <c r="R36" s="38"/>
      <c r="S36" s="38"/>
      <c r="T36" s="38"/>
      <c r="U36" s="105" t="str">
        <f>IF([1]回答表!X41="○",[1]回答表!B56,IF([1]回答表!AA41="○",[1]回答表!B76,""))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IF([1]回答表!X41="○",[1]回答表!S62,IF([1]回答表!AA41="○",[1]回答表!S82,""))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IF([1]回答表!X41="○",[1]回答表!G62,IF([1]回答表!AA41="○",[1]回答表!G82,""))</f>
        <v/>
      </c>
      <c r="AN38" s="118"/>
      <c r="AO38" s="118"/>
      <c r="AP38" s="118"/>
      <c r="AQ38" s="118"/>
      <c r="AR38" s="118"/>
      <c r="AS38" s="118"/>
      <c r="AT38" s="119"/>
      <c r="AU38" s="117" t="str">
        <f>IF([1]回答表!X41="○",[1]回答表!G63,IF([1]回答表!AA41="○",[1]回答表!G83,""))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IF([1]回答表!X41="○",[1]回答表!V62,IF([1]回答表!AA41="○",[1]回答表!V82,""))</f>
        <v/>
      </c>
      <c r="BF39" s="198"/>
      <c r="BG39" s="198"/>
      <c r="BH39" s="199"/>
      <c r="BI39" s="81" t="str">
        <f>IF([1]回答表!X41="○",[1]回答表!V63,IF([1]回答表!AA41="○",[1]回答表!V83,""))</f>
        <v/>
      </c>
      <c r="BJ39" s="198"/>
      <c r="BK39" s="198"/>
      <c r="BL39" s="199"/>
      <c r="BM39" s="81" t="str">
        <f>IF([1]回答表!X41="○",[1]回答表!V64,IF([1]回答表!AA41="○",[1]回答表!V84,""))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IF([1]回答表!X41="○",[1]回答表!O68,IF([1]回答表!AA41="○",[1]回答表!O88,""))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IF([1]回答表!X41="○",[1]回答表!O69,IF([1]回答表!AA41="○",[1]回答表!O89,""))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IF([1]回答表!AA41="○","○","")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IF([1]回答表!X41="○",[1]回答表!O70,IF([1]回答表!AA41="○",[1]回答表!O90,""))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IF([1]回答表!X41="○",[1]回答表!O71,IF([1]回答表!AA41="○",[1]回答表!O91,""))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IF([1]回答表!X41="○",[1]回答表!AG68,IF([1]回答表!AA41="○",[1]回答表!AG88,""))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IF([1]回答表!X41="○",[1]回答表!AG69,IF([1]回答表!AA41="○",[1]回答表!AG89,""))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IF([1]回答表!X41="○",[1]回答表!AG70,IF([1]回答表!AA41="○",[1]回答表!AG90,""))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IF([1]回答表!AD41="○","○","")</f>
        <v/>
      </c>
      <c r="O52" s="97"/>
      <c r="P52" s="97"/>
      <c r="Q52" s="98"/>
      <c r="R52" s="38"/>
      <c r="S52" s="38"/>
      <c r="T52" s="38"/>
      <c r="U52" s="105" t="str">
        <f>IF([1]回答表!AD41="○",[1]回答表!B96,"")</f>
        <v/>
      </c>
      <c r="V52" s="106"/>
      <c r="W52" s="106"/>
      <c r="X52" s="106"/>
      <c r="Y52" s="106"/>
      <c r="Z52" s="106"/>
      <c r="AA52" s="106"/>
      <c r="AB52" s="106"/>
      <c r="AC52" s="106"/>
      <c r="AD52" s="106"/>
      <c r="AE52" s="106"/>
      <c r="AF52" s="106"/>
      <c r="AG52" s="106"/>
      <c r="AH52" s="106"/>
      <c r="AI52" s="106"/>
      <c r="AJ52" s="107"/>
      <c r="AK52" s="55"/>
      <c r="AL52" s="55"/>
      <c r="AM52" s="105" t="str">
        <f>IF([1]回答表!AD41="○",[1]回答表!B101,"")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IF([1]回答表!X42="○","○","")</f>
        <v/>
      </c>
      <c r="O63" s="97"/>
      <c r="P63" s="97"/>
      <c r="Q63" s="98"/>
      <c r="R63" s="38"/>
      <c r="S63" s="38"/>
      <c r="T63" s="38"/>
      <c r="U63" s="105" t="str">
        <f>IF([1]回答表!X42="○",[1]回答表!B111,IF([1]回答表!AA42="○",[1]回答表!B124,""))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IF([1]回答表!X42="○",[1]回答表!S117,IF([1]回答表!AA42="○",[1]回答表!S130,""))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IF([1]回答表!X42="○",[1]回答表!J117,IF([1]回答表!AA42="○",[1]回答表!J130,""))</f>
        <v/>
      </c>
      <c r="AN66" s="118"/>
      <c r="AO66" s="118"/>
      <c r="AP66" s="118"/>
      <c r="AQ66" s="118"/>
      <c r="AR66" s="118"/>
      <c r="AS66" s="118"/>
      <c r="AT66" s="119"/>
      <c r="AU66" s="117" t="str">
        <f>IF([1]回答表!X42="○",[1]回答表!J118,IF([1]回答表!AA42="○",[1]回答表!J131,""))</f>
        <v/>
      </c>
      <c r="AV66" s="118"/>
      <c r="AW66" s="118"/>
      <c r="AX66" s="118"/>
      <c r="AY66" s="118"/>
      <c r="AZ66" s="118"/>
      <c r="BA66" s="118"/>
      <c r="BB66" s="119"/>
      <c r="BC66" s="39"/>
      <c r="BD66" s="34"/>
      <c r="BE66" s="81" t="str">
        <f>IF([1]回答表!X42="○",[1]回答表!V117,IF([1]回答表!AA42="○",[1]回答表!V130,""))</f>
        <v/>
      </c>
      <c r="BF66" s="82"/>
      <c r="BG66" s="82"/>
      <c r="BH66" s="82"/>
      <c r="BI66" s="81" t="str">
        <f>IF([1]回答表!X42="○",[1]回答表!V118,IF([1]回答表!AA42="○",[1]回答表!V131,""))</f>
        <v/>
      </c>
      <c r="BJ66" s="82"/>
      <c r="BK66" s="82"/>
      <c r="BL66" s="82"/>
      <c r="BM66" s="81" t="str">
        <f>IF([1]回答表!X42="○",[1]回答表!V119,IF([1]回答表!AA42="○",[1]回答表!V132,""))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IF([1]回答表!AD42="○","○","")</f>
        <v/>
      </c>
      <c r="O75" s="97"/>
      <c r="P75" s="97"/>
      <c r="Q75" s="98"/>
      <c r="R75" s="38"/>
      <c r="S75" s="38"/>
      <c r="T75" s="38"/>
      <c r="U75" s="105" t="str">
        <f>IF([1]回答表!AD42="○",[1]回答表!B137,"")</f>
        <v/>
      </c>
      <c r="V75" s="106"/>
      <c r="W75" s="106"/>
      <c r="X75" s="106"/>
      <c r="Y75" s="106"/>
      <c r="Z75" s="106"/>
      <c r="AA75" s="106"/>
      <c r="AB75" s="106"/>
      <c r="AC75" s="106"/>
      <c r="AD75" s="106"/>
      <c r="AE75" s="106"/>
      <c r="AF75" s="106"/>
      <c r="AG75" s="106"/>
      <c r="AH75" s="106"/>
      <c r="AI75" s="106"/>
      <c r="AJ75" s="107"/>
      <c r="AK75" s="55"/>
      <c r="AL75" s="55"/>
      <c r="AM75" s="105" t="str">
        <f>IF([1]回答表!AD42="○",[1]回答表!B143,"")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IF([1]回答表!F17="水道事業",IF([1]回答表!X43="○","○",""),"")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IF([1]回答表!F17="水道事業",IF([1]回答表!X43="○",[1]回答表!B154,IF([1]回答表!AA43="○",[1]回答表!B201,"")),"")</f>
        <v/>
      </c>
      <c r="AN87" s="106"/>
      <c r="AO87" s="106"/>
      <c r="AP87" s="106"/>
      <c r="AQ87" s="106"/>
      <c r="AR87" s="106"/>
      <c r="AS87" s="106"/>
      <c r="AT87" s="106"/>
      <c r="AU87" s="106"/>
      <c r="AV87" s="106"/>
      <c r="AW87" s="106"/>
      <c r="AX87" s="106"/>
      <c r="AY87" s="106"/>
      <c r="AZ87" s="106"/>
      <c r="BA87" s="106"/>
      <c r="BB87" s="107"/>
      <c r="BC87" s="39"/>
      <c r="BD87" s="34"/>
      <c r="BE87" s="114" t="str">
        <f>IF([1]回答表!F17="水道事業",IF([1]回答表!X43="○",[1]回答表!B190,IF([1]回答表!AA43="○",[1]回答表!B238,"")),"")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IF([1]回答表!F17="水道事業",IF([1]回答表!X43="○",[1]回答表!J162,IF([1]回答表!AA43="○",[1]回答表!J209,"")),"")</f>
        <v/>
      </c>
      <c r="V89" s="118"/>
      <c r="W89" s="118"/>
      <c r="X89" s="118"/>
      <c r="Y89" s="118"/>
      <c r="Z89" s="118"/>
      <c r="AA89" s="118"/>
      <c r="AB89" s="119"/>
      <c r="AC89" s="117" t="str">
        <f>IF([1]回答表!F17="水道事業",IF([1]回答表!X43="○",[1]回答表!J169,IF([1]回答表!AA43="○",[1]回答表!J216,"")),"")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IF([1]回答表!F17="水道事業",IF([1]回答表!X43="○",[1]回答表!E190,IF([1]回答表!AA43="○",[1]回答表!E238,"")),"")</f>
        <v/>
      </c>
      <c r="BF90" s="82"/>
      <c r="BG90" s="82"/>
      <c r="BH90" s="82"/>
      <c r="BI90" s="81" t="str">
        <f>IF([1]回答表!F17="水道事業",IF([1]回答表!X43="○",[1]回答表!E191,IF([1]回答表!AA43="○",[1]回答表!E239,"")),"")</f>
        <v/>
      </c>
      <c r="BJ90" s="82"/>
      <c r="BK90" s="82"/>
      <c r="BL90" s="82"/>
      <c r="BM90" s="81" t="str">
        <f>IF([1]回答表!F17="水道事業",IF([1]回答表!X43="○",[1]回答表!E192,IF([1]回答表!AA43="○",[1]回答表!E240,"")),"")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IF([1]回答表!F17="水道事業",IF([1]回答表!AA43="○","○",""),"")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IF([1]回答表!F17="水道事業",IF([1]回答表!X43="○",[1]回答表!J172,IF([1]回答表!AA43="○",[1]回答表!J219,"")),"")</f>
        <v/>
      </c>
      <c r="V94" s="118"/>
      <c r="W94" s="118"/>
      <c r="X94" s="118"/>
      <c r="Y94" s="118"/>
      <c r="Z94" s="118"/>
      <c r="AA94" s="118"/>
      <c r="AB94" s="119"/>
      <c r="AC94" s="117" t="str">
        <f>IF([1]回答表!F17="水道事業",IF([1]回答表!X43="○",[1]回答表!J176,IF([1]回答表!AA43="○",[1]回答表!J223,"")),"")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IF([1]回答表!F17="水道事業",IF([1]回答表!AD43="○","○",""),"")</f>
        <v/>
      </c>
      <c r="O99" s="97"/>
      <c r="P99" s="97"/>
      <c r="Q99" s="98"/>
      <c r="R99" s="38"/>
      <c r="S99" s="38"/>
      <c r="T99" s="38"/>
      <c r="U99" s="105" t="str">
        <f>IF([1]回答表!F17="水道事業",IF([1]回答表!AD43="○",[1]回答表!B249,""),"")</f>
        <v/>
      </c>
      <c r="V99" s="106"/>
      <c r="W99" s="106"/>
      <c r="X99" s="106"/>
      <c r="Y99" s="106"/>
      <c r="Z99" s="106"/>
      <c r="AA99" s="106"/>
      <c r="AB99" s="106"/>
      <c r="AC99" s="106"/>
      <c r="AD99" s="106"/>
      <c r="AE99" s="106"/>
      <c r="AF99" s="106"/>
      <c r="AG99" s="106"/>
      <c r="AH99" s="106"/>
      <c r="AI99" s="106"/>
      <c r="AJ99" s="107"/>
      <c r="AK99" s="55"/>
      <c r="AL99" s="55"/>
      <c r="AM99" s="105" t="str">
        <f>IF([1]回答表!F17="水道事業",IF([1]回答表!AD43="○",[1]回答表!B255,""),"")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IF([1]回答表!F17="簡易水道事業",IF([1]回答表!X43="○","○",""),"")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IF([1]回答表!F17="簡易水道事業",IF([1]回答表!X43="○",[1]回答表!B154,IF([1]回答表!AA43="○",[1]回答表!B201,"")),"")</f>
        <v/>
      </c>
      <c r="AN111" s="106"/>
      <c r="AO111" s="106"/>
      <c r="AP111" s="106"/>
      <c r="AQ111" s="106"/>
      <c r="AR111" s="106"/>
      <c r="AS111" s="106"/>
      <c r="AT111" s="106"/>
      <c r="AU111" s="106"/>
      <c r="AV111" s="106"/>
      <c r="AW111" s="106"/>
      <c r="AX111" s="106"/>
      <c r="AY111" s="106"/>
      <c r="AZ111" s="106"/>
      <c r="BA111" s="106"/>
      <c r="BB111" s="107"/>
      <c r="BC111" s="39"/>
      <c r="BD111" s="34"/>
      <c r="BE111" s="114" t="str">
        <f>IF([1]回答表!F17="簡易水道事業",IF([1]回答表!X43="○",[1]回答表!B190,IF([1]回答表!AA43="○",[1]回答表!B238,"")),"")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IF([1]回答表!F17="簡易水道事業",IF([1]回答表!X43="○",[1]回答表!Y181,IF([1]回答表!AA43="○",[1]回答表!Y229,"")),"")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IF([1]回答表!F17="簡易水道事業",IF([1]回答表!X43="○",[1]回答表!E190,IF([1]回答表!AA43="○",[1]回答表!E238,"")),"")</f>
        <v/>
      </c>
      <c r="BF114" s="82"/>
      <c r="BG114" s="82"/>
      <c r="BH114" s="82"/>
      <c r="BI114" s="81" t="str">
        <f>IF([1]回答表!F17="簡易水道事業",IF([1]回答表!X43="○",[1]回答表!E191,IF([1]回答表!AA43="○",[1]回答表!E239,"")),"")</f>
        <v/>
      </c>
      <c r="BJ114" s="82"/>
      <c r="BK114" s="82"/>
      <c r="BL114" s="82"/>
      <c r="BM114" s="81" t="str">
        <f>IF([1]回答表!F17="簡易水道事業",IF([1]回答表!X43="○",[1]回答表!E192,IF([1]回答表!AA43="○",[1]回答表!E240,"")),"")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IF([1]回答表!F17="簡易水道事業",IF([1]回答表!AA43="○","○",""),"")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IF([1]回答表!F17="簡易水道事業",IF([1]回答表!X43="○",[1]回答表!Y182,IF([1]回答表!AA43="○",[1]回答表!Y230,"")),"")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IF([1]回答表!F17="簡易水道事業",IF([1]回答表!AD43="○","○",""),"")</f>
        <v/>
      </c>
      <c r="O123" s="97"/>
      <c r="P123" s="97"/>
      <c r="Q123" s="98"/>
      <c r="R123" s="38"/>
      <c r="S123" s="38"/>
      <c r="T123" s="38"/>
      <c r="U123" s="105" t="str">
        <f>IF([1]回答表!F17="簡易水道事業",IF([1]回答表!AD43="○",[1]回答表!B249,""),"")</f>
        <v/>
      </c>
      <c r="V123" s="106"/>
      <c r="W123" s="106"/>
      <c r="X123" s="106"/>
      <c r="Y123" s="106"/>
      <c r="Z123" s="106"/>
      <c r="AA123" s="106"/>
      <c r="AB123" s="106"/>
      <c r="AC123" s="106"/>
      <c r="AD123" s="106"/>
      <c r="AE123" s="106"/>
      <c r="AF123" s="106"/>
      <c r="AG123" s="106"/>
      <c r="AH123" s="106"/>
      <c r="AI123" s="106"/>
      <c r="AJ123" s="107"/>
      <c r="AK123" s="55"/>
      <c r="AL123" s="55"/>
      <c r="AM123" s="105" t="str">
        <f>IF([1]回答表!F17="簡易水道事業",IF([1]回答表!AD43="○",[1]回答表!B255,""),"")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IF([1]回答表!F17="下水道事業",IF([1]回答表!X43="○","○",""),"")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IF([1]回答表!F17="下水道事業",IF([1]回答表!X43="○",[1]回答表!B154,IF([1]回答表!AA43="○",[1]回答表!B201,"")),"")</f>
        <v/>
      </c>
      <c r="AN135" s="106"/>
      <c r="AO135" s="106"/>
      <c r="AP135" s="106"/>
      <c r="AQ135" s="106"/>
      <c r="AR135" s="106"/>
      <c r="AS135" s="106"/>
      <c r="AT135" s="106"/>
      <c r="AU135" s="106"/>
      <c r="AV135" s="106"/>
      <c r="AW135" s="106"/>
      <c r="AX135" s="106"/>
      <c r="AY135" s="106"/>
      <c r="AZ135" s="106"/>
      <c r="BA135" s="106"/>
      <c r="BB135" s="107"/>
      <c r="BC135" s="39"/>
      <c r="BD135" s="34"/>
      <c r="BE135" s="114" t="str">
        <f>IF([1]回答表!F17="下水道事業",IF([1]回答表!X43="○",[1]回答表!B190,IF([1]回答表!AA43="○",[1]回答表!B238,"")),"")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IF([1]回答表!F17="下水道事業",IF([1]回答表!X43="○",[1]回答表!Y184,IF([1]回答表!AA43="○",[1]回答表!Y232,"")),"")</f>
        <v/>
      </c>
      <c r="V137" s="118"/>
      <c r="W137" s="118"/>
      <c r="X137" s="118"/>
      <c r="Y137" s="118"/>
      <c r="Z137" s="118"/>
      <c r="AA137" s="118"/>
      <c r="AB137" s="119"/>
      <c r="AC137" s="117" t="str">
        <f>IF([1]回答表!F17="下水道事業",IF([1]回答表!X43="○",[1]回答表!Y185,IF([1]回答表!AA43="○",[1]回答表!Y233,"")),"")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IF([1]回答表!F17="下水道事業",IF([1]回答表!X43="○",[1]回答表!E190,IF([1]回答表!AA43="○",[1]回答表!E238,"")),"")</f>
        <v/>
      </c>
      <c r="BF138" s="82"/>
      <c r="BG138" s="82"/>
      <c r="BH138" s="82"/>
      <c r="BI138" s="81" t="str">
        <f>IF([1]回答表!F17="下水道事業",IF([1]回答表!X43="○",[1]回答表!E191,IF([1]回答表!AA43="○",[1]回答表!E239,"")),"")</f>
        <v/>
      </c>
      <c r="BJ138" s="82"/>
      <c r="BK138" s="82"/>
      <c r="BL138" s="82"/>
      <c r="BM138" s="81" t="str">
        <f>IF([1]回答表!F17="下水道事業",IF([1]回答表!X43="○",[1]回答表!E192,IF([1]回答表!AA43="○",[1]回答表!E240,"")),"")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IF([1]回答表!F17="下水道事業",IF([1]回答表!AA43="○","○",""),"")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IF([1]回答表!F17="下水道事業",IF([1]回答表!X43="○",[1]回答表!Y186,IF([1]回答表!AA43="○",[1]回答表!Y234,"")),"")</f>
        <v/>
      </c>
      <c r="V142" s="118"/>
      <c r="W142" s="118"/>
      <c r="X142" s="118"/>
      <c r="Y142" s="118"/>
      <c r="Z142" s="118"/>
      <c r="AA142" s="118"/>
      <c r="AB142" s="119"/>
      <c r="AC142" s="117" t="str">
        <f>IF([1]回答表!F17="下水道事業",IF([1]回答表!X43="○",[1]回答表!Y187,IF([1]回答表!AA43="○",[1]回答表!Y235,"")),"")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IF([1]回答表!F17="下水道事業",IF([1]回答表!AD43="○","○",""),"")</f>
        <v/>
      </c>
      <c r="O147" s="97"/>
      <c r="P147" s="97"/>
      <c r="Q147" s="98"/>
      <c r="R147" s="38"/>
      <c r="S147" s="38"/>
      <c r="T147" s="38"/>
      <c r="U147" s="105" t="str">
        <f>IF([1]回答表!F17="下水道事業",IF([1]回答表!AD43="○",[1]回答表!B249,""),"")</f>
        <v/>
      </c>
      <c r="V147" s="106"/>
      <c r="W147" s="106"/>
      <c r="X147" s="106"/>
      <c r="Y147" s="106"/>
      <c r="Z147" s="106"/>
      <c r="AA147" s="106"/>
      <c r="AB147" s="106"/>
      <c r="AC147" s="106"/>
      <c r="AD147" s="106"/>
      <c r="AE147" s="106"/>
      <c r="AF147" s="106"/>
      <c r="AG147" s="106"/>
      <c r="AH147" s="106"/>
      <c r="AI147" s="106"/>
      <c r="AJ147" s="107"/>
      <c r="AK147" s="55"/>
      <c r="AL147" s="55"/>
      <c r="AM147" s="105" t="str">
        <f>IF([1]回答表!F17="下水道事業",IF([1]回答表!AD43="○",[1]回答表!B255,""),"")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IF([1]回答表!BD17="○",IF([1]回答表!X43="○","○",""),"")</f>
        <v/>
      </c>
      <c r="O159" s="97"/>
      <c r="P159" s="97"/>
      <c r="Q159" s="98"/>
      <c r="R159" s="38"/>
      <c r="S159" s="38"/>
      <c r="T159" s="38"/>
      <c r="U159" s="105" t="str">
        <f>IF([1]回答表!BD17="○",IF([1]回答表!X43="○",[1]回答表!B154,IF([1]回答表!AA43="○",[1]回答表!B201,"")),"")</f>
        <v/>
      </c>
      <c r="V159" s="106"/>
      <c r="W159" s="106"/>
      <c r="X159" s="106"/>
      <c r="Y159" s="106"/>
      <c r="Z159" s="106"/>
      <c r="AA159" s="106"/>
      <c r="AB159" s="106"/>
      <c r="AC159" s="106"/>
      <c r="AD159" s="106"/>
      <c r="AE159" s="106"/>
      <c r="AF159" s="106"/>
      <c r="AG159" s="106"/>
      <c r="AH159" s="106"/>
      <c r="AI159" s="106"/>
      <c r="AJ159" s="107"/>
      <c r="AK159" s="49"/>
      <c r="AL159" s="49"/>
      <c r="AM159" s="114" t="str">
        <f>IF([1]回答表!BD17="○",IF([1]回答表!X43="○",[1]回答表!B190,IF([1]回答表!AA43="○",[1]回答表!B238,"")),"")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IF([1]回答表!BD17="○",IF([1]回答表!X43="○",[1]回答表!E190,IF([1]回答表!AA43="○",[1]回答表!E238,"")),"")</f>
        <v/>
      </c>
      <c r="AN162" s="82"/>
      <c r="AO162" s="82"/>
      <c r="AP162" s="82"/>
      <c r="AQ162" s="81" t="str">
        <f>IF([1]回答表!BD17="○",IF([1]回答表!X43="○",[1]回答表!E191,IF([1]回答表!AA43="○",[1]回答表!E239,"")),"")</f>
        <v/>
      </c>
      <c r="AR162" s="82"/>
      <c r="AS162" s="82"/>
      <c r="AT162" s="82"/>
      <c r="AU162" s="81" t="str">
        <f>IF([1]回答表!BD17="○",IF([1]回答表!X43="○",[1]回答表!E192,IF([1]回答表!AA43="○",[1]回答表!E240,"")),"")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IF([1]回答表!BD17="○",IF([1]回答表!AA43="○","○",""),"")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IF([1]回答表!BD17="○",IF([1]回答表!AD43="○","○",""),"")</f>
        <v/>
      </c>
      <c r="O171" s="97"/>
      <c r="P171" s="97"/>
      <c r="Q171" s="98"/>
      <c r="R171" s="38"/>
      <c r="S171" s="38"/>
      <c r="T171" s="38"/>
      <c r="U171" s="105" t="str">
        <f>IF([1]回答表!BD17="○",IF([1]回答表!AD43="○",[1]回答表!B249,""),"")</f>
        <v/>
      </c>
      <c r="V171" s="106"/>
      <c r="W171" s="106"/>
      <c r="X171" s="106"/>
      <c r="Y171" s="106"/>
      <c r="Z171" s="106"/>
      <c r="AA171" s="106"/>
      <c r="AB171" s="106"/>
      <c r="AC171" s="106"/>
      <c r="AD171" s="106"/>
      <c r="AE171" s="106"/>
      <c r="AF171" s="106"/>
      <c r="AG171" s="106"/>
      <c r="AH171" s="106"/>
      <c r="AI171" s="106"/>
      <c r="AJ171" s="107"/>
      <c r="AK171" s="55"/>
      <c r="AL171" s="55"/>
      <c r="AM171" s="105" t="str">
        <f>IF([1]回答表!BD17="○",IF([1]回答表!AD43="○",[1]回答表!B255,""),"")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IF([1]回答表!X44="○","○","")</f>
        <v/>
      </c>
      <c r="O183" s="97"/>
      <c r="P183" s="97"/>
      <c r="Q183" s="98"/>
      <c r="R183" s="38"/>
      <c r="S183" s="38"/>
      <c r="T183" s="38"/>
      <c r="U183" s="105" t="str">
        <f>IF([1]回答表!X44="○",[1]回答表!B266,IF([1]回答表!AA44="○",[1]回答表!B283,""))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IF([1]回答表!X44="○",[1]回答表!U272,IF([1]回答表!AA44="○",[1]回答表!U289,""))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IF([1]回答表!X44="○",[1]回答表!G272,IF([1]回答表!AA44="○",[1]回答表!G289,""))</f>
        <v/>
      </c>
      <c r="AN186" s="118"/>
      <c r="AO186" s="118"/>
      <c r="AP186" s="118"/>
      <c r="AQ186" s="118"/>
      <c r="AR186" s="118"/>
      <c r="AS186" s="118"/>
      <c r="AT186" s="119"/>
      <c r="AU186" s="117" t="str">
        <f>IF([1]回答表!X44="○",[1]回答表!G273,IF([1]回答表!AA44="○",[1]回答表!G290,""))</f>
        <v/>
      </c>
      <c r="AV186" s="118"/>
      <c r="AW186" s="118"/>
      <c r="AX186" s="118"/>
      <c r="AY186" s="118"/>
      <c r="AZ186" s="118"/>
      <c r="BA186" s="118"/>
      <c r="BB186" s="119"/>
      <c r="BC186" s="39"/>
      <c r="BD186" s="34"/>
      <c r="BE186" s="81" t="str">
        <f>IF([1]回答表!X44="○",[1]回答表!X272,IF([1]回答表!AA44="○",[1]回答表!X289,""))</f>
        <v/>
      </c>
      <c r="BF186" s="82"/>
      <c r="BG186" s="82"/>
      <c r="BH186" s="82"/>
      <c r="BI186" s="81" t="str">
        <f>IF([1]回答表!X44="○",[1]回答表!X273,IF([1]回答表!AA44="○",[1]回答表!X290,""))</f>
        <v/>
      </c>
      <c r="BJ186" s="82"/>
      <c r="BK186" s="82"/>
      <c r="BL186" s="85"/>
      <c r="BM186" s="81" t="str">
        <f>IF([1]回答表!X44="○",[1]回答表!X274,IF([1]回答表!AA44="○",[1]回答表!X291,""))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IF([1]回答表!AA44="○","○","")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IF([1]回答表!AD44="○","○","")</f>
        <v/>
      </c>
      <c r="O195" s="97"/>
      <c r="P195" s="97"/>
      <c r="Q195" s="98"/>
      <c r="R195" s="38"/>
      <c r="S195" s="38"/>
      <c r="T195" s="38"/>
      <c r="U195" s="105" t="str">
        <f>IF([1]回答表!AD44="○",[1]回答表!B296,"")</f>
        <v/>
      </c>
      <c r="V195" s="106"/>
      <c r="W195" s="106"/>
      <c r="X195" s="106"/>
      <c r="Y195" s="106"/>
      <c r="Z195" s="106"/>
      <c r="AA195" s="106"/>
      <c r="AB195" s="106"/>
      <c r="AC195" s="106"/>
      <c r="AD195" s="106"/>
      <c r="AE195" s="106"/>
      <c r="AF195" s="106"/>
      <c r="AG195" s="106"/>
      <c r="AH195" s="106"/>
      <c r="AI195" s="106"/>
      <c r="AJ195" s="107"/>
      <c r="AK195" s="60"/>
      <c r="AL195" s="60"/>
      <c r="AM195" s="105" t="str">
        <f>IF([1]回答表!AD44="○",[1]回答表!B302,"")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IF([1]回答表!X45="○","○","")</f>
        <v/>
      </c>
      <c r="O207" s="97"/>
      <c r="P207" s="97"/>
      <c r="Q207" s="98"/>
      <c r="R207" s="38"/>
      <c r="S207" s="38"/>
      <c r="T207" s="38"/>
      <c r="U207" s="105" t="str">
        <f>IF([1]回答表!X45="○",[1]回答表!B314,IF([1]回答表!AA45="○",[1]回答表!B337,""))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IF([1]回答表!X45="○",[1]回答表!B320,"")</f>
        <v/>
      </c>
      <c r="AO207" s="163"/>
      <c r="AP207" s="163"/>
      <c r="AQ207" s="163"/>
      <c r="AR207" s="163"/>
      <c r="AS207" s="163"/>
      <c r="AT207" s="163"/>
      <c r="AU207" s="163"/>
      <c r="AV207" s="163"/>
      <c r="AW207" s="163"/>
      <c r="AX207" s="163"/>
      <c r="AY207" s="163"/>
      <c r="AZ207" s="163"/>
      <c r="BA207" s="163"/>
      <c r="BB207" s="164"/>
      <c r="BC207" s="39"/>
      <c r="BD207" s="34"/>
      <c r="BE207" s="114" t="str">
        <f>IF([1]回答表!X45="○",[1]回答表!B326,IF([1]回答表!AA45="○",[1]回答表!B343,""))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IF([1]回答表!X45="○",[1]回答表!E326,IF([1]回答表!AA45="○",[1]回答表!E343,""))</f>
        <v/>
      </c>
      <c r="BF210" s="82"/>
      <c r="BG210" s="82"/>
      <c r="BH210" s="82"/>
      <c r="BI210" s="81" t="str">
        <f>IF([1]回答表!X45="○",[1]回答表!E327,IF([1]回答表!AA45="○",[1]回答表!E344,""))</f>
        <v/>
      </c>
      <c r="BJ210" s="82"/>
      <c r="BK210" s="82"/>
      <c r="BL210" s="85"/>
      <c r="BM210" s="81" t="str">
        <f>IF([1]回答表!X45="○",[1]回答表!E328,IF([1]回答表!AA45="○",[1]回答表!E345,""))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IF([1]回答表!AD45="○","○","")</f>
        <v/>
      </c>
      <c r="O219" s="97"/>
      <c r="P219" s="97"/>
      <c r="Q219" s="98"/>
      <c r="R219" s="38"/>
      <c r="S219" s="38"/>
      <c r="T219" s="38"/>
      <c r="U219" s="105" t="str">
        <f>IF([1]回答表!AD45="○",[1]回答表!B350,"")</f>
        <v/>
      </c>
      <c r="V219" s="106"/>
      <c r="W219" s="106"/>
      <c r="X219" s="106"/>
      <c r="Y219" s="106"/>
      <c r="Z219" s="106"/>
      <c r="AA219" s="106"/>
      <c r="AB219" s="106"/>
      <c r="AC219" s="106"/>
      <c r="AD219" s="106"/>
      <c r="AE219" s="106"/>
      <c r="AF219" s="106"/>
      <c r="AG219" s="106"/>
      <c r="AH219" s="106"/>
      <c r="AI219" s="106"/>
      <c r="AJ219" s="107"/>
      <c r="AK219" s="60"/>
      <c r="AL219" s="60"/>
      <c r="AM219" s="105" t="str">
        <f>IF([1]回答表!AD45="○",[1]回答表!B356,"")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IF([1]回答表!X46="○","○","")</f>
        <v/>
      </c>
      <c r="O231" s="97"/>
      <c r="P231" s="97"/>
      <c r="Q231" s="98"/>
      <c r="R231" s="38"/>
      <c r="S231" s="38"/>
      <c r="T231" s="38"/>
      <c r="U231" s="105" t="str">
        <f>IF([1]回答表!X46="○",[1]回答表!B368,IF([1]回答表!AA46="○",[1]回答表!B382,""))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IF([1]回答表!X46="○",[1]回答表!BC375,IF([1]回答表!AA46="○",[1]回答表!BC389,""))</f>
        <v/>
      </c>
      <c r="AR231" s="149"/>
      <c r="AS231" s="149"/>
      <c r="AT231" s="149"/>
      <c r="AU231" s="154" t="s">
        <v>63</v>
      </c>
      <c r="AV231" s="155"/>
      <c r="AW231" s="155"/>
      <c r="AX231" s="156"/>
      <c r="AY231" s="149" t="str">
        <f>IF([1]回答表!X46="○",[1]回答表!BC380,IF([1]回答表!AA46="○",[1]回答表!BC394,""))</f>
        <v/>
      </c>
      <c r="AZ231" s="149"/>
      <c r="BA231" s="149"/>
      <c r="BB231" s="149"/>
      <c r="BC231" s="39"/>
      <c r="BD231" s="34"/>
      <c r="BE231" s="114" t="str">
        <f>IF([1]回答表!X46="○",[1]回答表!S374,IF([1]回答表!AA46="○",[1]回答表!S388,""))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IF([1]回答表!X46="○",[1]回答表!BC376,IF([1]回答表!AA46="○",[1]回答表!BC390,""))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IF([1]回答表!X46="○",[1]回答表!V374,IF([1]回答表!AA46="○",[1]回答表!V388,""))</f>
        <v/>
      </c>
      <c r="BF234" s="82"/>
      <c r="BG234" s="82"/>
      <c r="BH234" s="82"/>
      <c r="BI234" s="81" t="str">
        <f>IF([1]回答表!X46="○",[1]回答表!V375,IF([1]回答表!AA46="○",[1]回答表!V389,""))</f>
        <v/>
      </c>
      <c r="BJ234" s="82"/>
      <c r="BK234" s="82"/>
      <c r="BL234" s="85"/>
      <c r="BM234" s="81" t="str">
        <f>IF([1]回答表!X46="○",[1]回答表!V376,IF([1]回答表!AA46="○",[1]回答表!V390,""))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IF([1]回答表!X46="○",[1]回答表!BC377,IF([1]回答表!AA46="○",[1]回答表!BC391,""))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IF([1]回答表!X46="○",[1]回答表!BC381,IF([1]回答表!AA46="○",[1]回答表!BC395,""))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IF([1]回答表!X46="○",[1]回答表!BC378,IF([1]回答表!AA46="○",[1]回答表!BC392,""))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IF([1]回答表!X46="○",[1]回答表!BC379,IF([1]回答表!AA46="○",[1]回答表!BC393,""))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IF([1]回答表!AD46="○","○","")</f>
        <v/>
      </c>
      <c r="O243" s="97"/>
      <c r="P243" s="97"/>
      <c r="Q243" s="98"/>
      <c r="R243" s="38"/>
      <c r="S243" s="38"/>
      <c r="T243" s="38"/>
      <c r="U243" s="105" t="str">
        <f>IF([1]回答表!AD46="○",[1]回答表!B396,"")</f>
        <v/>
      </c>
      <c r="V243" s="106"/>
      <c r="W243" s="106"/>
      <c r="X243" s="106"/>
      <c r="Y243" s="106"/>
      <c r="Z243" s="106"/>
      <c r="AA243" s="106"/>
      <c r="AB243" s="106"/>
      <c r="AC243" s="106"/>
      <c r="AD243" s="106"/>
      <c r="AE243" s="106"/>
      <c r="AF243" s="106"/>
      <c r="AG243" s="106"/>
      <c r="AH243" s="106"/>
      <c r="AI243" s="106"/>
      <c r="AJ243" s="107"/>
      <c r="AK243" s="55"/>
      <c r="AL243" s="55"/>
      <c r="AM243" s="105" t="str">
        <f>IF([1]回答表!AD46="○",[1]回答表!B402,"")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IF([1]回答表!X47="○","○","")</f>
        <v/>
      </c>
      <c r="O254" s="97"/>
      <c r="P254" s="97"/>
      <c r="Q254" s="98"/>
      <c r="R254" s="38"/>
      <c r="S254" s="38"/>
      <c r="T254" s="38"/>
      <c r="U254" s="105" t="str">
        <f>IF([1]回答表!X47="○",[1]回答表!B414,IF([1]回答表!AA47="○",[1]回答表!B431,""))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IF([1]回答表!X47="○",[1]回答表!B424,IF([1]回答表!AA47="○",[1]回答表!B441,""))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IF([1]回答表!X47="○",[1]回答表!G420,IF([1]回答表!AA47="○",[1]回答表!G437,""))</f>
        <v/>
      </c>
      <c r="AN256" s="118"/>
      <c r="AO256" s="118"/>
      <c r="AP256" s="118"/>
      <c r="AQ256" s="118"/>
      <c r="AR256" s="118"/>
      <c r="AS256" s="118"/>
      <c r="AT256" s="119"/>
      <c r="AU256" s="117" t="str">
        <f>IF([1]回答表!X47="○",[1]回答表!G421,IF([1]回答表!AA47="○",[1]回答表!G438,""))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IF([1]回答表!X47="○",[1]回答表!E424,IF([1]回答表!AA47="○",[1]回答表!E441,""))</f>
        <v/>
      </c>
      <c r="BF257" s="82"/>
      <c r="BG257" s="82"/>
      <c r="BH257" s="82"/>
      <c r="BI257" s="81" t="str">
        <f>IF([1]回答表!X47="○",[1]回答表!E425,IF([1]回答表!AA47="○",[1]回答表!E442,""))</f>
        <v/>
      </c>
      <c r="BJ257" s="82"/>
      <c r="BK257" s="82"/>
      <c r="BL257" s="85"/>
      <c r="BM257" s="81" t="str">
        <f>IF([1]回答表!X47="○",[1]回答表!E426,IF([1]回答表!AA47="○",[1]回答表!E443,""))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IF([1]回答表!AD47="○","○","")</f>
        <v/>
      </c>
      <c r="O266" s="97"/>
      <c r="P266" s="97"/>
      <c r="Q266" s="98"/>
      <c r="R266" s="38"/>
      <c r="S266" s="38"/>
      <c r="T266" s="38"/>
      <c r="U266" s="105" t="str">
        <f>IF([1]回答表!AD47="○",[1]回答表!B448,"")</f>
        <v/>
      </c>
      <c r="V266" s="106"/>
      <c r="W266" s="106"/>
      <c r="X266" s="106"/>
      <c r="Y266" s="106"/>
      <c r="Z266" s="106"/>
      <c r="AA266" s="106"/>
      <c r="AB266" s="106"/>
      <c r="AC266" s="106"/>
      <c r="AD266" s="106"/>
      <c r="AE266" s="106"/>
      <c r="AF266" s="106"/>
      <c r="AG266" s="106"/>
      <c r="AH266" s="106"/>
      <c r="AI266" s="106"/>
      <c r="AJ266" s="107"/>
      <c r="AK266" s="49"/>
      <c r="AL266" s="49"/>
      <c r="AM266" s="105" t="str">
        <f>IF([1]回答表!AD47="○",[1]回答表!B454,"")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IF([1]回答表!R48="○",[1]回答表!B467,"")</f>
        <v>現在、適正な料金体系に基づく経営体制及び手法において安定した経営を続けることが出来ており、この体制を維持することが、健全な事業運営の継続に結びつくと考えているから。</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31D3-FE09-42CF-BEDB-603EDBC8AD5C}">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IF(COUNTIF([2]回答表!K15,"*")&gt;0,[2]回答表!K15,"")</f>
        <v>大潟村</v>
      </c>
      <c r="D11" s="245"/>
      <c r="E11" s="245"/>
      <c r="F11" s="245"/>
      <c r="G11" s="245"/>
      <c r="H11" s="245"/>
      <c r="I11" s="245"/>
      <c r="J11" s="245"/>
      <c r="K11" s="245"/>
      <c r="L11" s="245"/>
      <c r="M11" s="245"/>
      <c r="N11" s="245"/>
      <c r="O11" s="245"/>
      <c r="P11" s="245"/>
      <c r="Q11" s="245"/>
      <c r="R11" s="245"/>
      <c r="S11" s="245"/>
      <c r="T11" s="245"/>
      <c r="U11" s="252" t="str">
        <f>IF(COUNTIF([2]回答表!F17,"*")&gt;0,[2]回答表!F17,"")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IF(COUNTIF([2]回答表!W17,"*")&gt;0,[2]回答表!W17,"")</f>
        <v>指定介護老人福祉施設</v>
      </c>
      <c r="AP11" s="247"/>
      <c r="AQ11" s="247"/>
      <c r="AR11" s="247"/>
      <c r="AS11" s="247"/>
      <c r="AT11" s="247"/>
      <c r="AU11" s="247"/>
      <c r="AV11" s="247"/>
      <c r="AW11" s="247"/>
      <c r="AX11" s="247"/>
      <c r="AY11" s="247"/>
      <c r="AZ11" s="247"/>
      <c r="BA11" s="247"/>
      <c r="BB11" s="247"/>
      <c r="BC11" s="247"/>
      <c r="BD11" s="247"/>
      <c r="BE11" s="248"/>
      <c r="BF11" s="251" t="str">
        <f>IF(COUNTIF([2]回答表!F19,"*")&gt;0,[2]回答表!F19,"")</f>
        <v>介護サービス事業特別会計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IF([2]回答表!R41="○","○","")</f>
        <v/>
      </c>
      <c r="E24" s="121"/>
      <c r="F24" s="121"/>
      <c r="G24" s="121"/>
      <c r="H24" s="121"/>
      <c r="I24" s="121"/>
      <c r="J24" s="122"/>
      <c r="K24" s="120" t="str">
        <f>IF([2]回答表!R42="○","○","")</f>
        <v/>
      </c>
      <c r="L24" s="121"/>
      <c r="M24" s="121"/>
      <c r="N24" s="121"/>
      <c r="O24" s="121"/>
      <c r="P24" s="121"/>
      <c r="Q24" s="122"/>
      <c r="R24" s="120" t="str">
        <f>IF([2]回答表!R43="○","○","")</f>
        <v/>
      </c>
      <c r="S24" s="121"/>
      <c r="T24" s="121"/>
      <c r="U24" s="121"/>
      <c r="V24" s="121"/>
      <c r="W24" s="121"/>
      <c r="X24" s="122"/>
      <c r="Y24" s="120" t="str">
        <f>IF([2]回答表!R44="○","○","")</f>
        <v>○</v>
      </c>
      <c r="Z24" s="121"/>
      <c r="AA24" s="121"/>
      <c r="AB24" s="121"/>
      <c r="AC24" s="121"/>
      <c r="AD24" s="121"/>
      <c r="AE24" s="122"/>
      <c r="AF24" s="120" t="str">
        <f>IF([2]回答表!R45="○","○","")</f>
        <v/>
      </c>
      <c r="AG24" s="121"/>
      <c r="AH24" s="121"/>
      <c r="AI24" s="121"/>
      <c r="AJ24" s="121"/>
      <c r="AK24" s="121"/>
      <c r="AL24" s="122"/>
      <c r="AM24" s="120" t="str">
        <f>IF([2]回答表!R46="○","○","")</f>
        <v/>
      </c>
      <c r="AN24" s="121"/>
      <c r="AO24" s="121"/>
      <c r="AP24" s="121"/>
      <c r="AQ24" s="121"/>
      <c r="AR24" s="121"/>
      <c r="AS24" s="122"/>
      <c r="AT24" s="120" t="str">
        <f>IF([2]回答表!R47="○","○","")</f>
        <v/>
      </c>
      <c r="AU24" s="121"/>
      <c r="AV24" s="121"/>
      <c r="AW24" s="121"/>
      <c r="AX24" s="121"/>
      <c r="AY24" s="121"/>
      <c r="AZ24" s="122"/>
      <c r="BA24" s="18"/>
      <c r="BB24" s="117" t="str">
        <f>IF([2]回答表!R48="○","○","")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IF([2]回答表!X41="○","○","")</f>
        <v/>
      </c>
      <c r="O36" s="97"/>
      <c r="P36" s="97"/>
      <c r="Q36" s="98"/>
      <c r="R36" s="38"/>
      <c r="S36" s="38"/>
      <c r="T36" s="38"/>
      <c r="U36" s="105" t="str">
        <f>IF([2]回答表!X41="○",[2]回答表!B56,IF([2]回答表!AA41="○",[2]回答表!B76,""))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IF([2]回答表!X41="○",[2]回答表!S62,IF([2]回答表!AA41="○",[2]回答表!S82,""))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IF([2]回答表!X41="○",[2]回答表!G62,IF([2]回答表!AA41="○",[2]回答表!G82,""))</f>
        <v/>
      </c>
      <c r="AN38" s="118"/>
      <c r="AO38" s="118"/>
      <c r="AP38" s="118"/>
      <c r="AQ38" s="118"/>
      <c r="AR38" s="118"/>
      <c r="AS38" s="118"/>
      <c r="AT38" s="119"/>
      <c r="AU38" s="117" t="str">
        <f>IF([2]回答表!X41="○",[2]回答表!G63,IF([2]回答表!AA41="○",[2]回答表!G83,""))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IF([2]回答表!X41="○",[2]回答表!V62,IF([2]回答表!AA41="○",[2]回答表!V82,""))</f>
        <v/>
      </c>
      <c r="BF39" s="198"/>
      <c r="BG39" s="198"/>
      <c r="BH39" s="199"/>
      <c r="BI39" s="81" t="str">
        <f>IF([2]回答表!X41="○",[2]回答表!V63,IF([2]回答表!AA41="○",[2]回答表!V83,""))</f>
        <v/>
      </c>
      <c r="BJ39" s="198"/>
      <c r="BK39" s="198"/>
      <c r="BL39" s="199"/>
      <c r="BM39" s="81" t="str">
        <f>IF([2]回答表!X41="○",[2]回答表!V64,IF([2]回答表!AA41="○",[2]回答表!V84,""))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IF([2]回答表!X41="○",[2]回答表!O68,IF([2]回答表!AA41="○",[2]回答表!O88,""))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IF([2]回答表!X41="○",[2]回答表!O69,IF([2]回答表!AA41="○",[2]回答表!O89,""))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IF([2]回答表!AA41="○","○","")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IF([2]回答表!X41="○",[2]回答表!O70,IF([2]回答表!AA41="○",[2]回答表!O90,""))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IF([2]回答表!X41="○",[2]回答表!O71,IF([2]回答表!AA41="○",[2]回答表!O91,""))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IF([2]回答表!X41="○",[2]回答表!AG68,IF([2]回答表!AA41="○",[2]回答表!AG88,""))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IF([2]回答表!X41="○",[2]回答表!AG69,IF([2]回答表!AA41="○",[2]回答表!AG89,""))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IF([2]回答表!X41="○",[2]回答表!AG70,IF([2]回答表!AA41="○",[2]回答表!AG90,""))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IF([2]回答表!AD41="○","○","")</f>
        <v/>
      </c>
      <c r="O52" s="97"/>
      <c r="P52" s="97"/>
      <c r="Q52" s="98"/>
      <c r="R52" s="38"/>
      <c r="S52" s="38"/>
      <c r="T52" s="38"/>
      <c r="U52" s="105" t="str">
        <f>IF([2]回答表!AD41="○",[2]回答表!B96,"")</f>
        <v/>
      </c>
      <c r="V52" s="106"/>
      <c r="W52" s="106"/>
      <c r="X52" s="106"/>
      <c r="Y52" s="106"/>
      <c r="Z52" s="106"/>
      <c r="AA52" s="106"/>
      <c r="AB52" s="106"/>
      <c r="AC52" s="106"/>
      <c r="AD52" s="106"/>
      <c r="AE52" s="106"/>
      <c r="AF52" s="106"/>
      <c r="AG52" s="106"/>
      <c r="AH52" s="106"/>
      <c r="AI52" s="106"/>
      <c r="AJ52" s="107"/>
      <c r="AK52" s="55"/>
      <c r="AL52" s="55"/>
      <c r="AM52" s="105" t="str">
        <f>IF([2]回答表!AD41="○",[2]回答表!B101,"")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IF([2]回答表!X42="○","○","")</f>
        <v/>
      </c>
      <c r="O63" s="97"/>
      <c r="P63" s="97"/>
      <c r="Q63" s="98"/>
      <c r="R63" s="38"/>
      <c r="S63" s="38"/>
      <c r="T63" s="38"/>
      <c r="U63" s="105" t="str">
        <f>IF([2]回答表!X42="○",[2]回答表!B111,IF([2]回答表!AA42="○",[2]回答表!B124,""))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IF([2]回答表!X42="○",[2]回答表!S117,IF([2]回答表!AA42="○",[2]回答表!S130,""))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IF([2]回答表!X42="○",[2]回答表!J117,IF([2]回答表!AA42="○",[2]回答表!J130,""))</f>
        <v/>
      </c>
      <c r="AN66" s="118"/>
      <c r="AO66" s="118"/>
      <c r="AP66" s="118"/>
      <c r="AQ66" s="118"/>
      <c r="AR66" s="118"/>
      <c r="AS66" s="118"/>
      <c r="AT66" s="119"/>
      <c r="AU66" s="117" t="str">
        <f>IF([2]回答表!X42="○",[2]回答表!J118,IF([2]回答表!AA42="○",[2]回答表!J131,""))</f>
        <v/>
      </c>
      <c r="AV66" s="118"/>
      <c r="AW66" s="118"/>
      <c r="AX66" s="118"/>
      <c r="AY66" s="118"/>
      <c r="AZ66" s="118"/>
      <c r="BA66" s="118"/>
      <c r="BB66" s="119"/>
      <c r="BC66" s="39"/>
      <c r="BD66" s="34"/>
      <c r="BE66" s="81" t="str">
        <f>IF([2]回答表!X42="○",[2]回答表!V117,IF([2]回答表!AA42="○",[2]回答表!V130,""))</f>
        <v/>
      </c>
      <c r="BF66" s="82"/>
      <c r="BG66" s="82"/>
      <c r="BH66" s="82"/>
      <c r="BI66" s="81" t="str">
        <f>IF([2]回答表!X42="○",[2]回答表!V118,IF([2]回答表!AA42="○",[2]回答表!V131,""))</f>
        <v/>
      </c>
      <c r="BJ66" s="82"/>
      <c r="BK66" s="82"/>
      <c r="BL66" s="82"/>
      <c r="BM66" s="81" t="str">
        <f>IF([2]回答表!X42="○",[2]回答表!V119,IF([2]回答表!AA42="○",[2]回答表!V132,""))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IF([2]回答表!AA42="○","○","")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IF([2]回答表!AD42="○","○","")</f>
        <v/>
      </c>
      <c r="O75" s="97"/>
      <c r="P75" s="97"/>
      <c r="Q75" s="98"/>
      <c r="R75" s="38"/>
      <c r="S75" s="38"/>
      <c r="T75" s="38"/>
      <c r="U75" s="105" t="str">
        <f>IF([2]回答表!AD42="○",[2]回答表!B137,"")</f>
        <v/>
      </c>
      <c r="V75" s="106"/>
      <c r="W75" s="106"/>
      <c r="X75" s="106"/>
      <c r="Y75" s="106"/>
      <c r="Z75" s="106"/>
      <c r="AA75" s="106"/>
      <c r="AB75" s="106"/>
      <c r="AC75" s="106"/>
      <c r="AD75" s="106"/>
      <c r="AE75" s="106"/>
      <c r="AF75" s="106"/>
      <c r="AG75" s="106"/>
      <c r="AH75" s="106"/>
      <c r="AI75" s="106"/>
      <c r="AJ75" s="107"/>
      <c r="AK75" s="55"/>
      <c r="AL75" s="55"/>
      <c r="AM75" s="105" t="str">
        <f>IF([2]回答表!AD42="○",[2]回答表!B143,"")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IF([2]回答表!F17="水道事業",IF([2]回答表!X43="○","○",""),"")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IF([2]回答表!F17="水道事業",IF([2]回答表!X43="○",[2]回答表!B154,IF([2]回答表!AA43="○",[2]回答表!B201,"")),"")</f>
        <v/>
      </c>
      <c r="AN87" s="106"/>
      <c r="AO87" s="106"/>
      <c r="AP87" s="106"/>
      <c r="AQ87" s="106"/>
      <c r="AR87" s="106"/>
      <c r="AS87" s="106"/>
      <c r="AT87" s="106"/>
      <c r="AU87" s="106"/>
      <c r="AV87" s="106"/>
      <c r="AW87" s="106"/>
      <c r="AX87" s="106"/>
      <c r="AY87" s="106"/>
      <c r="AZ87" s="106"/>
      <c r="BA87" s="106"/>
      <c r="BB87" s="107"/>
      <c r="BC87" s="39"/>
      <c r="BD87" s="34"/>
      <c r="BE87" s="114" t="str">
        <f>IF([2]回答表!F17="水道事業",IF([2]回答表!X43="○",[2]回答表!B190,IF([2]回答表!AA43="○",[2]回答表!B238,"")),"")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IF([2]回答表!F17="水道事業",IF([2]回答表!X43="○",[2]回答表!J162,IF([2]回答表!AA43="○",[2]回答表!J209,"")),"")</f>
        <v/>
      </c>
      <c r="V89" s="118"/>
      <c r="W89" s="118"/>
      <c r="X89" s="118"/>
      <c r="Y89" s="118"/>
      <c r="Z89" s="118"/>
      <c r="AA89" s="118"/>
      <c r="AB89" s="119"/>
      <c r="AC89" s="117" t="str">
        <f>IF([2]回答表!F17="水道事業",IF([2]回答表!X43="○",[2]回答表!J169,IF([2]回答表!AA43="○",[2]回答表!J216,"")),"")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IF([2]回答表!F17="水道事業",IF([2]回答表!X43="○",[2]回答表!E190,IF([2]回答表!AA43="○",[2]回答表!E238,"")),"")</f>
        <v/>
      </c>
      <c r="BF90" s="82"/>
      <c r="BG90" s="82"/>
      <c r="BH90" s="82"/>
      <c r="BI90" s="81" t="str">
        <f>IF([2]回答表!F17="水道事業",IF([2]回答表!X43="○",[2]回答表!E191,IF([2]回答表!AA43="○",[2]回答表!E239,"")),"")</f>
        <v/>
      </c>
      <c r="BJ90" s="82"/>
      <c r="BK90" s="82"/>
      <c r="BL90" s="82"/>
      <c r="BM90" s="81" t="str">
        <f>IF([2]回答表!F17="水道事業",IF([2]回答表!X43="○",[2]回答表!E192,IF([2]回答表!AA43="○",[2]回答表!E240,"")),"")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IF([2]回答表!F17="水道事業",IF([2]回答表!AA43="○","○",""),"")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IF([2]回答表!F17="水道事業",IF([2]回答表!X43="○",[2]回答表!J172,IF([2]回答表!AA43="○",[2]回答表!J219,"")),"")</f>
        <v/>
      </c>
      <c r="V94" s="118"/>
      <c r="W94" s="118"/>
      <c r="X94" s="118"/>
      <c r="Y94" s="118"/>
      <c r="Z94" s="118"/>
      <c r="AA94" s="118"/>
      <c r="AB94" s="119"/>
      <c r="AC94" s="117" t="str">
        <f>IF([2]回答表!F17="水道事業",IF([2]回答表!X43="○",[2]回答表!J176,IF([2]回答表!AA43="○",[2]回答表!J223,"")),"")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IF([2]回答表!F17="水道事業",IF([2]回答表!AD43="○","○",""),"")</f>
        <v/>
      </c>
      <c r="O99" s="97"/>
      <c r="P99" s="97"/>
      <c r="Q99" s="98"/>
      <c r="R99" s="38"/>
      <c r="S99" s="38"/>
      <c r="T99" s="38"/>
      <c r="U99" s="105" t="str">
        <f>IF([2]回答表!F17="水道事業",IF([2]回答表!AD43="○",[2]回答表!B249,""),"")</f>
        <v/>
      </c>
      <c r="V99" s="106"/>
      <c r="W99" s="106"/>
      <c r="X99" s="106"/>
      <c r="Y99" s="106"/>
      <c r="Z99" s="106"/>
      <c r="AA99" s="106"/>
      <c r="AB99" s="106"/>
      <c r="AC99" s="106"/>
      <c r="AD99" s="106"/>
      <c r="AE99" s="106"/>
      <c r="AF99" s="106"/>
      <c r="AG99" s="106"/>
      <c r="AH99" s="106"/>
      <c r="AI99" s="106"/>
      <c r="AJ99" s="107"/>
      <c r="AK99" s="55"/>
      <c r="AL99" s="55"/>
      <c r="AM99" s="105" t="str">
        <f>IF([2]回答表!F17="水道事業",IF([2]回答表!AD43="○",[2]回答表!B255,""),"")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IF([2]回答表!F17="簡易水道事業",IF([2]回答表!X43="○","○",""),"")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IF([2]回答表!F17="簡易水道事業",IF([2]回答表!X43="○",[2]回答表!B154,IF([2]回答表!AA43="○",[2]回答表!B201,"")),"")</f>
        <v/>
      </c>
      <c r="AN111" s="106"/>
      <c r="AO111" s="106"/>
      <c r="AP111" s="106"/>
      <c r="AQ111" s="106"/>
      <c r="AR111" s="106"/>
      <c r="AS111" s="106"/>
      <c r="AT111" s="106"/>
      <c r="AU111" s="106"/>
      <c r="AV111" s="106"/>
      <c r="AW111" s="106"/>
      <c r="AX111" s="106"/>
      <c r="AY111" s="106"/>
      <c r="AZ111" s="106"/>
      <c r="BA111" s="106"/>
      <c r="BB111" s="107"/>
      <c r="BC111" s="39"/>
      <c r="BD111" s="34"/>
      <c r="BE111" s="114" t="str">
        <f>IF([2]回答表!F17="簡易水道事業",IF([2]回答表!X43="○",[2]回答表!B190,IF([2]回答表!AA43="○",[2]回答表!B238,"")),"")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IF([2]回答表!F17="簡易水道事業",IF([2]回答表!X43="○",[2]回答表!Y181,IF([2]回答表!AA43="○",[2]回答表!Y229,"")),"")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IF([2]回答表!F17="簡易水道事業",IF([2]回答表!X43="○",[2]回答表!E190,IF([2]回答表!AA43="○",[2]回答表!E238,"")),"")</f>
        <v/>
      </c>
      <c r="BF114" s="82"/>
      <c r="BG114" s="82"/>
      <c r="BH114" s="82"/>
      <c r="BI114" s="81" t="str">
        <f>IF([2]回答表!F17="簡易水道事業",IF([2]回答表!X43="○",[2]回答表!E191,IF([2]回答表!AA43="○",[2]回答表!E239,"")),"")</f>
        <v/>
      </c>
      <c r="BJ114" s="82"/>
      <c r="BK114" s="82"/>
      <c r="BL114" s="82"/>
      <c r="BM114" s="81" t="str">
        <f>IF([2]回答表!F17="簡易水道事業",IF([2]回答表!X43="○",[2]回答表!E192,IF([2]回答表!AA43="○",[2]回答表!E240,"")),"")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IF([2]回答表!F17="簡易水道事業",IF([2]回答表!AA43="○","○",""),"")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IF([2]回答表!F17="簡易水道事業",IF([2]回答表!X43="○",[2]回答表!Y182,IF([2]回答表!AA43="○",[2]回答表!Y230,"")),"")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IF([2]回答表!F17="簡易水道事業",IF([2]回答表!AD43="○","○",""),"")</f>
        <v/>
      </c>
      <c r="O123" s="97"/>
      <c r="P123" s="97"/>
      <c r="Q123" s="98"/>
      <c r="R123" s="38"/>
      <c r="S123" s="38"/>
      <c r="T123" s="38"/>
      <c r="U123" s="105" t="str">
        <f>IF([2]回答表!F17="簡易水道事業",IF([2]回答表!AD43="○",[2]回答表!B249,""),"")</f>
        <v/>
      </c>
      <c r="V123" s="106"/>
      <c r="W123" s="106"/>
      <c r="X123" s="106"/>
      <c r="Y123" s="106"/>
      <c r="Z123" s="106"/>
      <c r="AA123" s="106"/>
      <c r="AB123" s="106"/>
      <c r="AC123" s="106"/>
      <c r="AD123" s="106"/>
      <c r="AE123" s="106"/>
      <c r="AF123" s="106"/>
      <c r="AG123" s="106"/>
      <c r="AH123" s="106"/>
      <c r="AI123" s="106"/>
      <c r="AJ123" s="107"/>
      <c r="AK123" s="55"/>
      <c r="AL123" s="55"/>
      <c r="AM123" s="105" t="str">
        <f>IF([2]回答表!F17="簡易水道事業",IF([2]回答表!AD43="○",[2]回答表!B255,""),"")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IF([2]回答表!F17="下水道事業",IF([2]回答表!X43="○","○",""),"")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IF([2]回答表!F17="下水道事業",IF([2]回答表!X43="○",[2]回答表!B154,IF([2]回答表!AA43="○",[2]回答表!B201,"")),"")</f>
        <v/>
      </c>
      <c r="AN135" s="106"/>
      <c r="AO135" s="106"/>
      <c r="AP135" s="106"/>
      <c r="AQ135" s="106"/>
      <c r="AR135" s="106"/>
      <c r="AS135" s="106"/>
      <c r="AT135" s="106"/>
      <c r="AU135" s="106"/>
      <c r="AV135" s="106"/>
      <c r="AW135" s="106"/>
      <c r="AX135" s="106"/>
      <c r="AY135" s="106"/>
      <c r="AZ135" s="106"/>
      <c r="BA135" s="106"/>
      <c r="BB135" s="107"/>
      <c r="BC135" s="39"/>
      <c r="BD135" s="34"/>
      <c r="BE135" s="114" t="str">
        <f>IF([2]回答表!F17="下水道事業",IF([2]回答表!X43="○",[2]回答表!B190,IF([2]回答表!AA43="○",[2]回答表!B238,"")),"")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IF([2]回答表!F17="下水道事業",IF([2]回答表!X43="○",[2]回答表!Y184,IF([2]回答表!AA43="○",[2]回答表!Y232,"")),"")</f>
        <v/>
      </c>
      <c r="V137" s="118"/>
      <c r="W137" s="118"/>
      <c r="X137" s="118"/>
      <c r="Y137" s="118"/>
      <c r="Z137" s="118"/>
      <c r="AA137" s="118"/>
      <c r="AB137" s="119"/>
      <c r="AC137" s="117" t="str">
        <f>IF([2]回答表!F17="下水道事業",IF([2]回答表!X43="○",[2]回答表!Y185,IF([2]回答表!AA43="○",[2]回答表!Y233,"")),"")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IF([2]回答表!F17="下水道事業",IF([2]回答表!X43="○",[2]回答表!E190,IF([2]回答表!AA43="○",[2]回答表!E238,"")),"")</f>
        <v/>
      </c>
      <c r="BF138" s="82"/>
      <c r="BG138" s="82"/>
      <c r="BH138" s="82"/>
      <c r="BI138" s="81" t="str">
        <f>IF([2]回答表!F17="下水道事業",IF([2]回答表!X43="○",[2]回答表!E191,IF([2]回答表!AA43="○",[2]回答表!E239,"")),"")</f>
        <v/>
      </c>
      <c r="BJ138" s="82"/>
      <c r="BK138" s="82"/>
      <c r="BL138" s="82"/>
      <c r="BM138" s="81" t="str">
        <f>IF([2]回答表!F17="下水道事業",IF([2]回答表!X43="○",[2]回答表!E192,IF([2]回答表!AA43="○",[2]回答表!E240,"")),"")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IF([2]回答表!F17="下水道事業",IF([2]回答表!AA43="○","○",""),"")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IF([2]回答表!F17="下水道事業",IF([2]回答表!X43="○",[2]回答表!Y186,IF([2]回答表!AA43="○",[2]回答表!Y234,"")),"")</f>
        <v/>
      </c>
      <c r="V142" s="118"/>
      <c r="W142" s="118"/>
      <c r="X142" s="118"/>
      <c r="Y142" s="118"/>
      <c r="Z142" s="118"/>
      <c r="AA142" s="118"/>
      <c r="AB142" s="119"/>
      <c r="AC142" s="117" t="str">
        <f>IF([2]回答表!F17="下水道事業",IF([2]回答表!X43="○",[2]回答表!Y187,IF([2]回答表!AA43="○",[2]回答表!Y235,"")),"")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IF([2]回答表!F17="下水道事業",IF([2]回答表!AD43="○","○",""),"")</f>
        <v/>
      </c>
      <c r="O147" s="97"/>
      <c r="P147" s="97"/>
      <c r="Q147" s="98"/>
      <c r="R147" s="38"/>
      <c r="S147" s="38"/>
      <c r="T147" s="38"/>
      <c r="U147" s="105" t="str">
        <f>IF([2]回答表!F17="下水道事業",IF([2]回答表!AD43="○",[2]回答表!B249,""),"")</f>
        <v/>
      </c>
      <c r="V147" s="106"/>
      <c r="W147" s="106"/>
      <c r="X147" s="106"/>
      <c r="Y147" s="106"/>
      <c r="Z147" s="106"/>
      <c r="AA147" s="106"/>
      <c r="AB147" s="106"/>
      <c r="AC147" s="106"/>
      <c r="AD147" s="106"/>
      <c r="AE147" s="106"/>
      <c r="AF147" s="106"/>
      <c r="AG147" s="106"/>
      <c r="AH147" s="106"/>
      <c r="AI147" s="106"/>
      <c r="AJ147" s="107"/>
      <c r="AK147" s="55"/>
      <c r="AL147" s="55"/>
      <c r="AM147" s="105" t="str">
        <f>IF([2]回答表!F17="下水道事業",IF([2]回答表!AD43="○",[2]回答表!B255,""),"")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IF([2]回答表!BD17="○",IF([2]回答表!X43="○","○",""),"")</f>
        <v/>
      </c>
      <c r="O159" s="97"/>
      <c r="P159" s="97"/>
      <c r="Q159" s="98"/>
      <c r="R159" s="38"/>
      <c r="S159" s="38"/>
      <c r="T159" s="38"/>
      <c r="U159" s="105" t="str">
        <f>IF([2]回答表!BD17="○",IF([2]回答表!X43="○",[2]回答表!B154,IF([2]回答表!AA43="○",[2]回答表!B201,"")),"")</f>
        <v/>
      </c>
      <c r="V159" s="106"/>
      <c r="W159" s="106"/>
      <c r="X159" s="106"/>
      <c r="Y159" s="106"/>
      <c r="Z159" s="106"/>
      <c r="AA159" s="106"/>
      <c r="AB159" s="106"/>
      <c r="AC159" s="106"/>
      <c r="AD159" s="106"/>
      <c r="AE159" s="106"/>
      <c r="AF159" s="106"/>
      <c r="AG159" s="106"/>
      <c r="AH159" s="106"/>
      <c r="AI159" s="106"/>
      <c r="AJ159" s="107"/>
      <c r="AK159" s="49"/>
      <c r="AL159" s="49"/>
      <c r="AM159" s="114" t="str">
        <f>IF([2]回答表!BD17="○",IF([2]回答表!X43="○",[2]回答表!B190,IF([2]回答表!AA43="○",[2]回答表!B238,"")),"")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IF([2]回答表!BD17="○",IF([2]回答表!X43="○",[2]回答表!E190,IF([2]回答表!AA43="○",[2]回答表!E238,"")),"")</f>
        <v/>
      </c>
      <c r="AN162" s="82"/>
      <c r="AO162" s="82"/>
      <c r="AP162" s="82"/>
      <c r="AQ162" s="81" t="str">
        <f>IF([2]回答表!BD17="○",IF([2]回答表!X43="○",[2]回答表!E191,IF([2]回答表!AA43="○",[2]回答表!E239,"")),"")</f>
        <v/>
      </c>
      <c r="AR162" s="82"/>
      <c r="AS162" s="82"/>
      <c r="AT162" s="82"/>
      <c r="AU162" s="81" t="str">
        <f>IF([2]回答表!BD17="○",IF([2]回答表!X43="○",[2]回答表!E192,IF([2]回答表!AA43="○",[2]回答表!E240,"")),"")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IF([2]回答表!BD17="○",IF([2]回答表!AA43="○","○",""),"")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IF([2]回答表!BD17="○",IF([2]回答表!AD43="○","○",""),"")</f>
        <v/>
      </c>
      <c r="O171" s="97"/>
      <c r="P171" s="97"/>
      <c r="Q171" s="98"/>
      <c r="R171" s="38"/>
      <c r="S171" s="38"/>
      <c r="T171" s="38"/>
      <c r="U171" s="105" t="str">
        <f>IF([2]回答表!BD17="○",IF([2]回答表!AD43="○",[2]回答表!B249,""),"")</f>
        <v/>
      </c>
      <c r="V171" s="106"/>
      <c r="W171" s="106"/>
      <c r="X171" s="106"/>
      <c r="Y171" s="106"/>
      <c r="Z171" s="106"/>
      <c r="AA171" s="106"/>
      <c r="AB171" s="106"/>
      <c r="AC171" s="106"/>
      <c r="AD171" s="106"/>
      <c r="AE171" s="106"/>
      <c r="AF171" s="106"/>
      <c r="AG171" s="106"/>
      <c r="AH171" s="106"/>
      <c r="AI171" s="106"/>
      <c r="AJ171" s="107"/>
      <c r="AK171" s="55"/>
      <c r="AL171" s="55"/>
      <c r="AM171" s="105" t="str">
        <f>IF([2]回答表!BD17="○",IF([2]回答表!AD43="○",[2]回答表!B255,""),"")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IF([2]回答表!X44="○","○","")</f>
        <v>○</v>
      </c>
      <c r="O183" s="97"/>
      <c r="P183" s="97"/>
      <c r="Q183" s="98"/>
      <c r="R183" s="38"/>
      <c r="S183" s="38"/>
      <c r="T183" s="38"/>
      <c r="U183" s="105" t="str">
        <f>IF([2]回答表!X44="○",[2]回答表!B266,IF([2]回答表!AA44="○",[2]回答表!B283,""))</f>
        <v>福祉施設の維持管理と運営全般。</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IF([2]回答表!X44="○",[2]回答表!U272,IF([2]回答表!AA44="○",[2]回答表!U289,""))</f>
        <v>平成</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IF([2]回答表!X44="○",[2]回答表!G272,IF([2]回答表!AA44="○",[2]回答表!G289,""))</f>
        <v>○</v>
      </c>
      <c r="AN186" s="118"/>
      <c r="AO186" s="118"/>
      <c r="AP186" s="118"/>
      <c r="AQ186" s="118"/>
      <c r="AR186" s="118"/>
      <c r="AS186" s="118"/>
      <c r="AT186" s="119"/>
      <c r="AU186" s="117">
        <f>IF([2]回答表!X44="○",[2]回答表!G273,IF([2]回答表!AA44="○",[2]回答表!G290,""))</f>
        <v>0</v>
      </c>
      <c r="AV186" s="118"/>
      <c r="AW186" s="118"/>
      <c r="AX186" s="118"/>
      <c r="AY186" s="118"/>
      <c r="AZ186" s="118"/>
      <c r="BA186" s="118"/>
      <c r="BB186" s="119"/>
      <c r="BC186" s="39"/>
      <c r="BD186" s="34"/>
      <c r="BE186" s="81">
        <f>IF([2]回答表!X44="○",[2]回答表!X272,IF([2]回答表!AA44="○",[2]回答表!X289,""))</f>
        <v>18</v>
      </c>
      <c r="BF186" s="82"/>
      <c r="BG186" s="82"/>
      <c r="BH186" s="82"/>
      <c r="BI186" s="81">
        <f>IF([2]回答表!X44="○",[2]回答表!X273,IF([2]回答表!AA44="○",[2]回答表!X290,""))</f>
        <v>4</v>
      </c>
      <c r="BJ186" s="82"/>
      <c r="BK186" s="82"/>
      <c r="BL186" s="85"/>
      <c r="BM186" s="81">
        <f>IF([2]回答表!X44="○",[2]回答表!X274,IF([2]回答表!AA44="○",[2]回答表!X291,""))</f>
        <v>1</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IF([2]回答表!AA44="○","○","")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IF([2]回答表!AD44="○","○","")</f>
        <v/>
      </c>
      <c r="O195" s="97"/>
      <c r="P195" s="97"/>
      <c r="Q195" s="98"/>
      <c r="R195" s="38"/>
      <c r="S195" s="38"/>
      <c r="T195" s="38"/>
      <c r="U195" s="105" t="str">
        <f>IF([2]回答表!AD44="○",[2]回答表!B296,"")</f>
        <v/>
      </c>
      <c r="V195" s="106"/>
      <c r="W195" s="106"/>
      <c r="X195" s="106"/>
      <c r="Y195" s="106"/>
      <c r="Z195" s="106"/>
      <c r="AA195" s="106"/>
      <c r="AB195" s="106"/>
      <c r="AC195" s="106"/>
      <c r="AD195" s="106"/>
      <c r="AE195" s="106"/>
      <c r="AF195" s="106"/>
      <c r="AG195" s="106"/>
      <c r="AH195" s="106"/>
      <c r="AI195" s="106"/>
      <c r="AJ195" s="107"/>
      <c r="AK195" s="60"/>
      <c r="AL195" s="60"/>
      <c r="AM195" s="105" t="str">
        <f>IF([2]回答表!AD44="○",[2]回答表!B302,"")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IF([2]回答表!X45="○","○","")</f>
        <v/>
      </c>
      <c r="O207" s="97"/>
      <c r="P207" s="97"/>
      <c r="Q207" s="98"/>
      <c r="R207" s="38"/>
      <c r="S207" s="38"/>
      <c r="T207" s="38"/>
      <c r="U207" s="105" t="str">
        <f>IF([2]回答表!X45="○",[2]回答表!B314,IF([2]回答表!AA45="○",[2]回答表!B337,""))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IF([2]回答表!X45="○",[2]回答表!B320,"")</f>
        <v/>
      </c>
      <c r="AO207" s="163"/>
      <c r="AP207" s="163"/>
      <c r="AQ207" s="163"/>
      <c r="AR207" s="163"/>
      <c r="AS207" s="163"/>
      <c r="AT207" s="163"/>
      <c r="AU207" s="163"/>
      <c r="AV207" s="163"/>
      <c r="AW207" s="163"/>
      <c r="AX207" s="163"/>
      <c r="AY207" s="163"/>
      <c r="AZ207" s="163"/>
      <c r="BA207" s="163"/>
      <c r="BB207" s="164"/>
      <c r="BC207" s="39"/>
      <c r="BD207" s="34"/>
      <c r="BE207" s="114" t="str">
        <f>IF([2]回答表!X45="○",[2]回答表!B326,IF([2]回答表!AA45="○",[2]回答表!B343,""))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IF([2]回答表!X45="○",[2]回答表!E326,IF([2]回答表!AA45="○",[2]回答表!E343,""))</f>
        <v/>
      </c>
      <c r="BF210" s="82"/>
      <c r="BG210" s="82"/>
      <c r="BH210" s="82"/>
      <c r="BI210" s="81" t="str">
        <f>IF([2]回答表!X45="○",[2]回答表!E327,IF([2]回答表!AA45="○",[2]回答表!E344,""))</f>
        <v/>
      </c>
      <c r="BJ210" s="82"/>
      <c r="BK210" s="82"/>
      <c r="BL210" s="85"/>
      <c r="BM210" s="81" t="str">
        <f>IF([2]回答表!X45="○",[2]回答表!E328,IF([2]回答表!AA45="○",[2]回答表!E345,""))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IF([2]回答表!AA45="○","○","")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IF([2]回答表!AD45="○","○","")</f>
        <v/>
      </c>
      <c r="O219" s="97"/>
      <c r="P219" s="97"/>
      <c r="Q219" s="98"/>
      <c r="R219" s="38"/>
      <c r="S219" s="38"/>
      <c r="T219" s="38"/>
      <c r="U219" s="105" t="str">
        <f>IF([2]回答表!AD45="○",[2]回答表!B350,"")</f>
        <v/>
      </c>
      <c r="V219" s="106"/>
      <c r="W219" s="106"/>
      <c r="X219" s="106"/>
      <c r="Y219" s="106"/>
      <c r="Z219" s="106"/>
      <c r="AA219" s="106"/>
      <c r="AB219" s="106"/>
      <c r="AC219" s="106"/>
      <c r="AD219" s="106"/>
      <c r="AE219" s="106"/>
      <c r="AF219" s="106"/>
      <c r="AG219" s="106"/>
      <c r="AH219" s="106"/>
      <c r="AI219" s="106"/>
      <c r="AJ219" s="107"/>
      <c r="AK219" s="60"/>
      <c r="AL219" s="60"/>
      <c r="AM219" s="105" t="str">
        <f>IF([2]回答表!AD45="○",[2]回答表!B356,"")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IF([2]回答表!X46="○","○","")</f>
        <v/>
      </c>
      <c r="O231" s="97"/>
      <c r="P231" s="97"/>
      <c r="Q231" s="98"/>
      <c r="R231" s="38"/>
      <c r="S231" s="38"/>
      <c r="T231" s="38"/>
      <c r="U231" s="105" t="str">
        <f>IF([2]回答表!X46="○",[2]回答表!B368,IF([2]回答表!AA46="○",[2]回答表!B382,""))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IF([2]回答表!X46="○",[2]回答表!BC375,IF([2]回答表!AA46="○",[2]回答表!BC389,""))</f>
        <v/>
      </c>
      <c r="AR231" s="149"/>
      <c r="AS231" s="149"/>
      <c r="AT231" s="149"/>
      <c r="AU231" s="154" t="s">
        <v>63</v>
      </c>
      <c r="AV231" s="155"/>
      <c r="AW231" s="155"/>
      <c r="AX231" s="156"/>
      <c r="AY231" s="149" t="str">
        <f>IF([2]回答表!X46="○",[2]回答表!BC380,IF([2]回答表!AA46="○",[2]回答表!BC394,""))</f>
        <v/>
      </c>
      <c r="AZ231" s="149"/>
      <c r="BA231" s="149"/>
      <c r="BB231" s="149"/>
      <c r="BC231" s="39"/>
      <c r="BD231" s="34"/>
      <c r="BE231" s="114" t="str">
        <f>IF([2]回答表!X46="○",[2]回答表!S374,IF([2]回答表!AA46="○",[2]回答表!S388,""))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IF([2]回答表!X46="○",[2]回答表!BC376,IF([2]回答表!AA46="○",[2]回答表!BC390,""))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IF([2]回答表!X46="○",[2]回答表!V374,IF([2]回答表!AA46="○",[2]回答表!V388,""))</f>
        <v/>
      </c>
      <c r="BF234" s="82"/>
      <c r="BG234" s="82"/>
      <c r="BH234" s="82"/>
      <c r="BI234" s="81" t="str">
        <f>IF([2]回答表!X46="○",[2]回答表!V375,IF([2]回答表!AA46="○",[2]回答表!V389,""))</f>
        <v/>
      </c>
      <c r="BJ234" s="82"/>
      <c r="BK234" s="82"/>
      <c r="BL234" s="85"/>
      <c r="BM234" s="81" t="str">
        <f>IF([2]回答表!X46="○",[2]回答表!V376,IF([2]回答表!AA46="○",[2]回答表!V390,""))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IF([2]回答表!X46="○",[2]回答表!BC377,IF([2]回答表!AA46="○",[2]回答表!BC391,""))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IF([2]回答表!X46="○",[2]回答表!BC381,IF([2]回答表!AA46="○",[2]回答表!BC395,""))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IF([2]回答表!AA46="○","○","")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IF([2]回答表!X46="○",[2]回答表!BC378,IF([2]回答表!AA46="○",[2]回答表!BC392,""))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IF([2]回答表!X46="○",[2]回答表!BC379,IF([2]回答表!AA46="○",[2]回答表!BC393,""))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IF([2]回答表!AD46="○","○","")</f>
        <v/>
      </c>
      <c r="O243" s="97"/>
      <c r="P243" s="97"/>
      <c r="Q243" s="98"/>
      <c r="R243" s="38"/>
      <c r="S243" s="38"/>
      <c r="T243" s="38"/>
      <c r="U243" s="105" t="str">
        <f>IF([2]回答表!AD46="○",[2]回答表!B396,"")</f>
        <v/>
      </c>
      <c r="V243" s="106"/>
      <c r="W243" s="106"/>
      <c r="X243" s="106"/>
      <c r="Y243" s="106"/>
      <c r="Z243" s="106"/>
      <c r="AA243" s="106"/>
      <c r="AB243" s="106"/>
      <c r="AC243" s="106"/>
      <c r="AD243" s="106"/>
      <c r="AE243" s="106"/>
      <c r="AF243" s="106"/>
      <c r="AG243" s="106"/>
      <c r="AH243" s="106"/>
      <c r="AI243" s="106"/>
      <c r="AJ243" s="107"/>
      <c r="AK243" s="55"/>
      <c r="AL243" s="55"/>
      <c r="AM243" s="105" t="str">
        <f>IF([2]回答表!AD46="○",[2]回答表!B402,"")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IF([2]回答表!X47="○","○","")</f>
        <v/>
      </c>
      <c r="O254" s="97"/>
      <c r="P254" s="97"/>
      <c r="Q254" s="98"/>
      <c r="R254" s="38"/>
      <c r="S254" s="38"/>
      <c r="T254" s="38"/>
      <c r="U254" s="105" t="str">
        <f>IF([2]回答表!X47="○",[2]回答表!B414,IF([2]回答表!AA47="○",[2]回答表!B431,""))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IF([2]回答表!X47="○",[2]回答表!B424,IF([2]回答表!AA47="○",[2]回答表!B441,""))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IF([2]回答表!X47="○",[2]回答表!G420,IF([2]回答表!AA47="○",[2]回答表!G437,""))</f>
        <v/>
      </c>
      <c r="AN256" s="118"/>
      <c r="AO256" s="118"/>
      <c r="AP256" s="118"/>
      <c r="AQ256" s="118"/>
      <c r="AR256" s="118"/>
      <c r="AS256" s="118"/>
      <c r="AT256" s="119"/>
      <c r="AU256" s="117" t="str">
        <f>IF([2]回答表!X47="○",[2]回答表!G421,IF([2]回答表!AA47="○",[2]回答表!G438,""))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IF([2]回答表!X47="○",[2]回答表!E424,IF([2]回答表!AA47="○",[2]回答表!E441,""))</f>
        <v/>
      </c>
      <c r="BF257" s="82"/>
      <c r="BG257" s="82"/>
      <c r="BH257" s="82"/>
      <c r="BI257" s="81" t="str">
        <f>IF([2]回答表!X47="○",[2]回答表!E425,IF([2]回答表!AA47="○",[2]回答表!E442,""))</f>
        <v/>
      </c>
      <c r="BJ257" s="82"/>
      <c r="BK257" s="82"/>
      <c r="BL257" s="85"/>
      <c r="BM257" s="81" t="str">
        <f>IF([2]回答表!X47="○",[2]回答表!E426,IF([2]回答表!AA47="○",[2]回答表!E443,""))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IF([2]回答表!AA47="○","○","")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IF([2]回答表!AD47="○","○","")</f>
        <v/>
      </c>
      <c r="O266" s="97"/>
      <c r="P266" s="97"/>
      <c r="Q266" s="98"/>
      <c r="R266" s="38"/>
      <c r="S266" s="38"/>
      <c r="T266" s="38"/>
      <c r="U266" s="105" t="str">
        <f>IF([2]回答表!AD47="○",[2]回答表!B448,"")</f>
        <v/>
      </c>
      <c r="V266" s="106"/>
      <c r="W266" s="106"/>
      <c r="X266" s="106"/>
      <c r="Y266" s="106"/>
      <c r="Z266" s="106"/>
      <c r="AA266" s="106"/>
      <c r="AB266" s="106"/>
      <c r="AC266" s="106"/>
      <c r="AD266" s="106"/>
      <c r="AE266" s="106"/>
      <c r="AF266" s="106"/>
      <c r="AG266" s="106"/>
      <c r="AH266" s="106"/>
      <c r="AI266" s="106"/>
      <c r="AJ266" s="107"/>
      <c r="AK266" s="49"/>
      <c r="AL266" s="49"/>
      <c r="AM266" s="105" t="str">
        <f>IF([2]回答表!AD47="○",[2]回答表!B454,"")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IF([2]回答表!R48="○",[2]回答表!B467,"")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12C8-4C9D-414B-BE39-77201E448712}">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IF(COUNTIF([3]回答表!K15,"*")&gt;0,[3]回答表!K15,"")</f>
        <v>大潟村</v>
      </c>
      <c r="D11" s="245"/>
      <c r="E11" s="245"/>
      <c r="F11" s="245"/>
      <c r="G11" s="245"/>
      <c r="H11" s="245"/>
      <c r="I11" s="245"/>
      <c r="J11" s="245"/>
      <c r="K11" s="245"/>
      <c r="L11" s="245"/>
      <c r="M11" s="245"/>
      <c r="N11" s="245"/>
      <c r="O11" s="245"/>
      <c r="P11" s="245"/>
      <c r="Q11" s="245"/>
      <c r="R11" s="245"/>
      <c r="S11" s="245"/>
      <c r="T11" s="245"/>
      <c r="U11" s="252" t="str">
        <f>IF(COUNTIF([3]回答表!F17,"*")&gt;0,[3]回答表!F17,"")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IF(COUNTIF([3]回答表!W17,"*")&gt;0,[3]回答表!W17,"")</f>
        <v>老人短期入所施設</v>
      </c>
      <c r="AP11" s="247"/>
      <c r="AQ11" s="247"/>
      <c r="AR11" s="247"/>
      <c r="AS11" s="247"/>
      <c r="AT11" s="247"/>
      <c r="AU11" s="247"/>
      <c r="AV11" s="247"/>
      <c r="AW11" s="247"/>
      <c r="AX11" s="247"/>
      <c r="AY11" s="247"/>
      <c r="AZ11" s="247"/>
      <c r="BA11" s="247"/>
      <c r="BB11" s="247"/>
      <c r="BC11" s="247"/>
      <c r="BD11" s="247"/>
      <c r="BE11" s="248"/>
      <c r="BF11" s="251" t="str">
        <f>IF(COUNTIF([3]回答表!F19,"*")&gt;0,[3]回答表!F19,"")</f>
        <v>介護サービス事業特別会計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IF([3]回答表!R41="○","○","")</f>
        <v/>
      </c>
      <c r="E24" s="121"/>
      <c r="F24" s="121"/>
      <c r="G24" s="121"/>
      <c r="H24" s="121"/>
      <c r="I24" s="121"/>
      <c r="J24" s="122"/>
      <c r="K24" s="120" t="str">
        <f>IF([3]回答表!R42="○","○","")</f>
        <v/>
      </c>
      <c r="L24" s="121"/>
      <c r="M24" s="121"/>
      <c r="N24" s="121"/>
      <c r="O24" s="121"/>
      <c r="P24" s="121"/>
      <c r="Q24" s="122"/>
      <c r="R24" s="120" t="str">
        <f>IF([3]回答表!R43="○","○","")</f>
        <v/>
      </c>
      <c r="S24" s="121"/>
      <c r="T24" s="121"/>
      <c r="U24" s="121"/>
      <c r="V24" s="121"/>
      <c r="W24" s="121"/>
      <c r="X24" s="122"/>
      <c r="Y24" s="120" t="str">
        <f>IF([3]回答表!R44="○","○","")</f>
        <v>○</v>
      </c>
      <c r="Z24" s="121"/>
      <c r="AA24" s="121"/>
      <c r="AB24" s="121"/>
      <c r="AC24" s="121"/>
      <c r="AD24" s="121"/>
      <c r="AE24" s="122"/>
      <c r="AF24" s="120" t="str">
        <f>IF([3]回答表!R45="○","○","")</f>
        <v/>
      </c>
      <c r="AG24" s="121"/>
      <c r="AH24" s="121"/>
      <c r="AI24" s="121"/>
      <c r="AJ24" s="121"/>
      <c r="AK24" s="121"/>
      <c r="AL24" s="122"/>
      <c r="AM24" s="120" t="str">
        <f>IF([3]回答表!R46="○","○","")</f>
        <v/>
      </c>
      <c r="AN24" s="121"/>
      <c r="AO24" s="121"/>
      <c r="AP24" s="121"/>
      <c r="AQ24" s="121"/>
      <c r="AR24" s="121"/>
      <c r="AS24" s="122"/>
      <c r="AT24" s="120" t="str">
        <f>IF([3]回答表!R47="○","○","")</f>
        <v/>
      </c>
      <c r="AU24" s="121"/>
      <c r="AV24" s="121"/>
      <c r="AW24" s="121"/>
      <c r="AX24" s="121"/>
      <c r="AY24" s="121"/>
      <c r="AZ24" s="122"/>
      <c r="BA24" s="18"/>
      <c r="BB24" s="117" t="str">
        <f>IF([3]回答表!R48="○","○","")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IF([3]回答表!X41="○","○","")</f>
        <v/>
      </c>
      <c r="O36" s="97"/>
      <c r="P36" s="97"/>
      <c r="Q36" s="98"/>
      <c r="R36" s="38"/>
      <c r="S36" s="38"/>
      <c r="T36" s="38"/>
      <c r="U36" s="105" t="str">
        <f>IF([3]回答表!X41="○",[3]回答表!B56,IF([3]回答表!AA41="○",[3]回答表!B76,""))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IF([3]回答表!X41="○",[3]回答表!S62,IF([3]回答表!AA41="○",[3]回答表!S82,""))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IF([3]回答表!X41="○",[3]回答表!G62,IF([3]回答表!AA41="○",[3]回答表!G82,""))</f>
        <v/>
      </c>
      <c r="AN38" s="118"/>
      <c r="AO38" s="118"/>
      <c r="AP38" s="118"/>
      <c r="AQ38" s="118"/>
      <c r="AR38" s="118"/>
      <c r="AS38" s="118"/>
      <c r="AT38" s="119"/>
      <c r="AU38" s="117" t="str">
        <f>IF([3]回答表!X41="○",[3]回答表!G63,IF([3]回答表!AA41="○",[3]回答表!G83,""))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IF([3]回答表!X41="○",[3]回答表!V62,IF([3]回答表!AA41="○",[3]回答表!V82,""))</f>
        <v/>
      </c>
      <c r="BF39" s="198"/>
      <c r="BG39" s="198"/>
      <c r="BH39" s="199"/>
      <c r="BI39" s="81" t="str">
        <f>IF([3]回答表!X41="○",[3]回答表!V63,IF([3]回答表!AA41="○",[3]回答表!V83,""))</f>
        <v/>
      </c>
      <c r="BJ39" s="198"/>
      <c r="BK39" s="198"/>
      <c r="BL39" s="199"/>
      <c r="BM39" s="81" t="str">
        <f>IF([3]回答表!X41="○",[3]回答表!V64,IF([3]回答表!AA41="○",[3]回答表!V84,""))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IF([3]回答表!X41="○",[3]回答表!O68,IF([3]回答表!AA41="○",[3]回答表!O88,""))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IF([3]回答表!X41="○",[3]回答表!O69,IF([3]回答表!AA41="○",[3]回答表!O89,""))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IF([3]回答表!AA41="○","○","")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IF([3]回答表!X41="○",[3]回答表!O70,IF([3]回答表!AA41="○",[3]回答表!O90,""))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IF([3]回答表!X41="○",[3]回答表!O71,IF([3]回答表!AA41="○",[3]回答表!O91,""))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IF([3]回答表!X41="○",[3]回答表!AG68,IF([3]回答表!AA41="○",[3]回答表!AG88,""))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IF([3]回答表!X41="○",[3]回答表!AG69,IF([3]回答表!AA41="○",[3]回答表!AG89,""))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IF([3]回答表!X41="○",[3]回答表!AG70,IF([3]回答表!AA41="○",[3]回答表!AG90,""))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IF([3]回答表!AD41="○","○","")</f>
        <v/>
      </c>
      <c r="O52" s="97"/>
      <c r="P52" s="97"/>
      <c r="Q52" s="98"/>
      <c r="R52" s="38"/>
      <c r="S52" s="38"/>
      <c r="T52" s="38"/>
      <c r="U52" s="105" t="str">
        <f>IF([3]回答表!AD41="○",[3]回答表!B96,"")</f>
        <v/>
      </c>
      <c r="V52" s="106"/>
      <c r="W52" s="106"/>
      <c r="X52" s="106"/>
      <c r="Y52" s="106"/>
      <c r="Z52" s="106"/>
      <c r="AA52" s="106"/>
      <c r="AB52" s="106"/>
      <c r="AC52" s="106"/>
      <c r="AD52" s="106"/>
      <c r="AE52" s="106"/>
      <c r="AF52" s="106"/>
      <c r="AG52" s="106"/>
      <c r="AH52" s="106"/>
      <c r="AI52" s="106"/>
      <c r="AJ52" s="107"/>
      <c r="AK52" s="55"/>
      <c r="AL52" s="55"/>
      <c r="AM52" s="105" t="str">
        <f>IF([3]回答表!AD41="○",[3]回答表!B101,"")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IF([3]回答表!X42="○","○","")</f>
        <v/>
      </c>
      <c r="O63" s="97"/>
      <c r="P63" s="97"/>
      <c r="Q63" s="98"/>
      <c r="R63" s="38"/>
      <c r="S63" s="38"/>
      <c r="T63" s="38"/>
      <c r="U63" s="105" t="str">
        <f>IF([3]回答表!X42="○",[3]回答表!B111,IF([3]回答表!AA42="○",[3]回答表!B124,""))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IF([3]回答表!X42="○",[3]回答表!S117,IF([3]回答表!AA42="○",[3]回答表!S130,""))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IF([3]回答表!X42="○",[3]回答表!J117,IF([3]回答表!AA42="○",[3]回答表!J130,""))</f>
        <v/>
      </c>
      <c r="AN66" s="118"/>
      <c r="AO66" s="118"/>
      <c r="AP66" s="118"/>
      <c r="AQ66" s="118"/>
      <c r="AR66" s="118"/>
      <c r="AS66" s="118"/>
      <c r="AT66" s="119"/>
      <c r="AU66" s="117" t="str">
        <f>IF([3]回答表!X42="○",[3]回答表!J118,IF([3]回答表!AA42="○",[3]回答表!J131,""))</f>
        <v/>
      </c>
      <c r="AV66" s="118"/>
      <c r="AW66" s="118"/>
      <c r="AX66" s="118"/>
      <c r="AY66" s="118"/>
      <c r="AZ66" s="118"/>
      <c r="BA66" s="118"/>
      <c r="BB66" s="119"/>
      <c r="BC66" s="39"/>
      <c r="BD66" s="34"/>
      <c r="BE66" s="81" t="str">
        <f>IF([3]回答表!X42="○",[3]回答表!V117,IF([3]回答表!AA42="○",[3]回答表!V130,""))</f>
        <v/>
      </c>
      <c r="BF66" s="82"/>
      <c r="BG66" s="82"/>
      <c r="BH66" s="82"/>
      <c r="BI66" s="81" t="str">
        <f>IF([3]回答表!X42="○",[3]回答表!V118,IF([3]回答表!AA42="○",[3]回答表!V131,""))</f>
        <v/>
      </c>
      <c r="BJ66" s="82"/>
      <c r="BK66" s="82"/>
      <c r="BL66" s="82"/>
      <c r="BM66" s="81" t="str">
        <f>IF([3]回答表!X42="○",[3]回答表!V119,IF([3]回答表!AA42="○",[3]回答表!V132,""))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IF([3]回答表!AA42="○","○","")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IF([3]回答表!AD42="○","○","")</f>
        <v/>
      </c>
      <c r="O75" s="97"/>
      <c r="P75" s="97"/>
      <c r="Q75" s="98"/>
      <c r="R75" s="38"/>
      <c r="S75" s="38"/>
      <c r="T75" s="38"/>
      <c r="U75" s="105" t="str">
        <f>IF([3]回答表!AD42="○",[3]回答表!B137,"")</f>
        <v/>
      </c>
      <c r="V75" s="106"/>
      <c r="W75" s="106"/>
      <c r="X75" s="106"/>
      <c r="Y75" s="106"/>
      <c r="Z75" s="106"/>
      <c r="AA75" s="106"/>
      <c r="AB75" s="106"/>
      <c r="AC75" s="106"/>
      <c r="AD75" s="106"/>
      <c r="AE75" s="106"/>
      <c r="AF75" s="106"/>
      <c r="AG75" s="106"/>
      <c r="AH75" s="106"/>
      <c r="AI75" s="106"/>
      <c r="AJ75" s="107"/>
      <c r="AK75" s="55"/>
      <c r="AL75" s="55"/>
      <c r="AM75" s="105" t="str">
        <f>IF([3]回答表!AD42="○",[3]回答表!B143,"")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IF([3]回答表!F17="水道事業",IF([3]回答表!X43="○","○",""),"")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IF([3]回答表!F17="水道事業",IF([3]回答表!X43="○",[3]回答表!B154,IF([3]回答表!AA43="○",[3]回答表!B201,"")),"")</f>
        <v/>
      </c>
      <c r="AN87" s="106"/>
      <c r="AO87" s="106"/>
      <c r="AP87" s="106"/>
      <c r="AQ87" s="106"/>
      <c r="AR87" s="106"/>
      <c r="AS87" s="106"/>
      <c r="AT87" s="106"/>
      <c r="AU87" s="106"/>
      <c r="AV87" s="106"/>
      <c r="AW87" s="106"/>
      <c r="AX87" s="106"/>
      <c r="AY87" s="106"/>
      <c r="AZ87" s="106"/>
      <c r="BA87" s="106"/>
      <c r="BB87" s="107"/>
      <c r="BC87" s="39"/>
      <c r="BD87" s="34"/>
      <c r="BE87" s="114" t="str">
        <f>IF([3]回答表!F17="水道事業",IF([3]回答表!X43="○",[3]回答表!B190,IF([3]回答表!AA43="○",[3]回答表!B238,"")),"")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IF([3]回答表!F17="水道事業",IF([3]回答表!X43="○",[3]回答表!J162,IF([3]回答表!AA43="○",[3]回答表!J209,"")),"")</f>
        <v/>
      </c>
      <c r="V89" s="118"/>
      <c r="W89" s="118"/>
      <c r="X89" s="118"/>
      <c r="Y89" s="118"/>
      <c r="Z89" s="118"/>
      <c r="AA89" s="118"/>
      <c r="AB89" s="119"/>
      <c r="AC89" s="117" t="str">
        <f>IF([3]回答表!F17="水道事業",IF([3]回答表!X43="○",[3]回答表!J169,IF([3]回答表!AA43="○",[3]回答表!J216,"")),"")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IF([3]回答表!F17="水道事業",IF([3]回答表!X43="○",[3]回答表!E190,IF([3]回答表!AA43="○",[3]回答表!E238,"")),"")</f>
        <v/>
      </c>
      <c r="BF90" s="82"/>
      <c r="BG90" s="82"/>
      <c r="BH90" s="82"/>
      <c r="BI90" s="81" t="str">
        <f>IF([3]回答表!F17="水道事業",IF([3]回答表!X43="○",[3]回答表!E191,IF([3]回答表!AA43="○",[3]回答表!E239,"")),"")</f>
        <v/>
      </c>
      <c r="BJ90" s="82"/>
      <c r="BK90" s="82"/>
      <c r="BL90" s="82"/>
      <c r="BM90" s="81" t="str">
        <f>IF([3]回答表!F17="水道事業",IF([3]回答表!X43="○",[3]回答表!E192,IF([3]回答表!AA43="○",[3]回答表!E240,"")),"")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IF([3]回答表!F17="水道事業",IF([3]回答表!AA43="○","○",""),"")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IF([3]回答表!F17="水道事業",IF([3]回答表!X43="○",[3]回答表!J172,IF([3]回答表!AA43="○",[3]回答表!J219,"")),"")</f>
        <v/>
      </c>
      <c r="V94" s="118"/>
      <c r="W94" s="118"/>
      <c r="X94" s="118"/>
      <c r="Y94" s="118"/>
      <c r="Z94" s="118"/>
      <c r="AA94" s="118"/>
      <c r="AB94" s="119"/>
      <c r="AC94" s="117" t="str">
        <f>IF([3]回答表!F17="水道事業",IF([3]回答表!X43="○",[3]回答表!J176,IF([3]回答表!AA43="○",[3]回答表!J223,"")),"")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IF([3]回答表!F17="水道事業",IF([3]回答表!AD43="○","○",""),"")</f>
        <v/>
      </c>
      <c r="O99" s="97"/>
      <c r="P99" s="97"/>
      <c r="Q99" s="98"/>
      <c r="R99" s="38"/>
      <c r="S99" s="38"/>
      <c r="T99" s="38"/>
      <c r="U99" s="105" t="str">
        <f>IF([3]回答表!F17="水道事業",IF([3]回答表!AD43="○",[3]回答表!B249,""),"")</f>
        <v/>
      </c>
      <c r="V99" s="106"/>
      <c r="W99" s="106"/>
      <c r="X99" s="106"/>
      <c r="Y99" s="106"/>
      <c r="Z99" s="106"/>
      <c r="AA99" s="106"/>
      <c r="AB99" s="106"/>
      <c r="AC99" s="106"/>
      <c r="AD99" s="106"/>
      <c r="AE99" s="106"/>
      <c r="AF99" s="106"/>
      <c r="AG99" s="106"/>
      <c r="AH99" s="106"/>
      <c r="AI99" s="106"/>
      <c r="AJ99" s="107"/>
      <c r="AK99" s="55"/>
      <c r="AL99" s="55"/>
      <c r="AM99" s="105" t="str">
        <f>IF([3]回答表!F17="水道事業",IF([3]回答表!AD43="○",[3]回答表!B255,""),"")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IF([3]回答表!F17="簡易水道事業",IF([3]回答表!X43="○","○",""),"")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IF([3]回答表!F17="簡易水道事業",IF([3]回答表!X43="○",[3]回答表!B154,IF([3]回答表!AA43="○",[3]回答表!B201,"")),"")</f>
        <v/>
      </c>
      <c r="AN111" s="106"/>
      <c r="AO111" s="106"/>
      <c r="AP111" s="106"/>
      <c r="AQ111" s="106"/>
      <c r="AR111" s="106"/>
      <c r="AS111" s="106"/>
      <c r="AT111" s="106"/>
      <c r="AU111" s="106"/>
      <c r="AV111" s="106"/>
      <c r="AW111" s="106"/>
      <c r="AX111" s="106"/>
      <c r="AY111" s="106"/>
      <c r="AZ111" s="106"/>
      <c r="BA111" s="106"/>
      <c r="BB111" s="107"/>
      <c r="BC111" s="39"/>
      <c r="BD111" s="34"/>
      <c r="BE111" s="114" t="str">
        <f>IF([3]回答表!F17="簡易水道事業",IF([3]回答表!X43="○",[3]回答表!B190,IF([3]回答表!AA43="○",[3]回答表!B238,"")),"")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IF([3]回答表!F17="簡易水道事業",IF([3]回答表!X43="○",[3]回答表!Y181,IF([3]回答表!AA43="○",[3]回答表!Y229,"")),"")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IF([3]回答表!F17="簡易水道事業",IF([3]回答表!X43="○",[3]回答表!E190,IF([3]回答表!AA43="○",[3]回答表!E238,"")),"")</f>
        <v/>
      </c>
      <c r="BF114" s="82"/>
      <c r="BG114" s="82"/>
      <c r="BH114" s="82"/>
      <c r="BI114" s="81" t="str">
        <f>IF([3]回答表!F17="簡易水道事業",IF([3]回答表!X43="○",[3]回答表!E191,IF([3]回答表!AA43="○",[3]回答表!E239,"")),"")</f>
        <v/>
      </c>
      <c r="BJ114" s="82"/>
      <c r="BK114" s="82"/>
      <c r="BL114" s="82"/>
      <c r="BM114" s="81" t="str">
        <f>IF([3]回答表!F17="簡易水道事業",IF([3]回答表!X43="○",[3]回答表!E192,IF([3]回答表!AA43="○",[3]回答表!E240,"")),"")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IF([3]回答表!F17="簡易水道事業",IF([3]回答表!AA43="○","○",""),"")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IF([3]回答表!F17="簡易水道事業",IF([3]回答表!X43="○",[3]回答表!Y182,IF([3]回答表!AA43="○",[3]回答表!Y230,"")),"")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IF([3]回答表!F17="簡易水道事業",IF([3]回答表!AD43="○","○",""),"")</f>
        <v/>
      </c>
      <c r="O123" s="97"/>
      <c r="P123" s="97"/>
      <c r="Q123" s="98"/>
      <c r="R123" s="38"/>
      <c r="S123" s="38"/>
      <c r="T123" s="38"/>
      <c r="U123" s="105" t="str">
        <f>IF([3]回答表!F17="簡易水道事業",IF([3]回答表!AD43="○",[3]回答表!B249,""),"")</f>
        <v/>
      </c>
      <c r="V123" s="106"/>
      <c r="W123" s="106"/>
      <c r="X123" s="106"/>
      <c r="Y123" s="106"/>
      <c r="Z123" s="106"/>
      <c r="AA123" s="106"/>
      <c r="AB123" s="106"/>
      <c r="AC123" s="106"/>
      <c r="AD123" s="106"/>
      <c r="AE123" s="106"/>
      <c r="AF123" s="106"/>
      <c r="AG123" s="106"/>
      <c r="AH123" s="106"/>
      <c r="AI123" s="106"/>
      <c r="AJ123" s="107"/>
      <c r="AK123" s="55"/>
      <c r="AL123" s="55"/>
      <c r="AM123" s="105" t="str">
        <f>IF([3]回答表!F17="簡易水道事業",IF([3]回答表!AD43="○",[3]回答表!B255,""),"")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IF([3]回答表!F17="下水道事業",IF([3]回答表!X43="○","○",""),"")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IF([3]回答表!F17="下水道事業",IF([3]回答表!X43="○",[3]回答表!B154,IF([3]回答表!AA43="○",[3]回答表!B201,"")),"")</f>
        <v/>
      </c>
      <c r="AN135" s="106"/>
      <c r="AO135" s="106"/>
      <c r="AP135" s="106"/>
      <c r="AQ135" s="106"/>
      <c r="AR135" s="106"/>
      <c r="AS135" s="106"/>
      <c r="AT135" s="106"/>
      <c r="AU135" s="106"/>
      <c r="AV135" s="106"/>
      <c r="AW135" s="106"/>
      <c r="AX135" s="106"/>
      <c r="AY135" s="106"/>
      <c r="AZ135" s="106"/>
      <c r="BA135" s="106"/>
      <c r="BB135" s="107"/>
      <c r="BC135" s="39"/>
      <c r="BD135" s="34"/>
      <c r="BE135" s="114" t="str">
        <f>IF([3]回答表!F17="下水道事業",IF([3]回答表!X43="○",[3]回答表!B190,IF([3]回答表!AA43="○",[3]回答表!B238,"")),"")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IF([3]回答表!F17="下水道事業",IF([3]回答表!X43="○",[3]回答表!Y184,IF([3]回答表!AA43="○",[3]回答表!Y232,"")),"")</f>
        <v/>
      </c>
      <c r="V137" s="118"/>
      <c r="W137" s="118"/>
      <c r="X137" s="118"/>
      <c r="Y137" s="118"/>
      <c r="Z137" s="118"/>
      <c r="AA137" s="118"/>
      <c r="AB137" s="119"/>
      <c r="AC137" s="117" t="str">
        <f>IF([3]回答表!F17="下水道事業",IF([3]回答表!X43="○",[3]回答表!Y185,IF([3]回答表!AA43="○",[3]回答表!Y233,"")),"")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IF([3]回答表!F17="下水道事業",IF([3]回答表!X43="○",[3]回答表!E190,IF([3]回答表!AA43="○",[3]回答表!E238,"")),"")</f>
        <v/>
      </c>
      <c r="BF138" s="82"/>
      <c r="BG138" s="82"/>
      <c r="BH138" s="82"/>
      <c r="BI138" s="81" t="str">
        <f>IF([3]回答表!F17="下水道事業",IF([3]回答表!X43="○",[3]回答表!E191,IF([3]回答表!AA43="○",[3]回答表!E239,"")),"")</f>
        <v/>
      </c>
      <c r="BJ138" s="82"/>
      <c r="BK138" s="82"/>
      <c r="BL138" s="82"/>
      <c r="BM138" s="81" t="str">
        <f>IF([3]回答表!F17="下水道事業",IF([3]回答表!X43="○",[3]回答表!E192,IF([3]回答表!AA43="○",[3]回答表!E240,"")),"")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IF([3]回答表!F17="下水道事業",IF([3]回答表!AA43="○","○",""),"")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IF([3]回答表!F17="下水道事業",IF([3]回答表!X43="○",[3]回答表!Y186,IF([3]回答表!AA43="○",[3]回答表!Y234,"")),"")</f>
        <v/>
      </c>
      <c r="V142" s="118"/>
      <c r="W142" s="118"/>
      <c r="X142" s="118"/>
      <c r="Y142" s="118"/>
      <c r="Z142" s="118"/>
      <c r="AA142" s="118"/>
      <c r="AB142" s="119"/>
      <c r="AC142" s="117" t="str">
        <f>IF([3]回答表!F17="下水道事業",IF([3]回答表!X43="○",[3]回答表!Y187,IF([3]回答表!AA43="○",[3]回答表!Y235,"")),"")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IF([3]回答表!F17="下水道事業",IF([3]回答表!AD43="○","○",""),"")</f>
        <v/>
      </c>
      <c r="O147" s="97"/>
      <c r="P147" s="97"/>
      <c r="Q147" s="98"/>
      <c r="R147" s="38"/>
      <c r="S147" s="38"/>
      <c r="T147" s="38"/>
      <c r="U147" s="105" t="str">
        <f>IF([3]回答表!F17="下水道事業",IF([3]回答表!AD43="○",[3]回答表!B249,""),"")</f>
        <v/>
      </c>
      <c r="V147" s="106"/>
      <c r="W147" s="106"/>
      <c r="X147" s="106"/>
      <c r="Y147" s="106"/>
      <c r="Z147" s="106"/>
      <c r="AA147" s="106"/>
      <c r="AB147" s="106"/>
      <c r="AC147" s="106"/>
      <c r="AD147" s="106"/>
      <c r="AE147" s="106"/>
      <c r="AF147" s="106"/>
      <c r="AG147" s="106"/>
      <c r="AH147" s="106"/>
      <c r="AI147" s="106"/>
      <c r="AJ147" s="107"/>
      <c r="AK147" s="55"/>
      <c r="AL147" s="55"/>
      <c r="AM147" s="105" t="str">
        <f>IF([3]回答表!F17="下水道事業",IF([3]回答表!AD43="○",[3]回答表!B255,""),"")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IF([3]回答表!BD17="○",IF([3]回答表!X43="○","○",""),"")</f>
        <v/>
      </c>
      <c r="O159" s="97"/>
      <c r="P159" s="97"/>
      <c r="Q159" s="98"/>
      <c r="R159" s="38"/>
      <c r="S159" s="38"/>
      <c r="T159" s="38"/>
      <c r="U159" s="105" t="str">
        <f>IF([3]回答表!BD17="○",IF([3]回答表!X43="○",[3]回答表!B154,IF([3]回答表!AA43="○",[3]回答表!B201,"")),"")</f>
        <v/>
      </c>
      <c r="V159" s="106"/>
      <c r="W159" s="106"/>
      <c r="X159" s="106"/>
      <c r="Y159" s="106"/>
      <c r="Z159" s="106"/>
      <c r="AA159" s="106"/>
      <c r="AB159" s="106"/>
      <c r="AC159" s="106"/>
      <c r="AD159" s="106"/>
      <c r="AE159" s="106"/>
      <c r="AF159" s="106"/>
      <c r="AG159" s="106"/>
      <c r="AH159" s="106"/>
      <c r="AI159" s="106"/>
      <c r="AJ159" s="107"/>
      <c r="AK159" s="49"/>
      <c r="AL159" s="49"/>
      <c r="AM159" s="114" t="str">
        <f>IF([3]回答表!BD17="○",IF([3]回答表!X43="○",[3]回答表!B190,IF([3]回答表!AA43="○",[3]回答表!B238,"")),"")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IF([3]回答表!BD17="○",IF([3]回答表!X43="○",[3]回答表!E190,IF([3]回答表!AA43="○",[3]回答表!E238,"")),"")</f>
        <v/>
      </c>
      <c r="AN162" s="82"/>
      <c r="AO162" s="82"/>
      <c r="AP162" s="82"/>
      <c r="AQ162" s="81" t="str">
        <f>IF([3]回答表!BD17="○",IF([3]回答表!X43="○",[3]回答表!E191,IF([3]回答表!AA43="○",[3]回答表!E239,"")),"")</f>
        <v/>
      </c>
      <c r="AR162" s="82"/>
      <c r="AS162" s="82"/>
      <c r="AT162" s="82"/>
      <c r="AU162" s="81" t="str">
        <f>IF([3]回答表!BD17="○",IF([3]回答表!X43="○",[3]回答表!E192,IF([3]回答表!AA43="○",[3]回答表!E240,"")),"")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IF([3]回答表!BD17="○",IF([3]回答表!AA43="○","○",""),"")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IF([3]回答表!BD17="○",IF([3]回答表!AD43="○","○",""),"")</f>
        <v/>
      </c>
      <c r="O171" s="97"/>
      <c r="P171" s="97"/>
      <c r="Q171" s="98"/>
      <c r="R171" s="38"/>
      <c r="S171" s="38"/>
      <c r="T171" s="38"/>
      <c r="U171" s="105" t="str">
        <f>IF([3]回答表!BD17="○",IF([3]回答表!AD43="○",[3]回答表!B249,""),"")</f>
        <v/>
      </c>
      <c r="V171" s="106"/>
      <c r="W171" s="106"/>
      <c r="X171" s="106"/>
      <c r="Y171" s="106"/>
      <c r="Z171" s="106"/>
      <c r="AA171" s="106"/>
      <c r="AB171" s="106"/>
      <c r="AC171" s="106"/>
      <c r="AD171" s="106"/>
      <c r="AE171" s="106"/>
      <c r="AF171" s="106"/>
      <c r="AG171" s="106"/>
      <c r="AH171" s="106"/>
      <c r="AI171" s="106"/>
      <c r="AJ171" s="107"/>
      <c r="AK171" s="55"/>
      <c r="AL171" s="55"/>
      <c r="AM171" s="105" t="str">
        <f>IF([3]回答表!BD17="○",IF([3]回答表!AD43="○",[3]回答表!B255,""),"")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IF([3]回答表!X44="○","○","")</f>
        <v>○</v>
      </c>
      <c r="O183" s="97"/>
      <c r="P183" s="97"/>
      <c r="Q183" s="98"/>
      <c r="R183" s="38"/>
      <c r="S183" s="38"/>
      <c r="T183" s="38"/>
      <c r="U183" s="105" t="str">
        <f>IF([3]回答表!X44="○",[3]回答表!B266,IF([3]回答表!AA44="○",[3]回答表!B283,""))</f>
        <v>福祉施設の維持管理と運営全般。</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IF([3]回答表!X44="○",[3]回答表!U272,IF([3]回答表!AA44="○",[3]回答表!U289,""))</f>
        <v>平成</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IF([3]回答表!X44="○",[3]回答表!G272,IF([3]回答表!AA44="○",[3]回答表!G289,""))</f>
        <v>○</v>
      </c>
      <c r="AN186" s="118"/>
      <c r="AO186" s="118"/>
      <c r="AP186" s="118"/>
      <c r="AQ186" s="118"/>
      <c r="AR186" s="118"/>
      <c r="AS186" s="118"/>
      <c r="AT186" s="119"/>
      <c r="AU186" s="117">
        <f>IF([3]回答表!X44="○",[3]回答表!G273,IF([3]回答表!AA44="○",[3]回答表!G290,""))</f>
        <v>0</v>
      </c>
      <c r="AV186" s="118"/>
      <c r="AW186" s="118"/>
      <c r="AX186" s="118"/>
      <c r="AY186" s="118"/>
      <c r="AZ186" s="118"/>
      <c r="BA186" s="118"/>
      <c r="BB186" s="119"/>
      <c r="BC186" s="39"/>
      <c r="BD186" s="34"/>
      <c r="BE186" s="81">
        <f>IF([3]回答表!X44="○",[3]回答表!X272,IF([3]回答表!AA44="○",[3]回答表!X289,""))</f>
        <v>18</v>
      </c>
      <c r="BF186" s="82"/>
      <c r="BG186" s="82"/>
      <c r="BH186" s="82"/>
      <c r="BI186" s="81">
        <f>IF([3]回答表!X44="○",[3]回答表!X273,IF([3]回答表!AA44="○",[3]回答表!X290,""))</f>
        <v>4</v>
      </c>
      <c r="BJ186" s="82"/>
      <c r="BK186" s="82"/>
      <c r="BL186" s="85"/>
      <c r="BM186" s="81">
        <f>IF([3]回答表!X44="○",[3]回答表!X274,IF([3]回答表!AA44="○",[3]回答表!X291,""))</f>
        <v>1</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IF([3]回答表!AA44="○","○","")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IF([3]回答表!AD44="○","○","")</f>
        <v/>
      </c>
      <c r="O195" s="97"/>
      <c r="P195" s="97"/>
      <c r="Q195" s="98"/>
      <c r="R195" s="38"/>
      <c r="S195" s="38"/>
      <c r="T195" s="38"/>
      <c r="U195" s="105" t="str">
        <f>IF([3]回答表!AD44="○",[3]回答表!B296,"")</f>
        <v/>
      </c>
      <c r="V195" s="106"/>
      <c r="W195" s="106"/>
      <c r="X195" s="106"/>
      <c r="Y195" s="106"/>
      <c r="Z195" s="106"/>
      <c r="AA195" s="106"/>
      <c r="AB195" s="106"/>
      <c r="AC195" s="106"/>
      <c r="AD195" s="106"/>
      <c r="AE195" s="106"/>
      <c r="AF195" s="106"/>
      <c r="AG195" s="106"/>
      <c r="AH195" s="106"/>
      <c r="AI195" s="106"/>
      <c r="AJ195" s="107"/>
      <c r="AK195" s="60"/>
      <c r="AL195" s="60"/>
      <c r="AM195" s="105" t="str">
        <f>IF([3]回答表!AD44="○",[3]回答表!B302,"")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IF([3]回答表!X45="○","○","")</f>
        <v/>
      </c>
      <c r="O207" s="97"/>
      <c r="P207" s="97"/>
      <c r="Q207" s="98"/>
      <c r="R207" s="38"/>
      <c r="S207" s="38"/>
      <c r="T207" s="38"/>
      <c r="U207" s="105" t="str">
        <f>IF([3]回答表!X45="○",[3]回答表!B314,IF([3]回答表!AA45="○",[3]回答表!B337,""))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IF([3]回答表!X45="○",[3]回答表!B320,"")</f>
        <v/>
      </c>
      <c r="AO207" s="163"/>
      <c r="AP207" s="163"/>
      <c r="AQ207" s="163"/>
      <c r="AR207" s="163"/>
      <c r="AS207" s="163"/>
      <c r="AT207" s="163"/>
      <c r="AU207" s="163"/>
      <c r="AV207" s="163"/>
      <c r="AW207" s="163"/>
      <c r="AX207" s="163"/>
      <c r="AY207" s="163"/>
      <c r="AZ207" s="163"/>
      <c r="BA207" s="163"/>
      <c r="BB207" s="164"/>
      <c r="BC207" s="39"/>
      <c r="BD207" s="34"/>
      <c r="BE207" s="114" t="str">
        <f>IF([3]回答表!X45="○",[3]回答表!B326,IF([3]回答表!AA45="○",[3]回答表!B343,""))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IF([3]回答表!X45="○",[3]回答表!E326,IF([3]回答表!AA45="○",[3]回答表!E343,""))</f>
        <v/>
      </c>
      <c r="BF210" s="82"/>
      <c r="BG210" s="82"/>
      <c r="BH210" s="82"/>
      <c r="BI210" s="81" t="str">
        <f>IF([3]回答表!X45="○",[3]回答表!E327,IF([3]回答表!AA45="○",[3]回答表!E344,""))</f>
        <v/>
      </c>
      <c r="BJ210" s="82"/>
      <c r="BK210" s="82"/>
      <c r="BL210" s="85"/>
      <c r="BM210" s="81" t="str">
        <f>IF([3]回答表!X45="○",[3]回答表!E328,IF([3]回答表!AA45="○",[3]回答表!E345,""))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IF([3]回答表!AA45="○","○","")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IF([3]回答表!AD45="○","○","")</f>
        <v/>
      </c>
      <c r="O219" s="97"/>
      <c r="P219" s="97"/>
      <c r="Q219" s="98"/>
      <c r="R219" s="38"/>
      <c r="S219" s="38"/>
      <c r="T219" s="38"/>
      <c r="U219" s="105" t="str">
        <f>IF([3]回答表!AD45="○",[3]回答表!B350,"")</f>
        <v/>
      </c>
      <c r="V219" s="106"/>
      <c r="W219" s="106"/>
      <c r="X219" s="106"/>
      <c r="Y219" s="106"/>
      <c r="Z219" s="106"/>
      <c r="AA219" s="106"/>
      <c r="AB219" s="106"/>
      <c r="AC219" s="106"/>
      <c r="AD219" s="106"/>
      <c r="AE219" s="106"/>
      <c r="AF219" s="106"/>
      <c r="AG219" s="106"/>
      <c r="AH219" s="106"/>
      <c r="AI219" s="106"/>
      <c r="AJ219" s="107"/>
      <c r="AK219" s="60"/>
      <c r="AL219" s="60"/>
      <c r="AM219" s="105" t="str">
        <f>IF([3]回答表!AD45="○",[3]回答表!B356,"")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IF([3]回答表!X46="○","○","")</f>
        <v/>
      </c>
      <c r="O231" s="97"/>
      <c r="P231" s="97"/>
      <c r="Q231" s="98"/>
      <c r="R231" s="38"/>
      <c r="S231" s="38"/>
      <c r="T231" s="38"/>
      <c r="U231" s="105" t="str">
        <f>IF([3]回答表!X46="○",[3]回答表!B368,IF([3]回答表!AA46="○",[3]回答表!B382,""))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IF([3]回答表!X46="○",[3]回答表!BC375,IF([3]回答表!AA46="○",[3]回答表!BC389,""))</f>
        <v/>
      </c>
      <c r="AR231" s="149"/>
      <c r="AS231" s="149"/>
      <c r="AT231" s="149"/>
      <c r="AU231" s="154" t="s">
        <v>63</v>
      </c>
      <c r="AV231" s="155"/>
      <c r="AW231" s="155"/>
      <c r="AX231" s="156"/>
      <c r="AY231" s="149" t="str">
        <f>IF([3]回答表!X46="○",[3]回答表!BC380,IF([3]回答表!AA46="○",[3]回答表!BC394,""))</f>
        <v/>
      </c>
      <c r="AZ231" s="149"/>
      <c r="BA231" s="149"/>
      <c r="BB231" s="149"/>
      <c r="BC231" s="39"/>
      <c r="BD231" s="34"/>
      <c r="BE231" s="114" t="str">
        <f>IF([3]回答表!X46="○",[3]回答表!S374,IF([3]回答表!AA46="○",[3]回答表!S388,""))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IF([3]回答表!X46="○",[3]回答表!BC376,IF([3]回答表!AA46="○",[3]回答表!BC390,""))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IF([3]回答表!X46="○",[3]回答表!V374,IF([3]回答表!AA46="○",[3]回答表!V388,""))</f>
        <v/>
      </c>
      <c r="BF234" s="82"/>
      <c r="BG234" s="82"/>
      <c r="BH234" s="82"/>
      <c r="BI234" s="81" t="str">
        <f>IF([3]回答表!X46="○",[3]回答表!V375,IF([3]回答表!AA46="○",[3]回答表!V389,""))</f>
        <v/>
      </c>
      <c r="BJ234" s="82"/>
      <c r="BK234" s="82"/>
      <c r="BL234" s="85"/>
      <c r="BM234" s="81" t="str">
        <f>IF([3]回答表!X46="○",[3]回答表!V376,IF([3]回答表!AA46="○",[3]回答表!V390,""))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IF([3]回答表!X46="○",[3]回答表!BC377,IF([3]回答表!AA46="○",[3]回答表!BC391,""))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IF([3]回答表!X46="○",[3]回答表!BC381,IF([3]回答表!AA46="○",[3]回答表!BC395,""))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IF([3]回答表!AA46="○","○","")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IF([3]回答表!X46="○",[3]回答表!BC378,IF([3]回答表!AA46="○",[3]回答表!BC392,""))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IF([3]回答表!X46="○",[3]回答表!BC379,IF([3]回答表!AA46="○",[3]回答表!BC393,""))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IF([3]回答表!AD46="○","○","")</f>
        <v/>
      </c>
      <c r="O243" s="97"/>
      <c r="P243" s="97"/>
      <c r="Q243" s="98"/>
      <c r="R243" s="38"/>
      <c r="S243" s="38"/>
      <c r="T243" s="38"/>
      <c r="U243" s="105" t="str">
        <f>IF([3]回答表!AD46="○",[3]回答表!B396,"")</f>
        <v/>
      </c>
      <c r="V243" s="106"/>
      <c r="W243" s="106"/>
      <c r="X243" s="106"/>
      <c r="Y243" s="106"/>
      <c r="Z243" s="106"/>
      <c r="AA243" s="106"/>
      <c r="AB243" s="106"/>
      <c r="AC243" s="106"/>
      <c r="AD243" s="106"/>
      <c r="AE243" s="106"/>
      <c r="AF243" s="106"/>
      <c r="AG243" s="106"/>
      <c r="AH243" s="106"/>
      <c r="AI243" s="106"/>
      <c r="AJ243" s="107"/>
      <c r="AK243" s="55"/>
      <c r="AL243" s="55"/>
      <c r="AM243" s="105" t="str">
        <f>IF([3]回答表!AD46="○",[3]回答表!B402,"")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IF([3]回答表!X47="○","○","")</f>
        <v/>
      </c>
      <c r="O254" s="97"/>
      <c r="P254" s="97"/>
      <c r="Q254" s="98"/>
      <c r="R254" s="38"/>
      <c r="S254" s="38"/>
      <c r="T254" s="38"/>
      <c r="U254" s="105" t="str">
        <f>IF([3]回答表!X47="○",[3]回答表!B414,IF([3]回答表!AA47="○",[3]回答表!B431,""))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IF([3]回答表!X47="○",[3]回答表!B424,IF([3]回答表!AA47="○",[3]回答表!B441,""))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IF([3]回答表!X47="○",[3]回答表!G420,IF([3]回答表!AA47="○",[3]回答表!G437,""))</f>
        <v/>
      </c>
      <c r="AN256" s="118"/>
      <c r="AO256" s="118"/>
      <c r="AP256" s="118"/>
      <c r="AQ256" s="118"/>
      <c r="AR256" s="118"/>
      <c r="AS256" s="118"/>
      <c r="AT256" s="119"/>
      <c r="AU256" s="117" t="str">
        <f>IF([3]回答表!X47="○",[3]回答表!G421,IF([3]回答表!AA47="○",[3]回答表!G438,""))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IF([3]回答表!X47="○",[3]回答表!E424,IF([3]回答表!AA47="○",[3]回答表!E441,""))</f>
        <v/>
      </c>
      <c r="BF257" s="82"/>
      <c r="BG257" s="82"/>
      <c r="BH257" s="82"/>
      <c r="BI257" s="81" t="str">
        <f>IF([3]回答表!X47="○",[3]回答表!E425,IF([3]回答表!AA47="○",[3]回答表!E442,""))</f>
        <v/>
      </c>
      <c r="BJ257" s="82"/>
      <c r="BK257" s="82"/>
      <c r="BL257" s="85"/>
      <c r="BM257" s="81" t="str">
        <f>IF([3]回答表!X47="○",[3]回答表!E426,IF([3]回答表!AA47="○",[3]回答表!E443,""))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IF([3]回答表!AA47="○","○","")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IF([3]回答表!AD47="○","○","")</f>
        <v/>
      </c>
      <c r="O266" s="97"/>
      <c r="P266" s="97"/>
      <c r="Q266" s="98"/>
      <c r="R266" s="38"/>
      <c r="S266" s="38"/>
      <c r="T266" s="38"/>
      <c r="U266" s="105" t="str">
        <f>IF([3]回答表!AD47="○",[3]回答表!B448,"")</f>
        <v/>
      </c>
      <c r="V266" s="106"/>
      <c r="W266" s="106"/>
      <c r="X266" s="106"/>
      <c r="Y266" s="106"/>
      <c r="Z266" s="106"/>
      <c r="AA266" s="106"/>
      <c r="AB266" s="106"/>
      <c r="AC266" s="106"/>
      <c r="AD266" s="106"/>
      <c r="AE266" s="106"/>
      <c r="AF266" s="106"/>
      <c r="AG266" s="106"/>
      <c r="AH266" s="106"/>
      <c r="AI266" s="106"/>
      <c r="AJ266" s="107"/>
      <c r="AK266" s="49"/>
      <c r="AL266" s="49"/>
      <c r="AM266" s="105" t="str">
        <f>IF([3]回答表!AD47="○",[3]回答表!B454,"")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IF([3]回答表!R48="○",[3]回答表!B467,"")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6773-0230-4278-BA44-B2C1A7B15D10}">
  <sheetPr>
    <pageSetUpPr fitToPage="1"/>
  </sheetPr>
  <dimension ref="A1:CE298"/>
  <sheetViews>
    <sheetView showZeros="0" zoomScale="55" zoomScaleNormal="55" workbookViewId="0">
      <selection activeCell="D279" sqref="D279:BP29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IF(COUNTIF([5]回答表!K15,"*")&gt;0,[5]回答表!K15,"")</f>
        <v>大潟村</v>
      </c>
      <c r="D11" s="245"/>
      <c r="E11" s="245"/>
      <c r="F11" s="245"/>
      <c r="G11" s="245"/>
      <c r="H11" s="245"/>
      <c r="I11" s="245"/>
      <c r="J11" s="245"/>
      <c r="K11" s="245"/>
      <c r="L11" s="245"/>
      <c r="M11" s="245"/>
      <c r="N11" s="245"/>
      <c r="O11" s="245"/>
      <c r="P11" s="245"/>
      <c r="Q11" s="245"/>
      <c r="R11" s="245"/>
      <c r="S11" s="245"/>
      <c r="T11" s="245"/>
      <c r="U11" s="252" t="str">
        <f>IF(COUNTIF([5]回答表!F17,"*")&gt;0,[5]回答表!F17,"")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IF(COUNTIF([5]回答表!W17,"*")&gt;0,[5]回答表!W17,"")</f>
        <v>老人デイサービスセンター</v>
      </c>
      <c r="AP11" s="247"/>
      <c r="AQ11" s="247"/>
      <c r="AR11" s="247"/>
      <c r="AS11" s="247"/>
      <c r="AT11" s="247"/>
      <c r="AU11" s="247"/>
      <c r="AV11" s="247"/>
      <c r="AW11" s="247"/>
      <c r="AX11" s="247"/>
      <c r="AY11" s="247"/>
      <c r="AZ11" s="247"/>
      <c r="BA11" s="247"/>
      <c r="BB11" s="247"/>
      <c r="BC11" s="247"/>
      <c r="BD11" s="247"/>
      <c r="BE11" s="248"/>
      <c r="BF11" s="251" t="str">
        <f>IF(COUNTIF([5]回答表!F19,"*")&gt;0,[5]回答表!F19,"")</f>
        <v>介護サービス事業特別会計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IF([5]回答表!R41="○","○","")</f>
        <v/>
      </c>
      <c r="E24" s="121"/>
      <c r="F24" s="121"/>
      <c r="G24" s="121"/>
      <c r="H24" s="121"/>
      <c r="I24" s="121"/>
      <c r="J24" s="122"/>
      <c r="K24" s="120" t="str">
        <f>IF([5]回答表!R42="○","○","")</f>
        <v/>
      </c>
      <c r="L24" s="121"/>
      <c r="M24" s="121"/>
      <c r="N24" s="121"/>
      <c r="O24" s="121"/>
      <c r="P24" s="121"/>
      <c r="Q24" s="122"/>
      <c r="R24" s="120" t="str">
        <f>IF([5]回答表!R43="○","○","")</f>
        <v/>
      </c>
      <c r="S24" s="121"/>
      <c r="T24" s="121"/>
      <c r="U24" s="121"/>
      <c r="V24" s="121"/>
      <c r="W24" s="121"/>
      <c r="X24" s="122"/>
      <c r="Y24" s="120" t="str">
        <f>IF([5]回答表!R44="○","○","")</f>
        <v>○</v>
      </c>
      <c r="Z24" s="121"/>
      <c r="AA24" s="121"/>
      <c r="AB24" s="121"/>
      <c r="AC24" s="121"/>
      <c r="AD24" s="121"/>
      <c r="AE24" s="122"/>
      <c r="AF24" s="120" t="str">
        <f>IF([5]回答表!R45="○","○","")</f>
        <v/>
      </c>
      <c r="AG24" s="121"/>
      <c r="AH24" s="121"/>
      <c r="AI24" s="121"/>
      <c r="AJ24" s="121"/>
      <c r="AK24" s="121"/>
      <c r="AL24" s="122"/>
      <c r="AM24" s="120" t="str">
        <f>IF([5]回答表!R46="○","○","")</f>
        <v/>
      </c>
      <c r="AN24" s="121"/>
      <c r="AO24" s="121"/>
      <c r="AP24" s="121"/>
      <c r="AQ24" s="121"/>
      <c r="AR24" s="121"/>
      <c r="AS24" s="122"/>
      <c r="AT24" s="120" t="str">
        <f>IF([5]回答表!R47="○","○","")</f>
        <v/>
      </c>
      <c r="AU24" s="121"/>
      <c r="AV24" s="121"/>
      <c r="AW24" s="121"/>
      <c r="AX24" s="121"/>
      <c r="AY24" s="121"/>
      <c r="AZ24" s="122"/>
      <c r="BA24" s="18"/>
      <c r="BB24" s="117" t="str">
        <f>IF([5]回答表!R48="○","○","")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IF([5]回答表!X41="○","○","")</f>
        <v/>
      </c>
      <c r="O36" s="97"/>
      <c r="P36" s="97"/>
      <c r="Q36" s="98"/>
      <c r="R36" s="38"/>
      <c r="S36" s="38"/>
      <c r="T36" s="38"/>
      <c r="U36" s="105" t="str">
        <f>IF([5]回答表!X41="○",[5]回答表!B56,IF([5]回答表!AA41="○",[5]回答表!B76,""))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IF([5]回答表!X41="○",[5]回答表!S62,IF([5]回答表!AA41="○",[5]回答表!S82,""))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IF([5]回答表!X41="○",[5]回答表!G62,IF([5]回答表!AA41="○",[5]回答表!G82,""))</f>
        <v/>
      </c>
      <c r="AN38" s="118"/>
      <c r="AO38" s="118"/>
      <c r="AP38" s="118"/>
      <c r="AQ38" s="118"/>
      <c r="AR38" s="118"/>
      <c r="AS38" s="118"/>
      <c r="AT38" s="119"/>
      <c r="AU38" s="117" t="str">
        <f>IF([5]回答表!X41="○",[5]回答表!G63,IF([5]回答表!AA41="○",[5]回答表!G83,""))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IF([5]回答表!X41="○",[5]回答表!V62,IF([5]回答表!AA41="○",[5]回答表!V82,""))</f>
        <v/>
      </c>
      <c r="BF39" s="198"/>
      <c r="BG39" s="198"/>
      <c r="BH39" s="199"/>
      <c r="BI39" s="81" t="str">
        <f>IF([5]回答表!X41="○",[5]回答表!V63,IF([5]回答表!AA41="○",[5]回答表!V83,""))</f>
        <v/>
      </c>
      <c r="BJ39" s="198"/>
      <c r="BK39" s="198"/>
      <c r="BL39" s="199"/>
      <c r="BM39" s="81" t="str">
        <f>IF([5]回答表!X41="○",[5]回答表!V64,IF([5]回答表!AA41="○",[5]回答表!V84,""))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IF([5]回答表!X41="○",[5]回答表!O68,IF([5]回答表!AA41="○",[5]回答表!O88,""))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IF([5]回答表!X41="○",[5]回答表!O69,IF([5]回答表!AA41="○",[5]回答表!O89,""))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IF([5]回答表!AA41="○","○","")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IF([5]回答表!X41="○",[5]回答表!O70,IF([5]回答表!AA41="○",[5]回答表!O90,""))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IF([5]回答表!X41="○",[5]回答表!O71,IF([5]回答表!AA41="○",[5]回答表!O91,""))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IF([5]回答表!X41="○",[5]回答表!AG68,IF([5]回答表!AA41="○",[5]回答表!AG88,""))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IF([5]回答表!X41="○",[5]回答表!AG69,IF([5]回答表!AA41="○",[5]回答表!AG89,""))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IF([5]回答表!X41="○",[5]回答表!AG70,IF([5]回答表!AA41="○",[5]回答表!AG90,""))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IF([5]回答表!AD41="○","○","")</f>
        <v/>
      </c>
      <c r="O52" s="97"/>
      <c r="P52" s="97"/>
      <c r="Q52" s="98"/>
      <c r="R52" s="38"/>
      <c r="S52" s="38"/>
      <c r="T52" s="38"/>
      <c r="U52" s="105" t="str">
        <f>IF([5]回答表!AD41="○",[5]回答表!B96,"")</f>
        <v/>
      </c>
      <c r="V52" s="106"/>
      <c r="W52" s="106"/>
      <c r="X52" s="106"/>
      <c r="Y52" s="106"/>
      <c r="Z52" s="106"/>
      <c r="AA52" s="106"/>
      <c r="AB52" s="106"/>
      <c r="AC52" s="106"/>
      <c r="AD52" s="106"/>
      <c r="AE52" s="106"/>
      <c r="AF52" s="106"/>
      <c r="AG52" s="106"/>
      <c r="AH52" s="106"/>
      <c r="AI52" s="106"/>
      <c r="AJ52" s="107"/>
      <c r="AK52" s="55"/>
      <c r="AL52" s="55"/>
      <c r="AM52" s="105" t="str">
        <f>IF([5]回答表!AD41="○",[5]回答表!B101,"")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IF([5]回答表!X42="○","○","")</f>
        <v/>
      </c>
      <c r="O63" s="97"/>
      <c r="P63" s="97"/>
      <c r="Q63" s="98"/>
      <c r="R63" s="38"/>
      <c r="S63" s="38"/>
      <c r="T63" s="38"/>
      <c r="U63" s="105" t="str">
        <f>IF([5]回答表!X42="○",[5]回答表!B111,IF([5]回答表!AA42="○",[5]回答表!B124,""))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IF([5]回答表!X42="○",[5]回答表!S117,IF([5]回答表!AA42="○",[5]回答表!S130,""))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IF([5]回答表!X42="○",[5]回答表!J117,IF([5]回答表!AA42="○",[5]回答表!J130,""))</f>
        <v/>
      </c>
      <c r="AN66" s="118"/>
      <c r="AO66" s="118"/>
      <c r="AP66" s="118"/>
      <c r="AQ66" s="118"/>
      <c r="AR66" s="118"/>
      <c r="AS66" s="118"/>
      <c r="AT66" s="119"/>
      <c r="AU66" s="117" t="str">
        <f>IF([5]回答表!X42="○",[5]回答表!J118,IF([5]回答表!AA42="○",[5]回答表!J131,""))</f>
        <v/>
      </c>
      <c r="AV66" s="118"/>
      <c r="AW66" s="118"/>
      <c r="AX66" s="118"/>
      <c r="AY66" s="118"/>
      <c r="AZ66" s="118"/>
      <c r="BA66" s="118"/>
      <c r="BB66" s="119"/>
      <c r="BC66" s="39"/>
      <c r="BD66" s="34"/>
      <c r="BE66" s="81" t="str">
        <f>IF([5]回答表!X42="○",[5]回答表!V117,IF([5]回答表!AA42="○",[5]回答表!V130,""))</f>
        <v/>
      </c>
      <c r="BF66" s="82"/>
      <c r="BG66" s="82"/>
      <c r="BH66" s="82"/>
      <c r="BI66" s="81" t="str">
        <f>IF([5]回答表!X42="○",[5]回答表!V118,IF([5]回答表!AA42="○",[5]回答表!V131,""))</f>
        <v/>
      </c>
      <c r="BJ66" s="82"/>
      <c r="BK66" s="82"/>
      <c r="BL66" s="82"/>
      <c r="BM66" s="81" t="str">
        <f>IF([5]回答表!X42="○",[5]回答表!V119,IF([5]回答表!AA42="○",[5]回答表!V132,""))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IF([5]回答表!AA42="○","○","")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IF([5]回答表!AD42="○","○","")</f>
        <v/>
      </c>
      <c r="O75" s="97"/>
      <c r="P75" s="97"/>
      <c r="Q75" s="98"/>
      <c r="R75" s="38"/>
      <c r="S75" s="38"/>
      <c r="T75" s="38"/>
      <c r="U75" s="105" t="str">
        <f>IF([5]回答表!AD42="○",[5]回答表!B137,"")</f>
        <v/>
      </c>
      <c r="V75" s="106"/>
      <c r="W75" s="106"/>
      <c r="X75" s="106"/>
      <c r="Y75" s="106"/>
      <c r="Z75" s="106"/>
      <c r="AA75" s="106"/>
      <c r="AB75" s="106"/>
      <c r="AC75" s="106"/>
      <c r="AD75" s="106"/>
      <c r="AE75" s="106"/>
      <c r="AF75" s="106"/>
      <c r="AG75" s="106"/>
      <c r="AH75" s="106"/>
      <c r="AI75" s="106"/>
      <c r="AJ75" s="107"/>
      <c r="AK75" s="55"/>
      <c r="AL75" s="55"/>
      <c r="AM75" s="105" t="str">
        <f>IF([5]回答表!AD42="○",[5]回答表!B143,"")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IF([5]回答表!F17="水道事業",IF([5]回答表!X43="○","○",""),"")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IF([5]回答表!F17="水道事業",IF([5]回答表!X43="○",[5]回答表!B154,IF([5]回答表!AA43="○",[5]回答表!B201,"")),"")</f>
        <v/>
      </c>
      <c r="AN87" s="106"/>
      <c r="AO87" s="106"/>
      <c r="AP87" s="106"/>
      <c r="AQ87" s="106"/>
      <c r="AR87" s="106"/>
      <c r="AS87" s="106"/>
      <c r="AT87" s="106"/>
      <c r="AU87" s="106"/>
      <c r="AV87" s="106"/>
      <c r="AW87" s="106"/>
      <c r="AX87" s="106"/>
      <c r="AY87" s="106"/>
      <c r="AZ87" s="106"/>
      <c r="BA87" s="106"/>
      <c r="BB87" s="107"/>
      <c r="BC87" s="39"/>
      <c r="BD87" s="34"/>
      <c r="BE87" s="114" t="str">
        <f>IF([5]回答表!F17="水道事業",IF([5]回答表!X43="○",[5]回答表!B190,IF([5]回答表!AA43="○",[5]回答表!B238,"")),"")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IF([5]回答表!F17="水道事業",IF([5]回答表!X43="○",[5]回答表!J162,IF([5]回答表!AA43="○",[5]回答表!J209,"")),"")</f>
        <v/>
      </c>
      <c r="V89" s="118"/>
      <c r="W89" s="118"/>
      <c r="X89" s="118"/>
      <c r="Y89" s="118"/>
      <c r="Z89" s="118"/>
      <c r="AA89" s="118"/>
      <c r="AB89" s="119"/>
      <c r="AC89" s="117" t="str">
        <f>IF([5]回答表!F17="水道事業",IF([5]回答表!X43="○",[5]回答表!J169,IF([5]回答表!AA43="○",[5]回答表!J216,"")),"")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IF([5]回答表!F17="水道事業",IF([5]回答表!X43="○",[5]回答表!E190,IF([5]回答表!AA43="○",[5]回答表!E238,"")),"")</f>
        <v/>
      </c>
      <c r="BF90" s="82"/>
      <c r="BG90" s="82"/>
      <c r="BH90" s="82"/>
      <c r="BI90" s="81" t="str">
        <f>IF([5]回答表!F17="水道事業",IF([5]回答表!X43="○",[5]回答表!E191,IF([5]回答表!AA43="○",[5]回答表!E239,"")),"")</f>
        <v/>
      </c>
      <c r="BJ90" s="82"/>
      <c r="BK90" s="82"/>
      <c r="BL90" s="82"/>
      <c r="BM90" s="81" t="str">
        <f>IF([5]回答表!F17="水道事業",IF([5]回答表!X43="○",[5]回答表!E192,IF([5]回答表!AA43="○",[5]回答表!E240,"")),"")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IF([5]回答表!F17="水道事業",IF([5]回答表!AA43="○","○",""),"")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IF([5]回答表!F17="水道事業",IF([5]回答表!X43="○",[5]回答表!J172,IF([5]回答表!AA43="○",[5]回答表!J219,"")),"")</f>
        <v/>
      </c>
      <c r="V94" s="118"/>
      <c r="W94" s="118"/>
      <c r="X94" s="118"/>
      <c r="Y94" s="118"/>
      <c r="Z94" s="118"/>
      <c r="AA94" s="118"/>
      <c r="AB94" s="119"/>
      <c r="AC94" s="117" t="str">
        <f>IF([5]回答表!F17="水道事業",IF([5]回答表!X43="○",[5]回答表!J176,IF([5]回答表!AA43="○",[5]回答表!J223,"")),"")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IF([5]回答表!F17="水道事業",IF([5]回答表!AD43="○","○",""),"")</f>
        <v/>
      </c>
      <c r="O99" s="97"/>
      <c r="P99" s="97"/>
      <c r="Q99" s="98"/>
      <c r="R99" s="38"/>
      <c r="S99" s="38"/>
      <c r="T99" s="38"/>
      <c r="U99" s="105" t="str">
        <f>IF([5]回答表!F17="水道事業",IF([5]回答表!AD43="○",[5]回答表!B249,""),"")</f>
        <v/>
      </c>
      <c r="V99" s="106"/>
      <c r="W99" s="106"/>
      <c r="X99" s="106"/>
      <c r="Y99" s="106"/>
      <c r="Z99" s="106"/>
      <c r="AA99" s="106"/>
      <c r="AB99" s="106"/>
      <c r="AC99" s="106"/>
      <c r="AD99" s="106"/>
      <c r="AE99" s="106"/>
      <c r="AF99" s="106"/>
      <c r="AG99" s="106"/>
      <c r="AH99" s="106"/>
      <c r="AI99" s="106"/>
      <c r="AJ99" s="107"/>
      <c r="AK99" s="55"/>
      <c r="AL99" s="55"/>
      <c r="AM99" s="105" t="str">
        <f>IF([5]回答表!F17="水道事業",IF([5]回答表!AD43="○",[5]回答表!B255,""),"")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IF([5]回答表!F17="簡易水道事業",IF([5]回答表!X43="○","○",""),"")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IF([5]回答表!F17="簡易水道事業",IF([5]回答表!X43="○",[5]回答表!B154,IF([5]回答表!AA43="○",[5]回答表!B201,"")),"")</f>
        <v/>
      </c>
      <c r="AN111" s="106"/>
      <c r="AO111" s="106"/>
      <c r="AP111" s="106"/>
      <c r="AQ111" s="106"/>
      <c r="AR111" s="106"/>
      <c r="AS111" s="106"/>
      <c r="AT111" s="106"/>
      <c r="AU111" s="106"/>
      <c r="AV111" s="106"/>
      <c r="AW111" s="106"/>
      <c r="AX111" s="106"/>
      <c r="AY111" s="106"/>
      <c r="AZ111" s="106"/>
      <c r="BA111" s="106"/>
      <c r="BB111" s="107"/>
      <c r="BC111" s="39"/>
      <c r="BD111" s="34"/>
      <c r="BE111" s="114" t="str">
        <f>IF([5]回答表!F17="簡易水道事業",IF([5]回答表!X43="○",[5]回答表!B190,IF([5]回答表!AA43="○",[5]回答表!B238,"")),"")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IF([5]回答表!F17="簡易水道事業",IF([5]回答表!X43="○",[5]回答表!Y181,IF([5]回答表!AA43="○",[5]回答表!Y229,"")),"")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IF([5]回答表!F17="簡易水道事業",IF([5]回答表!X43="○",[5]回答表!E190,IF([5]回答表!AA43="○",[5]回答表!E238,"")),"")</f>
        <v/>
      </c>
      <c r="BF114" s="82"/>
      <c r="BG114" s="82"/>
      <c r="BH114" s="82"/>
      <c r="BI114" s="81" t="str">
        <f>IF([5]回答表!F17="簡易水道事業",IF([5]回答表!X43="○",[5]回答表!E191,IF([5]回答表!AA43="○",[5]回答表!E239,"")),"")</f>
        <v/>
      </c>
      <c r="BJ114" s="82"/>
      <c r="BK114" s="82"/>
      <c r="BL114" s="82"/>
      <c r="BM114" s="81" t="str">
        <f>IF([5]回答表!F17="簡易水道事業",IF([5]回答表!X43="○",[5]回答表!E192,IF([5]回答表!AA43="○",[5]回答表!E240,"")),"")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IF([5]回答表!F17="簡易水道事業",IF([5]回答表!AA43="○","○",""),"")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IF([5]回答表!F17="簡易水道事業",IF([5]回答表!X43="○",[5]回答表!Y182,IF([5]回答表!AA43="○",[5]回答表!Y230,"")),"")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IF([5]回答表!F17="簡易水道事業",IF([5]回答表!AD43="○","○",""),"")</f>
        <v/>
      </c>
      <c r="O123" s="97"/>
      <c r="P123" s="97"/>
      <c r="Q123" s="98"/>
      <c r="R123" s="38"/>
      <c r="S123" s="38"/>
      <c r="T123" s="38"/>
      <c r="U123" s="105" t="str">
        <f>IF([5]回答表!F17="簡易水道事業",IF([5]回答表!AD43="○",[5]回答表!B249,""),"")</f>
        <v/>
      </c>
      <c r="V123" s="106"/>
      <c r="W123" s="106"/>
      <c r="X123" s="106"/>
      <c r="Y123" s="106"/>
      <c r="Z123" s="106"/>
      <c r="AA123" s="106"/>
      <c r="AB123" s="106"/>
      <c r="AC123" s="106"/>
      <c r="AD123" s="106"/>
      <c r="AE123" s="106"/>
      <c r="AF123" s="106"/>
      <c r="AG123" s="106"/>
      <c r="AH123" s="106"/>
      <c r="AI123" s="106"/>
      <c r="AJ123" s="107"/>
      <c r="AK123" s="55"/>
      <c r="AL123" s="55"/>
      <c r="AM123" s="105" t="str">
        <f>IF([5]回答表!F17="簡易水道事業",IF([5]回答表!AD43="○",[5]回答表!B255,""),"")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IF([5]回答表!F17="下水道事業",IF([5]回答表!X43="○","○",""),"")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IF([5]回答表!F17="下水道事業",IF([5]回答表!X43="○",[5]回答表!B154,IF([5]回答表!AA43="○",[5]回答表!B201,"")),"")</f>
        <v/>
      </c>
      <c r="AN135" s="106"/>
      <c r="AO135" s="106"/>
      <c r="AP135" s="106"/>
      <c r="AQ135" s="106"/>
      <c r="AR135" s="106"/>
      <c r="AS135" s="106"/>
      <c r="AT135" s="106"/>
      <c r="AU135" s="106"/>
      <c r="AV135" s="106"/>
      <c r="AW135" s="106"/>
      <c r="AX135" s="106"/>
      <c r="AY135" s="106"/>
      <c r="AZ135" s="106"/>
      <c r="BA135" s="106"/>
      <c r="BB135" s="107"/>
      <c r="BC135" s="39"/>
      <c r="BD135" s="34"/>
      <c r="BE135" s="114" t="str">
        <f>IF([5]回答表!F17="下水道事業",IF([5]回答表!X43="○",[5]回答表!B190,IF([5]回答表!AA43="○",[5]回答表!B238,"")),"")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IF([5]回答表!F17="下水道事業",IF([5]回答表!X43="○",[5]回答表!Y184,IF([5]回答表!AA43="○",[5]回答表!Y232,"")),"")</f>
        <v/>
      </c>
      <c r="V137" s="118"/>
      <c r="W137" s="118"/>
      <c r="X137" s="118"/>
      <c r="Y137" s="118"/>
      <c r="Z137" s="118"/>
      <c r="AA137" s="118"/>
      <c r="AB137" s="119"/>
      <c r="AC137" s="117" t="str">
        <f>IF([5]回答表!F17="下水道事業",IF([5]回答表!X43="○",[5]回答表!Y185,IF([5]回答表!AA43="○",[5]回答表!Y233,"")),"")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IF([5]回答表!F17="下水道事業",IF([5]回答表!X43="○",[5]回答表!E190,IF([5]回答表!AA43="○",[5]回答表!E238,"")),"")</f>
        <v/>
      </c>
      <c r="BF138" s="82"/>
      <c r="BG138" s="82"/>
      <c r="BH138" s="82"/>
      <c r="BI138" s="81" t="str">
        <f>IF([5]回答表!F17="下水道事業",IF([5]回答表!X43="○",[5]回答表!E191,IF([5]回答表!AA43="○",[5]回答表!E239,"")),"")</f>
        <v/>
      </c>
      <c r="BJ138" s="82"/>
      <c r="BK138" s="82"/>
      <c r="BL138" s="82"/>
      <c r="BM138" s="81" t="str">
        <f>IF([5]回答表!F17="下水道事業",IF([5]回答表!X43="○",[5]回答表!E192,IF([5]回答表!AA43="○",[5]回答表!E240,"")),"")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IF([5]回答表!F17="下水道事業",IF([5]回答表!AA43="○","○",""),"")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IF([5]回答表!F17="下水道事業",IF([5]回答表!X43="○",[5]回答表!Y186,IF([5]回答表!AA43="○",[5]回答表!Y234,"")),"")</f>
        <v/>
      </c>
      <c r="V142" s="118"/>
      <c r="W142" s="118"/>
      <c r="X142" s="118"/>
      <c r="Y142" s="118"/>
      <c r="Z142" s="118"/>
      <c r="AA142" s="118"/>
      <c r="AB142" s="119"/>
      <c r="AC142" s="117" t="str">
        <f>IF([5]回答表!F17="下水道事業",IF([5]回答表!X43="○",[5]回答表!Y187,IF([5]回答表!AA43="○",[5]回答表!Y235,"")),"")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IF([5]回答表!F17="下水道事業",IF([5]回答表!AD43="○","○",""),"")</f>
        <v/>
      </c>
      <c r="O147" s="97"/>
      <c r="P147" s="97"/>
      <c r="Q147" s="98"/>
      <c r="R147" s="38"/>
      <c r="S147" s="38"/>
      <c r="T147" s="38"/>
      <c r="U147" s="105" t="str">
        <f>IF([5]回答表!F17="下水道事業",IF([5]回答表!AD43="○",[5]回答表!B249,""),"")</f>
        <v/>
      </c>
      <c r="V147" s="106"/>
      <c r="W147" s="106"/>
      <c r="X147" s="106"/>
      <c r="Y147" s="106"/>
      <c r="Z147" s="106"/>
      <c r="AA147" s="106"/>
      <c r="AB147" s="106"/>
      <c r="AC147" s="106"/>
      <c r="AD147" s="106"/>
      <c r="AE147" s="106"/>
      <c r="AF147" s="106"/>
      <c r="AG147" s="106"/>
      <c r="AH147" s="106"/>
      <c r="AI147" s="106"/>
      <c r="AJ147" s="107"/>
      <c r="AK147" s="55"/>
      <c r="AL147" s="55"/>
      <c r="AM147" s="105" t="str">
        <f>IF([5]回答表!F17="下水道事業",IF([5]回答表!AD43="○",[5]回答表!B255,""),"")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IF([5]回答表!BD17="○",IF([5]回答表!X43="○","○",""),"")</f>
        <v/>
      </c>
      <c r="O159" s="97"/>
      <c r="P159" s="97"/>
      <c r="Q159" s="98"/>
      <c r="R159" s="38"/>
      <c r="S159" s="38"/>
      <c r="T159" s="38"/>
      <c r="U159" s="105" t="str">
        <f>IF([5]回答表!BD17="○",IF([5]回答表!X43="○",[5]回答表!B154,IF([5]回答表!AA43="○",[5]回答表!B201,"")),"")</f>
        <v/>
      </c>
      <c r="V159" s="106"/>
      <c r="W159" s="106"/>
      <c r="X159" s="106"/>
      <c r="Y159" s="106"/>
      <c r="Z159" s="106"/>
      <c r="AA159" s="106"/>
      <c r="AB159" s="106"/>
      <c r="AC159" s="106"/>
      <c r="AD159" s="106"/>
      <c r="AE159" s="106"/>
      <c r="AF159" s="106"/>
      <c r="AG159" s="106"/>
      <c r="AH159" s="106"/>
      <c r="AI159" s="106"/>
      <c r="AJ159" s="107"/>
      <c r="AK159" s="49"/>
      <c r="AL159" s="49"/>
      <c r="AM159" s="114" t="str">
        <f>IF([5]回答表!BD17="○",IF([5]回答表!X43="○",[5]回答表!B190,IF([5]回答表!AA43="○",[5]回答表!B238,"")),"")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IF([5]回答表!BD17="○",IF([5]回答表!X43="○",[5]回答表!E190,IF([5]回答表!AA43="○",[5]回答表!E238,"")),"")</f>
        <v/>
      </c>
      <c r="AN162" s="82"/>
      <c r="AO162" s="82"/>
      <c r="AP162" s="82"/>
      <c r="AQ162" s="81" t="str">
        <f>IF([5]回答表!BD17="○",IF([5]回答表!X43="○",[5]回答表!E191,IF([5]回答表!AA43="○",[5]回答表!E239,"")),"")</f>
        <v/>
      </c>
      <c r="AR162" s="82"/>
      <c r="AS162" s="82"/>
      <c r="AT162" s="82"/>
      <c r="AU162" s="81" t="str">
        <f>IF([5]回答表!BD17="○",IF([5]回答表!X43="○",[5]回答表!E192,IF([5]回答表!AA43="○",[5]回答表!E240,"")),"")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IF([5]回答表!BD17="○",IF([5]回答表!AA43="○","○",""),"")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IF([5]回答表!BD17="○",IF([5]回答表!AD43="○","○",""),"")</f>
        <v/>
      </c>
      <c r="O171" s="97"/>
      <c r="P171" s="97"/>
      <c r="Q171" s="98"/>
      <c r="R171" s="38"/>
      <c r="S171" s="38"/>
      <c r="T171" s="38"/>
      <c r="U171" s="105" t="str">
        <f>IF([5]回答表!BD17="○",IF([5]回答表!AD43="○",[5]回答表!B249,""),"")</f>
        <v/>
      </c>
      <c r="V171" s="106"/>
      <c r="W171" s="106"/>
      <c r="X171" s="106"/>
      <c r="Y171" s="106"/>
      <c r="Z171" s="106"/>
      <c r="AA171" s="106"/>
      <c r="AB171" s="106"/>
      <c r="AC171" s="106"/>
      <c r="AD171" s="106"/>
      <c r="AE171" s="106"/>
      <c r="AF171" s="106"/>
      <c r="AG171" s="106"/>
      <c r="AH171" s="106"/>
      <c r="AI171" s="106"/>
      <c r="AJ171" s="107"/>
      <c r="AK171" s="55"/>
      <c r="AL171" s="55"/>
      <c r="AM171" s="105" t="str">
        <f>IF([5]回答表!BD17="○",IF([5]回答表!AD43="○",[5]回答表!B255,""),"")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IF([5]回答表!X44="○","○","")</f>
        <v>○</v>
      </c>
      <c r="O183" s="97"/>
      <c r="P183" s="97"/>
      <c r="Q183" s="98"/>
      <c r="R183" s="38"/>
      <c r="S183" s="38"/>
      <c r="T183" s="38"/>
      <c r="U183" s="105" t="str">
        <f>IF([5]回答表!X44="○",[5]回答表!B266,IF([5]回答表!AA44="○",[5]回答表!B283,""))</f>
        <v>福祉施設の維持管理と運営全般。</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IF([5]回答表!X44="○",[5]回答表!U272,IF([5]回答表!AA44="○",[5]回答表!U289,""))</f>
        <v>平成</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IF([5]回答表!X44="○",[5]回答表!G272,IF([5]回答表!AA44="○",[5]回答表!G289,""))</f>
        <v>○</v>
      </c>
      <c r="AN186" s="118"/>
      <c r="AO186" s="118"/>
      <c r="AP186" s="118"/>
      <c r="AQ186" s="118"/>
      <c r="AR186" s="118"/>
      <c r="AS186" s="118"/>
      <c r="AT186" s="119"/>
      <c r="AU186" s="117">
        <f>IF([5]回答表!X44="○",[5]回答表!G273,IF([5]回答表!AA44="○",[5]回答表!G290,""))</f>
        <v>0</v>
      </c>
      <c r="AV186" s="118"/>
      <c r="AW186" s="118"/>
      <c r="AX186" s="118"/>
      <c r="AY186" s="118"/>
      <c r="AZ186" s="118"/>
      <c r="BA186" s="118"/>
      <c r="BB186" s="119"/>
      <c r="BC186" s="39"/>
      <c r="BD186" s="34"/>
      <c r="BE186" s="81">
        <f>IF([5]回答表!X44="○",[5]回答表!X272,IF([5]回答表!AA44="○",[5]回答表!X289,""))</f>
        <v>18</v>
      </c>
      <c r="BF186" s="82"/>
      <c r="BG186" s="82"/>
      <c r="BH186" s="82"/>
      <c r="BI186" s="81">
        <f>IF([5]回答表!X44="○",[5]回答表!X273,IF([5]回答表!AA44="○",[5]回答表!X290,""))</f>
        <v>4</v>
      </c>
      <c r="BJ186" s="82"/>
      <c r="BK186" s="82"/>
      <c r="BL186" s="85"/>
      <c r="BM186" s="81">
        <f>IF([5]回答表!X44="○",[5]回答表!X274,IF([5]回答表!AA44="○",[5]回答表!X291,""))</f>
        <v>1</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IF([5]回答表!AA44="○","○","")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IF([5]回答表!AD44="○","○","")</f>
        <v/>
      </c>
      <c r="O195" s="97"/>
      <c r="P195" s="97"/>
      <c r="Q195" s="98"/>
      <c r="R195" s="38"/>
      <c r="S195" s="38"/>
      <c r="T195" s="38"/>
      <c r="U195" s="105" t="str">
        <f>IF([5]回答表!AD44="○",[5]回答表!B296,"")</f>
        <v/>
      </c>
      <c r="V195" s="106"/>
      <c r="W195" s="106"/>
      <c r="X195" s="106"/>
      <c r="Y195" s="106"/>
      <c r="Z195" s="106"/>
      <c r="AA195" s="106"/>
      <c r="AB195" s="106"/>
      <c r="AC195" s="106"/>
      <c r="AD195" s="106"/>
      <c r="AE195" s="106"/>
      <c r="AF195" s="106"/>
      <c r="AG195" s="106"/>
      <c r="AH195" s="106"/>
      <c r="AI195" s="106"/>
      <c r="AJ195" s="107"/>
      <c r="AK195" s="60"/>
      <c r="AL195" s="60"/>
      <c r="AM195" s="105" t="str">
        <f>IF([5]回答表!AD44="○",[5]回答表!B302,"")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IF([5]回答表!X45="○","○","")</f>
        <v/>
      </c>
      <c r="O207" s="97"/>
      <c r="P207" s="97"/>
      <c r="Q207" s="98"/>
      <c r="R207" s="38"/>
      <c r="S207" s="38"/>
      <c r="T207" s="38"/>
      <c r="U207" s="105" t="str">
        <f>IF([5]回答表!X45="○",[5]回答表!B314,IF([5]回答表!AA45="○",[5]回答表!B337,""))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IF([5]回答表!X45="○",[5]回答表!B320,"")</f>
        <v/>
      </c>
      <c r="AO207" s="163"/>
      <c r="AP207" s="163"/>
      <c r="AQ207" s="163"/>
      <c r="AR207" s="163"/>
      <c r="AS207" s="163"/>
      <c r="AT207" s="163"/>
      <c r="AU207" s="163"/>
      <c r="AV207" s="163"/>
      <c r="AW207" s="163"/>
      <c r="AX207" s="163"/>
      <c r="AY207" s="163"/>
      <c r="AZ207" s="163"/>
      <c r="BA207" s="163"/>
      <c r="BB207" s="164"/>
      <c r="BC207" s="39"/>
      <c r="BD207" s="34"/>
      <c r="BE207" s="114" t="str">
        <f>IF([5]回答表!X45="○",[5]回答表!B326,IF([5]回答表!AA45="○",[5]回答表!B343,""))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IF([5]回答表!X45="○",[5]回答表!E326,IF([5]回答表!AA45="○",[5]回答表!E343,""))</f>
        <v/>
      </c>
      <c r="BF210" s="82"/>
      <c r="BG210" s="82"/>
      <c r="BH210" s="82"/>
      <c r="BI210" s="81" t="str">
        <f>IF([5]回答表!X45="○",[5]回答表!E327,IF([5]回答表!AA45="○",[5]回答表!E344,""))</f>
        <v/>
      </c>
      <c r="BJ210" s="82"/>
      <c r="BK210" s="82"/>
      <c r="BL210" s="85"/>
      <c r="BM210" s="81" t="str">
        <f>IF([5]回答表!X45="○",[5]回答表!E328,IF([5]回答表!AA45="○",[5]回答表!E345,""))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IF([5]回答表!AA45="○","○","")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IF([5]回答表!AD45="○","○","")</f>
        <v/>
      </c>
      <c r="O219" s="97"/>
      <c r="P219" s="97"/>
      <c r="Q219" s="98"/>
      <c r="R219" s="38"/>
      <c r="S219" s="38"/>
      <c r="T219" s="38"/>
      <c r="U219" s="105" t="str">
        <f>IF([5]回答表!AD45="○",[5]回答表!B350,"")</f>
        <v/>
      </c>
      <c r="V219" s="106"/>
      <c r="W219" s="106"/>
      <c r="X219" s="106"/>
      <c r="Y219" s="106"/>
      <c r="Z219" s="106"/>
      <c r="AA219" s="106"/>
      <c r="AB219" s="106"/>
      <c r="AC219" s="106"/>
      <c r="AD219" s="106"/>
      <c r="AE219" s="106"/>
      <c r="AF219" s="106"/>
      <c r="AG219" s="106"/>
      <c r="AH219" s="106"/>
      <c r="AI219" s="106"/>
      <c r="AJ219" s="107"/>
      <c r="AK219" s="60"/>
      <c r="AL219" s="60"/>
      <c r="AM219" s="105" t="str">
        <f>IF([5]回答表!AD45="○",[5]回答表!B356,"")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IF([5]回答表!X46="○","○","")</f>
        <v/>
      </c>
      <c r="O231" s="97"/>
      <c r="P231" s="97"/>
      <c r="Q231" s="98"/>
      <c r="R231" s="38"/>
      <c r="S231" s="38"/>
      <c r="T231" s="38"/>
      <c r="U231" s="105" t="str">
        <f>IF([5]回答表!X46="○",[5]回答表!B368,IF([5]回答表!AA46="○",[5]回答表!B382,""))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IF([5]回答表!X46="○",[5]回答表!BC375,IF([5]回答表!AA46="○",[5]回答表!BC389,""))</f>
        <v/>
      </c>
      <c r="AR231" s="149"/>
      <c r="AS231" s="149"/>
      <c r="AT231" s="149"/>
      <c r="AU231" s="154" t="s">
        <v>63</v>
      </c>
      <c r="AV231" s="155"/>
      <c r="AW231" s="155"/>
      <c r="AX231" s="156"/>
      <c r="AY231" s="149" t="str">
        <f>IF([5]回答表!X46="○",[5]回答表!BC380,IF([5]回答表!AA46="○",[5]回答表!BC394,""))</f>
        <v/>
      </c>
      <c r="AZ231" s="149"/>
      <c r="BA231" s="149"/>
      <c r="BB231" s="149"/>
      <c r="BC231" s="39"/>
      <c r="BD231" s="34"/>
      <c r="BE231" s="114" t="str">
        <f>IF([5]回答表!X46="○",[5]回答表!S374,IF([5]回答表!AA46="○",[5]回答表!S388,""))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IF([5]回答表!X46="○",[5]回答表!BC376,IF([5]回答表!AA46="○",[5]回答表!BC390,""))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IF([5]回答表!X46="○",[5]回答表!V374,IF([5]回答表!AA46="○",[5]回答表!V388,""))</f>
        <v/>
      </c>
      <c r="BF234" s="82"/>
      <c r="BG234" s="82"/>
      <c r="BH234" s="82"/>
      <c r="BI234" s="81" t="str">
        <f>IF([5]回答表!X46="○",[5]回答表!V375,IF([5]回答表!AA46="○",[5]回答表!V389,""))</f>
        <v/>
      </c>
      <c r="BJ234" s="82"/>
      <c r="BK234" s="82"/>
      <c r="BL234" s="85"/>
      <c r="BM234" s="81" t="str">
        <f>IF([5]回答表!X46="○",[5]回答表!V376,IF([5]回答表!AA46="○",[5]回答表!V390,""))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IF([5]回答表!X46="○",[5]回答表!BC377,IF([5]回答表!AA46="○",[5]回答表!BC391,""))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IF([5]回答表!X46="○",[5]回答表!BC381,IF([5]回答表!AA46="○",[5]回答表!BC395,""))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IF([5]回答表!AA46="○","○","")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IF([5]回答表!X46="○",[5]回答表!BC378,IF([5]回答表!AA46="○",[5]回答表!BC392,""))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IF([5]回答表!X46="○",[5]回答表!BC379,IF([5]回答表!AA46="○",[5]回答表!BC393,""))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IF([5]回答表!AD46="○","○","")</f>
        <v/>
      </c>
      <c r="O243" s="97"/>
      <c r="P243" s="97"/>
      <c r="Q243" s="98"/>
      <c r="R243" s="38"/>
      <c r="S243" s="38"/>
      <c r="T243" s="38"/>
      <c r="U243" s="105" t="str">
        <f>IF([5]回答表!AD46="○",[5]回答表!B396,"")</f>
        <v/>
      </c>
      <c r="V243" s="106"/>
      <c r="W243" s="106"/>
      <c r="X243" s="106"/>
      <c r="Y243" s="106"/>
      <c r="Z243" s="106"/>
      <c r="AA243" s="106"/>
      <c r="AB243" s="106"/>
      <c r="AC243" s="106"/>
      <c r="AD243" s="106"/>
      <c r="AE243" s="106"/>
      <c r="AF243" s="106"/>
      <c r="AG243" s="106"/>
      <c r="AH243" s="106"/>
      <c r="AI243" s="106"/>
      <c r="AJ243" s="107"/>
      <c r="AK243" s="55"/>
      <c r="AL243" s="55"/>
      <c r="AM243" s="105" t="str">
        <f>IF([5]回答表!AD46="○",[5]回答表!B402,"")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IF([5]回答表!X47="○","○","")</f>
        <v/>
      </c>
      <c r="O254" s="97"/>
      <c r="P254" s="97"/>
      <c r="Q254" s="98"/>
      <c r="R254" s="38"/>
      <c r="S254" s="38"/>
      <c r="T254" s="38"/>
      <c r="U254" s="105" t="str">
        <f>IF([5]回答表!X47="○",[5]回答表!B414,IF([5]回答表!AA47="○",[5]回答表!B431,""))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IF([5]回答表!X47="○",[5]回答表!B424,IF([5]回答表!AA47="○",[5]回答表!B441,""))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IF([5]回答表!X47="○",[5]回答表!G420,IF([5]回答表!AA47="○",[5]回答表!G437,""))</f>
        <v/>
      </c>
      <c r="AN256" s="118"/>
      <c r="AO256" s="118"/>
      <c r="AP256" s="118"/>
      <c r="AQ256" s="118"/>
      <c r="AR256" s="118"/>
      <c r="AS256" s="118"/>
      <c r="AT256" s="119"/>
      <c r="AU256" s="117" t="str">
        <f>IF([5]回答表!X47="○",[5]回答表!G421,IF([5]回答表!AA47="○",[5]回答表!G438,""))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IF([5]回答表!X47="○",[5]回答表!E424,IF([5]回答表!AA47="○",[5]回答表!E441,""))</f>
        <v/>
      </c>
      <c r="BF257" s="82"/>
      <c r="BG257" s="82"/>
      <c r="BH257" s="82"/>
      <c r="BI257" s="81" t="str">
        <f>IF([5]回答表!X47="○",[5]回答表!E425,IF([5]回答表!AA47="○",[5]回答表!E442,""))</f>
        <v/>
      </c>
      <c r="BJ257" s="82"/>
      <c r="BK257" s="82"/>
      <c r="BL257" s="85"/>
      <c r="BM257" s="81" t="str">
        <f>IF([5]回答表!X47="○",[5]回答表!E426,IF([5]回答表!AA47="○",[5]回答表!E443,""))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IF([5]回答表!AA47="○","○","")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IF([5]回答表!AD47="○","○","")</f>
        <v/>
      </c>
      <c r="O266" s="97"/>
      <c r="P266" s="97"/>
      <c r="Q266" s="98"/>
      <c r="R266" s="38"/>
      <c r="S266" s="38"/>
      <c r="T266" s="38"/>
      <c r="U266" s="105" t="str">
        <f>IF([5]回答表!AD47="○",[5]回答表!B448,"")</f>
        <v/>
      </c>
      <c r="V266" s="106"/>
      <c r="W266" s="106"/>
      <c r="X266" s="106"/>
      <c r="Y266" s="106"/>
      <c r="Z266" s="106"/>
      <c r="AA266" s="106"/>
      <c r="AB266" s="106"/>
      <c r="AC266" s="106"/>
      <c r="AD266" s="106"/>
      <c r="AE266" s="106"/>
      <c r="AF266" s="106"/>
      <c r="AG266" s="106"/>
      <c r="AH266" s="106"/>
      <c r="AI266" s="106"/>
      <c r="AJ266" s="107"/>
      <c r="AK266" s="49"/>
      <c r="AL266" s="49"/>
      <c r="AM266" s="105" t="str">
        <f>IF([5]回答表!AD47="○",[5]回答表!B454,"")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IF([5]回答表!R48="○",[5]回答表!B467,"")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vt:lpstr>
      <vt:lpstr>下水道（特定環境保全公共下水道）</vt:lpstr>
      <vt:lpstr>介護サービス（指定介護老人福祉施設）</vt:lpstr>
      <vt:lpstr>介護サービス（老人短期入所施設）</vt:lpstr>
      <vt:lpstr>介護サービス（老人デイサービスセンター）</vt:lpstr>
      <vt:lpstr>'下水道（特定環境保全公共下水道）'!Print_Area</vt:lpstr>
      <vt:lpstr>'介護サービス（指定介護老人福祉施設）'!Print_Area</vt:lpstr>
      <vt:lpstr>'介護サービス（老人デイサービスセンター）'!Print_Area</vt:lpstr>
      <vt:lpstr>'介護サービス（老人短期入所施設）'!Print_Area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2020-11-17T01:50:43Z</cp:lastPrinted>
  <dcterms:created xsi:type="dcterms:W3CDTF">2020-11-17T01:44:17Z</dcterms:created>
  <dcterms:modified xsi:type="dcterms:W3CDTF">2020-11-17T07:14:34Z</dcterms:modified>
</cp:coreProperties>
</file>