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10.18.11.9\home\02koueikigyo\02 業務\01 共通業務\03 各種調査・照会\07 経営総点検調査・抜本的改革取組状況調査\R02年度作業\01 抜本的な改革の取組状況調査\07 公開用ファイル\"/>
    </mc:Choice>
  </mc:AlternateContent>
  <xr:revisionPtr revIDLastSave="0" documentId="13_ncr:1_{F9A31536-4D49-407A-9E51-46BE94AF0AED}" xr6:coauthVersionLast="45" xr6:coauthVersionMax="45" xr10:uidLastSave="{00000000-0000-0000-0000-000000000000}"/>
  <bookViews>
    <workbookView xWindow="2370" yWindow="15" windowWidth="13785" windowHeight="15405" xr2:uid="{DFB984F8-4502-436E-9FD9-6160BC67EF64}"/>
  </bookViews>
  <sheets>
    <sheet name="水道" sheetId="3" r:id="rId1"/>
    <sheet name="簡易水道" sheetId="1" r:id="rId2"/>
    <sheet name="下水道（特定環境保全公共下水道）" sheetId="4" r:id="rId3"/>
    <sheet name="下水道（農業集落排水施設）" sheetId="5" r:id="rId4"/>
    <sheet name="観光" sheetId="2" r:id="rId5"/>
  </sheets>
  <externalReferences>
    <externalReference r:id="rId6"/>
    <externalReference r:id="rId7"/>
    <externalReference r:id="rId8"/>
    <externalReference r:id="rId9"/>
    <externalReference r:id="rId10"/>
  </externalReferences>
  <definedNames>
    <definedName name="_xlnm.Print_Area" localSheetId="2">'下水道（特定環境保全公共下水道）'!$A$1:$BR$298</definedName>
    <definedName name="_xlnm.Print_Area" localSheetId="3">'下水道（農業集落排水施設）'!$A$1:$BR$298</definedName>
    <definedName name="_xlnm.Print_Area" localSheetId="1">簡易水道!$A$1:$BR$298</definedName>
    <definedName name="_xlnm.Print_Area" localSheetId="4">観光!$A$1:$BR$298</definedName>
    <definedName name="_xlnm.Print_Area" localSheetId="0">水道!$A$1:$BR$298</definedName>
    <definedName name="業種名" localSheetId="2">[1]選択肢!$K$2:$K$19</definedName>
    <definedName name="業種名" localSheetId="3">[2]選択肢!$K$2:$K$19</definedName>
    <definedName name="業種名" localSheetId="4">[3]選択肢!$K$2:$K$19</definedName>
    <definedName name="業種名" localSheetId="0">[4]選択肢!$K$2:$K$19</definedName>
    <definedName name="業種名">[5]選択肢!$K$2:$K$19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9" i="5" l="1"/>
  <c r="AM266" i="5"/>
  <c r="U266" i="5"/>
  <c r="N266" i="5"/>
  <c r="N260" i="5"/>
  <c r="BM257" i="5"/>
  <c r="BI257" i="5"/>
  <c r="BE257" i="5"/>
  <c r="AU256" i="5"/>
  <c r="AM256" i="5"/>
  <c r="BE254" i="5"/>
  <c r="U254" i="5"/>
  <c r="N254" i="5"/>
  <c r="AM243" i="5"/>
  <c r="U243" i="5"/>
  <c r="N243" i="5"/>
  <c r="AQ239" i="5"/>
  <c r="AQ237" i="5"/>
  <c r="N237" i="5"/>
  <c r="AY236" i="5"/>
  <c r="AQ235" i="5"/>
  <c r="BM234" i="5"/>
  <c r="BI234" i="5"/>
  <c r="BE234" i="5"/>
  <c r="AQ233" i="5"/>
  <c r="BE231" i="5"/>
  <c r="AY231" i="5"/>
  <c r="AQ231" i="5"/>
  <c r="U231" i="5"/>
  <c r="N231" i="5"/>
  <c r="AM219" i="5"/>
  <c r="U219" i="5"/>
  <c r="N219" i="5"/>
  <c r="N213" i="5"/>
  <c r="BM210" i="5"/>
  <c r="BI210" i="5"/>
  <c r="BE210" i="5"/>
  <c r="BE207" i="5"/>
  <c r="AN207" i="5"/>
  <c r="U207" i="5"/>
  <c r="N207" i="5"/>
  <c r="AM195" i="5"/>
  <c r="U195" i="5"/>
  <c r="N195" i="5"/>
  <c r="N189" i="5"/>
  <c r="BM186" i="5"/>
  <c r="BI186" i="5"/>
  <c r="BE186" i="5"/>
  <c r="AU186" i="5"/>
  <c r="AM186" i="5"/>
  <c r="BE183" i="5"/>
  <c r="U183" i="5"/>
  <c r="N183" i="5"/>
  <c r="AM171" i="5"/>
  <c r="U171" i="5"/>
  <c r="N171" i="5"/>
  <c r="N165" i="5"/>
  <c r="AU162" i="5"/>
  <c r="AQ162" i="5"/>
  <c r="AM162" i="5"/>
  <c r="AM159" i="5"/>
  <c r="U159" i="5"/>
  <c r="N159" i="5"/>
  <c r="AM147" i="5"/>
  <c r="U147" i="5"/>
  <c r="N147" i="5"/>
  <c r="AC142" i="5"/>
  <c r="U142" i="5"/>
  <c r="N141" i="5"/>
  <c r="BM138" i="5"/>
  <c r="BI138" i="5"/>
  <c r="BE138" i="5"/>
  <c r="AC137" i="5"/>
  <c r="U137" i="5"/>
  <c r="BE135" i="5"/>
  <c r="AM135" i="5"/>
  <c r="N135" i="5"/>
  <c r="AM123" i="5"/>
  <c r="U123" i="5"/>
  <c r="N123" i="5"/>
  <c r="U118" i="5"/>
  <c r="N117" i="5"/>
  <c r="BM114" i="5"/>
  <c r="BI114" i="5"/>
  <c r="BE114" i="5"/>
  <c r="U113" i="5"/>
  <c r="BE111" i="5"/>
  <c r="AM111" i="5"/>
  <c r="N111" i="5"/>
  <c r="AM99" i="5"/>
  <c r="U99" i="5"/>
  <c r="N99" i="5"/>
  <c r="AC94" i="5"/>
  <c r="U94" i="5"/>
  <c r="N93" i="5"/>
  <c r="BM90" i="5"/>
  <c r="BI90" i="5"/>
  <c r="BE90" i="5"/>
  <c r="AC89" i="5"/>
  <c r="U89" i="5"/>
  <c r="BE87" i="5"/>
  <c r="AM87" i="5"/>
  <c r="N87" i="5"/>
  <c r="AM75" i="5"/>
  <c r="U75" i="5"/>
  <c r="N75" i="5"/>
  <c r="N69" i="5"/>
  <c r="BM66" i="5"/>
  <c r="BI66" i="5"/>
  <c r="BE66" i="5"/>
  <c r="AU66" i="5"/>
  <c r="AM66" i="5"/>
  <c r="BE63" i="5"/>
  <c r="U63" i="5"/>
  <c r="N63" i="5"/>
  <c r="AM52" i="5"/>
  <c r="U52" i="5"/>
  <c r="N52" i="5"/>
  <c r="AM48" i="5"/>
  <c r="AM47" i="5"/>
  <c r="AM46" i="5"/>
  <c r="AM45" i="5"/>
  <c r="AM44" i="5"/>
  <c r="N44" i="5"/>
  <c r="AM43" i="5"/>
  <c r="AM42" i="5"/>
  <c r="BM39" i="5"/>
  <c r="BI39" i="5"/>
  <c r="BE39" i="5"/>
  <c r="AU38" i="5"/>
  <c r="AM38" i="5"/>
  <c r="BE36" i="5"/>
  <c r="U36" i="5"/>
  <c r="N36" i="5"/>
  <c r="BB24" i="5"/>
  <c r="AT24" i="5"/>
  <c r="AM24" i="5"/>
  <c r="AF24" i="5"/>
  <c r="Y24" i="5"/>
  <c r="R24" i="5"/>
  <c r="K24" i="5"/>
  <c r="D24" i="5"/>
  <c r="BF11" i="5"/>
  <c r="AO11" i="5"/>
  <c r="U11" i="5"/>
  <c r="C11" i="5"/>
  <c r="D279" i="4" l="1"/>
  <c r="AM266" i="4"/>
  <c r="U266" i="4"/>
  <c r="N266" i="4"/>
  <c r="N260" i="4"/>
  <c r="BM257" i="4"/>
  <c r="BI257" i="4"/>
  <c r="BE257" i="4"/>
  <c r="AU256" i="4"/>
  <c r="AM256" i="4"/>
  <c r="BE254" i="4"/>
  <c r="U254" i="4"/>
  <c r="N254" i="4"/>
  <c r="AM243" i="4"/>
  <c r="U243" i="4"/>
  <c r="N243" i="4"/>
  <c r="AQ239" i="4"/>
  <c r="AQ237" i="4"/>
  <c r="N237" i="4"/>
  <c r="AY236" i="4"/>
  <c r="AQ235" i="4"/>
  <c r="BM234" i="4"/>
  <c r="BI234" i="4"/>
  <c r="BE234" i="4"/>
  <c r="AQ233" i="4"/>
  <c r="BE231" i="4"/>
  <c r="AY231" i="4"/>
  <c r="AQ231" i="4"/>
  <c r="U231" i="4"/>
  <c r="N231" i="4"/>
  <c r="AM219" i="4"/>
  <c r="U219" i="4"/>
  <c r="N219" i="4"/>
  <c r="N213" i="4"/>
  <c r="BM210" i="4"/>
  <c r="BI210" i="4"/>
  <c r="BE210" i="4"/>
  <c r="BE207" i="4"/>
  <c r="AN207" i="4"/>
  <c r="U207" i="4"/>
  <c r="N207" i="4"/>
  <c r="AM195" i="4"/>
  <c r="U195" i="4"/>
  <c r="N195" i="4"/>
  <c r="N189" i="4"/>
  <c r="BM186" i="4"/>
  <c r="BI186" i="4"/>
  <c r="BE186" i="4"/>
  <c r="AU186" i="4"/>
  <c r="AM186" i="4"/>
  <c r="BE183" i="4"/>
  <c r="U183" i="4"/>
  <c r="N183" i="4"/>
  <c r="AM171" i="4"/>
  <c r="U171" i="4"/>
  <c r="N171" i="4"/>
  <c r="N165" i="4"/>
  <c r="AU162" i="4"/>
  <c r="AQ162" i="4"/>
  <c r="AM162" i="4"/>
  <c r="AM159" i="4"/>
  <c r="U159" i="4"/>
  <c r="N159" i="4"/>
  <c r="AM147" i="4"/>
  <c r="U147" i="4"/>
  <c r="N147" i="4"/>
  <c r="AC142" i="4"/>
  <c r="U142" i="4"/>
  <c r="N141" i="4"/>
  <c r="BM138" i="4"/>
  <c r="BI138" i="4"/>
  <c r="BE138" i="4"/>
  <c r="AC137" i="4"/>
  <c r="U137" i="4"/>
  <c r="BE135" i="4"/>
  <c r="AM135" i="4"/>
  <c r="N135" i="4"/>
  <c r="AM123" i="4"/>
  <c r="U123" i="4"/>
  <c r="N123" i="4"/>
  <c r="U118" i="4"/>
  <c r="N117" i="4"/>
  <c r="BM114" i="4"/>
  <c r="BI114" i="4"/>
  <c r="BE114" i="4"/>
  <c r="U113" i="4"/>
  <c r="BE111" i="4"/>
  <c r="AM111" i="4"/>
  <c r="N111" i="4"/>
  <c r="AM99" i="4"/>
  <c r="U99" i="4"/>
  <c r="N99" i="4"/>
  <c r="AC94" i="4"/>
  <c r="U94" i="4"/>
  <c r="N93" i="4"/>
  <c r="BM90" i="4"/>
  <c r="BI90" i="4"/>
  <c r="BE90" i="4"/>
  <c r="AC89" i="4"/>
  <c r="U89" i="4"/>
  <c r="BE87" i="4"/>
  <c r="AM87" i="4"/>
  <c r="N87" i="4"/>
  <c r="AM75" i="4"/>
  <c r="U75" i="4"/>
  <c r="N75" i="4"/>
  <c r="N69" i="4"/>
  <c r="BM66" i="4"/>
  <c r="BI66" i="4"/>
  <c r="BE66" i="4"/>
  <c r="AU66" i="4"/>
  <c r="AM66" i="4"/>
  <c r="BE63" i="4"/>
  <c r="U63" i="4"/>
  <c r="N63" i="4"/>
  <c r="AM52" i="4"/>
  <c r="U52" i="4"/>
  <c r="N52" i="4"/>
  <c r="AM48" i="4"/>
  <c r="AM47" i="4"/>
  <c r="AM46" i="4"/>
  <c r="AM45" i="4"/>
  <c r="AM44" i="4"/>
  <c r="N44" i="4"/>
  <c r="AM43" i="4"/>
  <c r="AM42" i="4"/>
  <c r="BM39" i="4"/>
  <c r="BI39" i="4"/>
  <c r="BE39" i="4"/>
  <c r="AU38" i="4"/>
  <c r="AM38" i="4"/>
  <c r="BE36" i="4"/>
  <c r="U36" i="4"/>
  <c r="N36" i="4"/>
  <c r="BB24" i="4"/>
  <c r="AT24" i="4"/>
  <c r="AM24" i="4"/>
  <c r="AF24" i="4"/>
  <c r="Y24" i="4"/>
  <c r="R24" i="4"/>
  <c r="K24" i="4"/>
  <c r="D24" i="4"/>
  <c r="BF11" i="4"/>
  <c r="AO11" i="4"/>
  <c r="U11" i="4"/>
  <c r="C11" i="4"/>
  <c r="D279" i="3" l="1"/>
  <c r="AM266" i="3"/>
  <c r="U266" i="3"/>
  <c r="N266" i="3"/>
  <c r="N260" i="3"/>
  <c r="BM257" i="3"/>
  <c r="BI257" i="3"/>
  <c r="BE257" i="3"/>
  <c r="AU256" i="3"/>
  <c r="AM256" i="3"/>
  <c r="BE254" i="3"/>
  <c r="U254" i="3"/>
  <c r="N254" i="3"/>
  <c r="AM243" i="3"/>
  <c r="U243" i="3"/>
  <c r="N243" i="3"/>
  <c r="AQ239" i="3"/>
  <c r="AQ237" i="3"/>
  <c r="N237" i="3"/>
  <c r="AY236" i="3"/>
  <c r="AQ235" i="3"/>
  <c r="BM234" i="3"/>
  <c r="BI234" i="3"/>
  <c r="BE234" i="3"/>
  <c r="AQ233" i="3"/>
  <c r="BE231" i="3"/>
  <c r="AY231" i="3"/>
  <c r="AQ231" i="3"/>
  <c r="U231" i="3"/>
  <c r="N231" i="3"/>
  <c r="AM219" i="3"/>
  <c r="U219" i="3"/>
  <c r="N219" i="3"/>
  <c r="N213" i="3"/>
  <c r="BM210" i="3"/>
  <c r="BI210" i="3"/>
  <c r="BE210" i="3"/>
  <c r="BE207" i="3"/>
  <c r="AN207" i="3"/>
  <c r="U207" i="3"/>
  <c r="N207" i="3"/>
  <c r="AM195" i="3"/>
  <c r="U195" i="3"/>
  <c r="N195" i="3"/>
  <c r="N189" i="3"/>
  <c r="BM186" i="3"/>
  <c r="BI186" i="3"/>
  <c r="BE186" i="3"/>
  <c r="AU186" i="3"/>
  <c r="AM186" i="3"/>
  <c r="BE183" i="3"/>
  <c r="U183" i="3"/>
  <c r="N183" i="3"/>
  <c r="AM171" i="3"/>
  <c r="U171" i="3"/>
  <c r="N171" i="3"/>
  <c r="N165" i="3"/>
  <c r="AU162" i="3"/>
  <c r="AQ162" i="3"/>
  <c r="AM162" i="3"/>
  <c r="AM159" i="3"/>
  <c r="U159" i="3"/>
  <c r="N159" i="3"/>
  <c r="AM147" i="3"/>
  <c r="U147" i="3"/>
  <c r="N147" i="3"/>
  <c r="AC142" i="3"/>
  <c r="U142" i="3"/>
  <c r="N141" i="3"/>
  <c r="BM138" i="3"/>
  <c r="BI138" i="3"/>
  <c r="BE138" i="3"/>
  <c r="AC137" i="3"/>
  <c r="U137" i="3"/>
  <c r="BE135" i="3"/>
  <c r="AM135" i="3"/>
  <c r="N135" i="3"/>
  <c r="AM123" i="3"/>
  <c r="U123" i="3"/>
  <c r="N123" i="3"/>
  <c r="U118" i="3"/>
  <c r="N117" i="3"/>
  <c r="BM114" i="3"/>
  <c r="BI114" i="3"/>
  <c r="BE114" i="3"/>
  <c r="U113" i="3"/>
  <c r="BE111" i="3"/>
  <c r="AM111" i="3"/>
  <c r="N111" i="3"/>
  <c r="AM99" i="3"/>
  <c r="U99" i="3"/>
  <c r="N99" i="3"/>
  <c r="AC94" i="3"/>
  <c r="U94" i="3"/>
  <c r="N93" i="3"/>
  <c r="BM90" i="3"/>
  <c r="BI90" i="3"/>
  <c r="BE90" i="3"/>
  <c r="AC89" i="3"/>
  <c r="U89" i="3"/>
  <c r="BE87" i="3"/>
  <c r="AM87" i="3"/>
  <c r="N87" i="3"/>
  <c r="AM75" i="3"/>
  <c r="U75" i="3"/>
  <c r="N75" i="3"/>
  <c r="N69" i="3"/>
  <c r="BM66" i="3"/>
  <c r="BI66" i="3"/>
  <c r="BE66" i="3"/>
  <c r="AU66" i="3"/>
  <c r="AM66" i="3"/>
  <c r="BE63" i="3"/>
  <c r="U63" i="3"/>
  <c r="N63" i="3"/>
  <c r="AM52" i="3"/>
  <c r="U52" i="3"/>
  <c r="N52" i="3"/>
  <c r="AM48" i="3"/>
  <c r="AM47" i="3"/>
  <c r="AM46" i="3"/>
  <c r="AM45" i="3"/>
  <c r="AM44" i="3"/>
  <c r="N44" i="3"/>
  <c r="AM43" i="3"/>
  <c r="AM42" i="3"/>
  <c r="BM39" i="3"/>
  <c r="BI39" i="3"/>
  <c r="BE39" i="3"/>
  <c r="AU38" i="3"/>
  <c r="AM38" i="3"/>
  <c r="BE36" i="3"/>
  <c r="U36" i="3"/>
  <c r="N36" i="3"/>
  <c r="BB24" i="3"/>
  <c r="AT24" i="3"/>
  <c r="AM24" i="3"/>
  <c r="AF24" i="3"/>
  <c r="Y24" i="3"/>
  <c r="R24" i="3"/>
  <c r="K24" i="3"/>
  <c r="D24" i="3"/>
  <c r="BF11" i="3"/>
  <c r="AO11" i="3"/>
  <c r="U11" i="3"/>
  <c r="C11" i="3"/>
  <c r="D279" i="2" l="1"/>
  <c r="AM266" i="2"/>
  <c r="U266" i="2"/>
  <c r="N266" i="2"/>
  <c r="N260" i="2"/>
  <c r="BM257" i="2"/>
  <c r="BI257" i="2"/>
  <c r="BE257" i="2"/>
  <c r="AU256" i="2"/>
  <c r="AM256" i="2"/>
  <c r="BE254" i="2"/>
  <c r="U254" i="2"/>
  <c r="N254" i="2"/>
  <c r="AM243" i="2"/>
  <c r="U243" i="2"/>
  <c r="N243" i="2"/>
  <c r="AQ239" i="2"/>
  <c r="AQ237" i="2"/>
  <c r="N237" i="2"/>
  <c r="AY236" i="2"/>
  <c r="AQ235" i="2"/>
  <c r="BM234" i="2"/>
  <c r="BI234" i="2"/>
  <c r="BE234" i="2"/>
  <c r="AQ233" i="2"/>
  <c r="BE231" i="2"/>
  <c r="AY231" i="2"/>
  <c r="AQ231" i="2"/>
  <c r="U231" i="2"/>
  <c r="N231" i="2"/>
  <c r="AM219" i="2"/>
  <c r="U219" i="2"/>
  <c r="N219" i="2"/>
  <c r="N213" i="2"/>
  <c r="BM210" i="2"/>
  <c r="BI210" i="2"/>
  <c r="BE210" i="2"/>
  <c r="BE207" i="2"/>
  <c r="AN207" i="2"/>
  <c r="U207" i="2"/>
  <c r="N207" i="2"/>
  <c r="AM195" i="2"/>
  <c r="U195" i="2"/>
  <c r="N195" i="2"/>
  <c r="N189" i="2"/>
  <c r="BM186" i="2"/>
  <c r="BI186" i="2"/>
  <c r="BE186" i="2"/>
  <c r="AU186" i="2"/>
  <c r="AM186" i="2"/>
  <c r="BE183" i="2"/>
  <c r="U183" i="2"/>
  <c r="N183" i="2"/>
  <c r="AM171" i="2"/>
  <c r="U171" i="2"/>
  <c r="N171" i="2"/>
  <c r="N165" i="2"/>
  <c r="AU162" i="2"/>
  <c r="AQ162" i="2"/>
  <c r="AM162" i="2"/>
  <c r="AM159" i="2"/>
  <c r="U159" i="2"/>
  <c r="N159" i="2"/>
  <c r="AM147" i="2"/>
  <c r="U147" i="2"/>
  <c r="N147" i="2"/>
  <c r="AC142" i="2"/>
  <c r="U142" i="2"/>
  <c r="N141" i="2"/>
  <c r="BM138" i="2"/>
  <c r="BI138" i="2"/>
  <c r="BE138" i="2"/>
  <c r="AC137" i="2"/>
  <c r="U137" i="2"/>
  <c r="BE135" i="2"/>
  <c r="AM135" i="2"/>
  <c r="N135" i="2"/>
  <c r="AM123" i="2"/>
  <c r="U123" i="2"/>
  <c r="N123" i="2"/>
  <c r="U118" i="2"/>
  <c r="N117" i="2"/>
  <c r="BM114" i="2"/>
  <c r="BI114" i="2"/>
  <c r="BE114" i="2"/>
  <c r="U113" i="2"/>
  <c r="BE111" i="2"/>
  <c r="AM111" i="2"/>
  <c r="N111" i="2"/>
  <c r="AM99" i="2"/>
  <c r="U99" i="2"/>
  <c r="N99" i="2"/>
  <c r="AC94" i="2"/>
  <c r="U94" i="2"/>
  <c r="N93" i="2"/>
  <c r="BM90" i="2"/>
  <c r="BI90" i="2"/>
  <c r="BE90" i="2"/>
  <c r="AC89" i="2"/>
  <c r="U89" i="2"/>
  <c r="BE87" i="2"/>
  <c r="AM87" i="2"/>
  <c r="N87" i="2"/>
  <c r="AM75" i="2"/>
  <c r="U75" i="2"/>
  <c r="N75" i="2"/>
  <c r="N69" i="2"/>
  <c r="BM66" i="2"/>
  <c r="BI66" i="2"/>
  <c r="BE66" i="2"/>
  <c r="AU66" i="2"/>
  <c r="AM66" i="2"/>
  <c r="BE63" i="2"/>
  <c r="U63" i="2"/>
  <c r="N63" i="2"/>
  <c r="AM52" i="2"/>
  <c r="U52" i="2"/>
  <c r="N52" i="2"/>
  <c r="AM48" i="2"/>
  <c r="AM47" i="2"/>
  <c r="AM46" i="2"/>
  <c r="AM45" i="2"/>
  <c r="AM44" i="2"/>
  <c r="N44" i="2"/>
  <c r="AM43" i="2"/>
  <c r="AM42" i="2"/>
  <c r="BM39" i="2"/>
  <c r="BI39" i="2"/>
  <c r="BE39" i="2"/>
  <c r="AU38" i="2"/>
  <c r="AM38" i="2"/>
  <c r="BE36" i="2"/>
  <c r="U36" i="2"/>
  <c r="N36" i="2"/>
  <c r="BB24" i="2"/>
  <c r="AT24" i="2"/>
  <c r="AM24" i="2"/>
  <c r="AF24" i="2"/>
  <c r="Y24" i="2"/>
  <c r="R24" i="2"/>
  <c r="K24" i="2"/>
  <c r="D24" i="2"/>
  <c r="BF11" i="2"/>
  <c r="AO11" i="2"/>
  <c r="U11" i="2"/>
  <c r="C11" i="2"/>
  <c r="D279" i="1" l="1"/>
  <c r="AM266" i="1"/>
  <c r="U266" i="1"/>
  <c r="N266" i="1"/>
  <c r="N260" i="1"/>
  <c r="BM257" i="1"/>
  <c r="BI257" i="1"/>
  <c r="BE257" i="1"/>
  <c r="AU256" i="1"/>
  <c r="AM256" i="1"/>
  <c r="BE254" i="1"/>
  <c r="U254" i="1"/>
  <c r="N254" i="1"/>
  <c r="AM243" i="1"/>
  <c r="U243" i="1"/>
  <c r="N243" i="1"/>
  <c r="AQ239" i="1"/>
  <c r="AQ237" i="1"/>
  <c r="N237" i="1"/>
  <c r="AY236" i="1"/>
  <c r="AQ235" i="1"/>
  <c r="BM234" i="1"/>
  <c r="BI234" i="1"/>
  <c r="BE234" i="1"/>
  <c r="AQ233" i="1"/>
  <c r="BE231" i="1"/>
  <c r="AY231" i="1"/>
  <c r="AQ231" i="1"/>
  <c r="U231" i="1"/>
  <c r="N231" i="1"/>
  <c r="AM219" i="1"/>
  <c r="U219" i="1"/>
  <c r="N219" i="1"/>
  <c r="N213" i="1"/>
  <c r="BM210" i="1"/>
  <c r="BI210" i="1"/>
  <c r="BE210" i="1"/>
  <c r="BE207" i="1"/>
  <c r="AN207" i="1"/>
  <c r="U207" i="1"/>
  <c r="N207" i="1"/>
  <c r="AM195" i="1"/>
  <c r="U195" i="1"/>
  <c r="N195" i="1"/>
  <c r="N189" i="1"/>
  <c r="BM186" i="1"/>
  <c r="BI186" i="1"/>
  <c r="BE186" i="1"/>
  <c r="AU186" i="1"/>
  <c r="AM186" i="1"/>
  <c r="BE183" i="1"/>
  <c r="U183" i="1"/>
  <c r="N183" i="1"/>
  <c r="AM171" i="1"/>
  <c r="U171" i="1"/>
  <c r="N171" i="1"/>
  <c r="N165" i="1"/>
  <c r="AU162" i="1"/>
  <c r="AQ162" i="1"/>
  <c r="AM162" i="1"/>
  <c r="AM159" i="1"/>
  <c r="U159" i="1"/>
  <c r="N159" i="1"/>
  <c r="AM147" i="1"/>
  <c r="U147" i="1"/>
  <c r="N147" i="1"/>
  <c r="AC142" i="1"/>
  <c r="U142" i="1"/>
  <c r="N141" i="1"/>
  <c r="BM138" i="1"/>
  <c r="BI138" i="1"/>
  <c r="BE138" i="1"/>
  <c r="AC137" i="1"/>
  <c r="U137" i="1"/>
  <c r="BE135" i="1"/>
  <c r="AM135" i="1"/>
  <c r="N135" i="1"/>
  <c r="AM123" i="1"/>
  <c r="U123" i="1"/>
  <c r="N123" i="1"/>
  <c r="U118" i="1"/>
  <c r="N117" i="1"/>
  <c r="BM114" i="1"/>
  <c r="BI114" i="1"/>
  <c r="BE114" i="1"/>
  <c r="U113" i="1"/>
  <c r="BE111" i="1"/>
  <c r="AM111" i="1"/>
  <c r="N111" i="1"/>
  <c r="AM99" i="1"/>
  <c r="U99" i="1"/>
  <c r="N99" i="1"/>
  <c r="AC94" i="1"/>
  <c r="U94" i="1"/>
  <c r="N93" i="1"/>
  <c r="BM90" i="1"/>
  <c r="BI90" i="1"/>
  <c r="BE90" i="1"/>
  <c r="AC89" i="1"/>
  <c r="U89" i="1"/>
  <c r="BE87" i="1"/>
  <c r="AM87" i="1"/>
  <c r="N87" i="1"/>
  <c r="AM75" i="1"/>
  <c r="U75" i="1"/>
  <c r="N75" i="1"/>
  <c r="N69" i="1"/>
  <c r="BM66" i="1"/>
  <c r="BI66" i="1"/>
  <c r="BE66" i="1"/>
  <c r="AU66" i="1"/>
  <c r="AM66" i="1"/>
  <c r="BE63" i="1"/>
  <c r="U63" i="1"/>
  <c r="N63" i="1"/>
  <c r="AM52" i="1"/>
  <c r="U52" i="1"/>
  <c r="N52" i="1"/>
  <c r="AM48" i="1"/>
  <c r="AM47" i="1"/>
  <c r="AM46" i="1"/>
  <c r="AM45" i="1"/>
  <c r="AM44" i="1"/>
  <c r="N44" i="1"/>
  <c r="AM43" i="1"/>
  <c r="AM42" i="1"/>
  <c r="BM39" i="1"/>
  <c r="BI39" i="1"/>
  <c r="BE39" i="1"/>
  <c r="AU38" i="1"/>
  <c r="AM38" i="1"/>
  <c r="BE36" i="1"/>
  <c r="U36" i="1"/>
  <c r="N36" i="1"/>
  <c r="BB24" i="1"/>
  <c r="AT24" i="1"/>
  <c r="AM24" i="1"/>
  <c r="AF24" i="1"/>
  <c r="Y24" i="1"/>
  <c r="R24" i="1"/>
  <c r="K24" i="1"/>
  <c r="D24" i="1"/>
  <c r="BF11" i="1"/>
  <c r="AO11" i="1"/>
  <c r="U11" i="1"/>
  <c r="C11" i="1"/>
</calcChain>
</file>

<file path=xl/sharedStrings.xml><?xml version="1.0" encoding="utf-8"?>
<sst xmlns="http://schemas.openxmlformats.org/spreadsheetml/2006/main" count="880" uniqueCount="74">
  <si>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</si>
  <si>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</si>
  <si>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</si>
  <si>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</si>
  <si>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</si>
  <si>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</si>
  <si>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</si>
  <si>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</si>
  <si>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</si>
  <si>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</si>
  <si>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</si>
  <si>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</si>
  <si>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</si>
  <si>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</si>
  <si>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</si>
  <si>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</si>
  <si>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</si>
  <si>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</si>
  <si>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</si>
  <si>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</si>
  <si>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</si>
  <si>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①償還終了による廃止</t>
    <rPh sb="1" eb="3">
      <t>ショウカン</t>
    </rPh>
    <rPh sb="3" eb="5">
      <t>シュウリョウ</t>
    </rPh>
    <rPh sb="8" eb="10">
      <t>ハイシ</t>
    </rPh>
    <phoneticPr fontId="1"/>
  </si>
  <si>
    <t>②一般会計化</t>
    <rPh sb="1" eb="3">
      <t>イッパン</t>
    </rPh>
    <rPh sb="3" eb="6">
      <t>カイケイカ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</si>
  <si>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</si>
  <si>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</si>
  <si>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</si>
  <si>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</si>
  <si>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③診療所への移行</t>
    <rPh sb="1" eb="4">
      <t>シンリョウジョ</t>
    </rPh>
    <rPh sb="6" eb="8">
      <t>イコウ</t>
    </rPh>
    <phoneticPr fontId="1"/>
  </si>
  <si>
    <t>④飲料用水供給施設化</t>
    <rPh sb="1" eb="3">
      <t>インリョウ</t>
    </rPh>
    <rPh sb="3" eb="5">
      <t>ヨウスイ</t>
    </rPh>
    <rPh sb="5" eb="7">
      <t>キョウキュウ</t>
    </rPh>
    <rPh sb="7" eb="10">
      <t>シセツカ</t>
    </rPh>
    <phoneticPr fontId="1"/>
  </si>
  <si>
    <t>⑤民営化・民間譲渡による廃止</t>
    <rPh sb="1" eb="4">
      <t>ミンエイカ</t>
    </rPh>
    <rPh sb="5" eb="7">
      <t>ミンカン</t>
    </rPh>
    <rPh sb="7" eb="9">
      <t>ジョウト</t>
    </rPh>
    <rPh sb="12" eb="14">
      <t>ハイシ</t>
    </rPh>
    <phoneticPr fontId="1"/>
  </si>
  <si>
    <t>⑥広域化による廃止</t>
    <rPh sb="1" eb="4">
      <t>コウイキカ</t>
    </rPh>
    <rPh sb="7" eb="9">
      <t>ハイシ</t>
    </rPh>
    <phoneticPr fontId="1"/>
  </si>
  <si>
    <t>⑦その他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</si>
  <si>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</si>
  <si>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</si>
  <si>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</si>
  <si>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</si>
  <si>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</si>
  <si>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</si>
  <si>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</si>
  <si>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</si>
  <si>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</si>
  <si>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</si>
  <si>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</si>
  <si>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</si>
  <si>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</si>
  <si>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</si>
  <si>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t>
    <rPh sb="0" eb="2">
      <t>カンイ</t>
    </rPh>
    <rPh sb="2" eb="4">
      <t>スイドウ</t>
    </rPh>
    <rPh sb="4" eb="6">
      <t>ジギョウ</t>
    </rPh>
    <rPh sb="6" eb="8">
      <t>トウゴウ</t>
    </rPh>
    <phoneticPr fontId="1"/>
  </si>
  <si>
    <t>簡易水道事業統合以外</t>
    <rPh sb="0" eb="2">
      <t>カンイ</t>
    </rPh>
    <rPh sb="2" eb="4">
      <t>スイドウ</t>
    </rPh>
    <rPh sb="4" eb="6">
      <t>ジギョウ</t>
    </rPh>
    <rPh sb="6" eb="8">
      <t>トウゴウ</t>
    </rPh>
    <rPh sb="8" eb="10">
      <t>イガイ</t>
    </rPh>
    <phoneticPr fontId="1"/>
  </si>
  <si>
    <t>（下水道事業）広域化等</t>
    <rPh sb="1" eb="2">
      <t>シタ</t>
    </rPh>
    <rPh sb="2" eb="4">
      <t>スイドウ</t>
    </rPh>
    <rPh sb="4" eb="6">
      <t>ジギョウ</t>
    </rPh>
    <phoneticPr fontId="1"/>
  </si>
  <si>
    <t>汚水処理施設の
統廃合</t>
    <rPh sb="0" eb="2">
      <t>オスイ</t>
    </rPh>
    <rPh sb="2" eb="4">
      <t>ショリ</t>
    </rPh>
    <rPh sb="4" eb="6">
      <t>シセツ</t>
    </rPh>
    <rPh sb="8" eb="11">
      <t>トウハイゴウ</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</si>
  <si>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</si>
  <si>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</si>
  <si>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r>
      <rPr>
        <b/>
        <sz val="12"/>
        <color theme="1"/>
        <rFont val="游ゴシック"/>
        <family val="3"/>
        <charset val="128"/>
        <scheme val="minor"/>
      </rPr>
      <t>最適な汚水処理
施設の選択</t>
    </r>
    <r>
      <rPr>
        <sz val="10"/>
        <color theme="1"/>
        <rFont val="游ゴシック"/>
        <family val="3"/>
        <charset val="128"/>
        <scheme val="minor"/>
      </rPr>
      <t>（最適化）</t>
    </r>
    <rPh sb="0" eb="2">
      <t>サイテキ</t>
    </rPh>
    <rPh sb="3" eb="5">
      <t>オスイ</t>
    </rPh>
    <rPh sb="5" eb="7">
      <t>ショリ</t>
    </rPh>
    <rPh sb="8" eb="10">
      <t>シセツ</t>
    </rPh>
    <rPh sb="11" eb="13">
      <t>センタク</t>
    </rPh>
    <rPh sb="14" eb="17">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</si>
  <si>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</si>
  <si>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</si>
  <si>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</si>
  <si>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</si>
  <si>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</si>
  <si>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</si>
  <si>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</si>
  <si>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</si>
  <si>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</si>
  <si>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</si>
  <si>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</si>
  <si>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</si>
  <si>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</si>
  <si>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その他</t>
    <rPh sb="2" eb="3">
      <t>タ</t>
    </rPh>
    <phoneticPr fontId="1"/>
  </si>
  <si>
    <t>DB方式</t>
    <rPh sb="2" eb="4">
      <t>ホウシキ</t>
    </rPh>
    <phoneticPr fontId="1"/>
  </si>
  <si>
    <t>DBO方式</t>
    <rPh sb="3" eb="5">
      <t>ホウシキ</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</si>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</sst>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4"/>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8">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12" fillId="2" borderId="0" xfId="0" applyFont="1" applyFill="1" applyAlignment="1"/>
    <xf numFmtId="0" fontId="12" fillId="2" borderId="6" xfId="0" applyFont="1" applyFill="1" applyBorder="1" applyAlignment="1"/>
    <xf numFmtId="0" fontId="13" fillId="2" borderId="0" xfId="0" applyFont="1" applyFill="1">
      <alignment vertical="center"/>
    </xf>
    <xf numFmtId="0" fontId="15" fillId="0" borderId="0" xfId="0" applyFont="1" applyAlignment="1"/>
    <xf numFmtId="0" fontId="16" fillId="2" borderId="0" xfId="0" applyFont="1" applyFill="1">
      <alignment vertical="center"/>
    </xf>
    <xf numFmtId="0" fontId="17" fillId="2" borderId="0" xfId="0" applyFont="1" applyFill="1">
      <alignment vertical="center"/>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22" fillId="2" borderId="0" xfId="0" applyFont="1" applyFill="1" applyAlignment="1">
      <alignment vertical="center" wrapText="1"/>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25" fillId="2" borderId="0" xfId="0" applyFont="1" applyFill="1">
      <alignment vertical="center"/>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15" fillId="2" borderId="0" xfId="0" applyFont="1" applyFill="1" applyAlignment="1">
      <alignment horizontal="left" vertical="center" wrapText="1"/>
    </xf>
    <xf numFmtId="0" fontId="23" fillId="2" borderId="0" xfId="0" applyFont="1" applyFill="1" applyAlignment="1">
      <alignment horizontal="left" vertical="center"/>
    </xf>
    <xf numFmtId="0" fontId="11" fillId="2" borderId="0" xfId="0" applyFont="1" applyFill="1">
      <alignment vertical="center"/>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9" fillId="0" borderId="0" xfId="0" applyFont="1" applyAlignment="1">
      <alignment horizontal="left" vertical="center"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10" xfId="0" applyFont="1" applyFill="1" applyBorder="1" applyAlignment="1">
      <alignment horizontal="left"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16" fillId="0" borderId="1" xfId="0" quotePrefix="1" applyFont="1" applyBorder="1" applyAlignment="1">
      <alignment horizontal="center" vertical="center" wrapText="1"/>
    </xf>
    <xf numFmtId="0" fontId="15" fillId="2" borderId="3" xfId="0" applyFont="1" applyFill="1" applyBorder="1" applyAlignment="1">
      <alignment horizontal="left" wrapText="1"/>
    </xf>
    <xf numFmtId="0" fontId="15" fillId="2" borderId="8" xfId="0" applyFont="1" applyFill="1" applyBorder="1" applyAlignment="1">
      <alignment horizontal="left"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13" fillId="0" borderId="1" xfId="0" applyFont="1" applyBorder="1" applyAlignment="1">
      <alignment horizontal="center" vertical="center" wrapText="1"/>
    </xf>
    <xf numFmtId="0" fontId="15" fillId="2" borderId="0" xfId="0" applyFont="1" applyFill="1" applyAlignment="1">
      <alignment horizontal="left"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 xfId="0" applyFont="1" applyBorder="1" applyAlignment="1">
      <alignment horizontal="center" vertical="center" wrapText="1" shrinkToFit="1"/>
    </xf>
    <xf numFmtId="0" fontId="24" fillId="0" borderId="10" xfId="0" applyFont="1" applyBorder="1">
      <alignment vertical="center"/>
    </xf>
    <xf numFmtId="0" fontId="24" fillId="0" borderId="12" xfId="0" applyFont="1" applyBorder="1">
      <alignmen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3" fillId="0" borderId="1"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2" xfId="0" applyFont="1" applyBorder="1" applyAlignment="1">
      <alignment horizontal="center" vertical="center" shrinkToFi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cellXfs>
  <cellStyles count="1">
    <cellStyle name="標準" xfId="0" builtinId="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B08F80C-6AA0-482A-8438-CC838181A90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251E434-D79B-4185-9C27-54FE78AC8FD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45A57DD-43F9-438A-BFE6-5AB68F6A7B85}"/>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1FE4866E-2A7F-4C59-AB78-2BCF36A0494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BF3508E-FE83-455C-AB35-2FCDBCDD661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D2077A1D-48A0-4BC4-8291-349EE62BF366}"/>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FB10B430-91EA-4C28-96C8-AB7306C69C1E}"/>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7CDF5EDF-A3AB-4CF9-8792-C4EBB371B76E}"/>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EA681BCA-558A-4838-8EFB-C07EE39FEDF6}"/>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6193C1B9-EA2B-4186-A5D3-8B5865325ED6}"/>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2B6648B6-25D4-403A-8097-3ADF51D42EAA}"/>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E3F49206-7DB7-4F54-AA0E-E9E2D8534E9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1BAE9F45-7148-4EEA-8734-1BAF4B4D6064}"/>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24D9C6E3-C0CC-4727-95CF-657EB0B0528B}"/>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603CDA5F-3AD9-430E-B86D-5057265CA58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F7596446-B5BD-4C80-A132-33F2FCDFA88A}"/>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F9B1B795-D349-49C9-9E38-B6E7AB31F576}"/>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B24C7F3E-1550-4D4F-9673-07CB06314C2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777F6BA7-91E6-4922-9504-0243C6B6E1E4}"/>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49957E5F-88F5-44FD-B073-A5D7EA3EC2EA}"/>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C701FB9-86E6-4710-9D9B-CFDDC2B90D71}"/>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B7339FF7-6C65-4B6F-A2CC-6051388F83EF}"/>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7FA39F73-679E-43C6-8560-D7D2927F04E9}"/>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2F03DEA1-D34C-4821-956F-8B9574333C6B}"/>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F9B0251E-C165-4F90-AF6C-EA0E85E6191F}"/>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1F488B9-9992-4A36-9024-A4458A24DBA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384EC4B-D359-4240-9458-936280DB70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E9D1FD4-74F1-4BF3-9CCF-C1952C470E02}"/>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888E3325-0C00-4A9D-8709-EAC95189CBF9}"/>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F8FB1A1-95F2-4B1E-BCDC-E14A49C1458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5DEDB17-B91B-42F3-89F4-7276077009B6}"/>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47484810-7D78-4CB6-93F5-136A76D9A84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67F8E969-6696-4827-B2AB-3F9AF6EA121C}"/>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5CB12B0E-A4BE-412B-8934-C00D06647F8F}"/>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ADDF3ABE-4946-44D4-88CF-05B58E6BBCDC}"/>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AE217237-E146-4382-8D46-46EF0B6BA8A4}"/>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8AE7A3A-6F8C-4299-B337-ED45DB15D27B}"/>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F4D3D48-C48E-4A51-B2D2-EB3AA674931C}"/>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8FB03740-61F5-42CC-A00C-C1DC9DEDF0A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4E97DE3C-D9FD-497B-8560-6DFA518C3921}"/>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B32B2F21-E439-4DD2-9DC6-731862A29C8F}"/>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12BB0CBE-715E-476D-9F94-2F478FC94D0E}"/>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C20AE9AE-A6B6-46CD-AA84-90FFE09CC384}"/>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2056C141-C87C-40D6-98BA-C1BF3C475535}"/>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8581F592-1991-41F7-85EF-E80E1FACD719}"/>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509E19C9-5680-4BBA-AA7C-EA9B8BF1FD58}"/>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DEE3FFAB-BE54-40D5-8657-B09080EAB80A}"/>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13A87F61-4DB5-4A74-9725-2102C4CE922F}"/>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1B793A18-E74E-4212-97AA-68B057710A1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90E424B0-3116-4702-9283-3D3BD8064529}"/>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54C132DF-896A-439A-B661-913040C2779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6FD7D0C-E3C9-402C-B178-C2A3C26942B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84B7A9F-1F2D-4B47-93FA-A61EB1309B37}"/>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CD4FA416-55C5-4F73-B2A7-C633AAC10E33}"/>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C5F25ED-8428-4BAA-9470-3B74475179E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E11A4E07-4DCA-4D7F-A0EB-C319F4511974}"/>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B5996CEB-CA2B-4E1D-BC6B-86115D75589E}"/>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E06E4BB3-A93E-4B42-AC8E-9595BEB4DA76}"/>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98FEBA11-6ABD-48F0-BF4C-70C54D0969DB}"/>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28F4292D-D6F4-41BC-B987-4EDEA7121CE7}"/>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B9B67324-41FA-4EDD-A0DD-5868D83ED12D}"/>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E0DA7FF5-4C2B-415C-A1CA-A83AF581DE35}"/>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6EB27E14-F816-4772-8632-691FCE24EDD2}"/>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70548726-B7FE-4FDE-BD8E-8D15ACF0325F}"/>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59D0BE2D-B66A-43EB-8152-C6A5EE6080BF}"/>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4A5DBB20-BBCA-4CF7-8300-5B51A37BDEB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E4E0780E-AF70-4EC6-9534-03B1DC1A965A}"/>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BC4374A0-3690-410A-A534-0D21E36EC611}"/>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6F6B7BC9-2A56-4017-AE48-1B2047707142}"/>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D96ED44D-F1B1-40F0-B66D-479B15A45525}"/>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69185661-DE8C-4D4E-937D-F7E7A2FA7268}"/>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22174915-F3DF-4902-8F19-D6F731C0B7F7}"/>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342715D9-A85E-41B4-B828-0354BFC0FF6A}"/>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AE00D032-FAB5-414A-B125-F71B327BFDE8}"/>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9B6CE019-1618-4C99-A807-847F3D9AE0BC}"/>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8E187C4-DFC7-41AB-A97A-C88EF714218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5930A7A-1FF8-46E4-A807-CA75A96C6B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DFD2BC1-6393-40E0-A77C-8A9CEBA7DF46}"/>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4BD47470-B833-4DD9-BDFE-61C00AD69025}"/>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2B2755A-B838-4EEF-8867-B3FDCE13117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3854EA9F-7604-4D3B-9553-F9B2A4320D84}"/>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2FBBDE1D-B010-4858-98E5-3B14BB954B88}"/>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29BBE399-B05E-457F-A37C-3FD8ACECCE84}"/>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E7AD6A63-236F-42FB-848D-48332614F248}"/>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ADB020B0-A0B6-4CED-896F-384F219744ED}"/>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7CD80F96-25F5-4FE1-8893-CA15F4F5AB51}"/>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CEC91CCA-6EA6-475D-A256-9FCF60D02475}"/>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2F32BF0F-434C-4E70-9B49-39C80870AE9E}"/>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A17E1BA7-6A43-408D-AF69-D27278B9C899}"/>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7A9133C7-17AA-492E-AAA8-A6F31D72CFEA}"/>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8F165866-53ED-4EC7-8571-A32EA81B2F17}"/>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368C59C2-44AA-4C32-BF64-A4A725355D54}"/>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4B04AA6A-0E27-425A-B3F3-95EC0DFD8E6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BBDC4489-16B0-4A0E-B1A5-68958E693BE8}"/>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E0094475-4579-4710-9298-78BC406A68A4}"/>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D302CE16-C601-4F03-B93F-4228D70696EC}"/>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9E41BDAD-28CB-4654-BA52-64C4A496444D}"/>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602AE7F4-7A86-43C5-844E-62C04E9D0ED1}"/>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7E7A8995-1DFB-4ECC-9C3F-FD648EAA112B}"/>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D2B15D51-DE58-4D3D-B0A2-7BCAFD251FCD}"/>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4EF1F468-8BEB-4F3F-8527-AB949334319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5279F01-F4E0-42F6-ACF6-AB2508A4C2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B85FD5D-0D81-41FA-BA99-5BA32AAF32FD}"/>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43E2B65F-7FEE-427B-9263-5A726F239225}"/>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96DD5D7-05C0-406B-B73D-AC6B19A9141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C9DAE030-2F73-4D1C-A356-8CF32F3FDB58}"/>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CFC8CC00-B849-4B3B-B018-8199B055683F}"/>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BCF53B6E-3246-46F2-AD54-FD1623B411E4}"/>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A28D15DC-10AE-4319-82D8-3BA199C0E5C8}"/>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2A299F8E-F76D-4F85-8370-1A4FE8B09F7D}"/>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76E00BDD-F070-4105-9E08-6BEAE8583BCB}"/>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99F30E5E-1724-4651-80D0-090EC2102DEA}"/>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8AEAAEED-16B7-4F08-A6BF-EE532A50CDBA}"/>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7C908720-4360-40E2-A380-D2EFBD9B34EF}"/>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D123105A-123D-4F0F-B8E0-B738EEEC28AB}"/>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72F377FB-79CD-47E3-8494-88EDD8D3EBCF}"/>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941614F0-BA58-40C3-80EA-3129A021DD61}"/>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F664DC2F-6178-4522-9FBF-DFC585AA1139}"/>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F945172B-A352-4409-8878-FE8E063C49A7}"/>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83EF0284-CD18-4944-AE6C-7E7FF6E9D3F2}"/>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A6AAB485-4564-4FB3-B1DB-686E451F2395}"/>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B0EE7D96-C651-430D-A5BC-7F47F8524365}"/>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510C8D24-804C-4087-A33F-045734BFFA82}"/>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BA1E4170-B808-4EE3-A972-A35F20C90F5E}"/>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EBC1B98-C88E-4326-A21B-ABF033D10313}"/>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7%20&#19977;&#31278;&#30010;&#9675;/&#35519;&#26619;&#31080;&#65288;&#19977;&#31278;&#30010;&#12539;&#29305;&#23450;&#29872;&#22659;&#20445;&#20840;&#20844;&#20849;&#19979;&#27700;&#36947;&#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7%20&#19977;&#31278;&#30010;&#9675;/&#35519;&#26619;&#31080;&#65288;&#19977;&#31278;&#30010;&#12539;&#36786;&#26989;&#38598;&#33853;&#25490;&#27700;&#20107;&#2698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7%20&#19977;&#31278;&#30010;&#9675;/&#35519;&#26619;&#31080;&#65288;&#12381;&#12398;&#20182;&#35251;&#20809;&#20107;&#26989;&#12539;&#28201;&#27849;&#20107;&#2698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7%20&#19977;&#31278;&#30010;&#9675;/&#35519;&#26619;&#31080;&#65288;&#19977;&#31278;&#30010;&#12539;&#27700;&#36947;&#20107;&#2698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7%20&#19977;&#31278;&#30010;&#9675;/03%20&#35519;&#26619;&#31080;&#65288;R2&#25244;&#26412;&#25913;&#38761;&#35519;&#26619;&#65289;&#31777;&#26131;&#27700;&#36947;&#65288;&#20462;&#27491;&#244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三種町</v>
          </cell>
        </row>
        <row r="17">
          <cell r="F17" t="str">
            <v>下水道事業</v>
          </cell>
          <cell r="W17" t="str">
            <v>特定環境保全公共下水道</v>
          </cell>
          <cell r="BD17" t="str">
            <v>×</v>
          </cell>
        </row>
        <row r="19">
          <cell r="F19" t="str">
            <v>ー</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　当町の下水道事業においては、流域下水道に接続するなど広域的な共同処理を行っており、単独運営する処理場を持たないことから、抜本的な改革を実施しても効果が限定的であると考え、現行の経営体制・手法を継続している。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三種町</v>
          </cell>
        </row>
        <row r="17">
          <cell r="F17" t="str">
            <v>下水道事業</v>
          </cell>
          <cell r="W17" t="str">
            <v>農業集落排水施設</v>
          </cell>
          <cell r="BD17" t="str">
            <v>×</v>
          </cell>
        </row>
        <row r="19">
          <cell r="F19" t="str">
            <v>ー</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　事業規模が小さく、一般会計からの基準外繰入金によって収支が均衡している状況にあるため抜本的な改革の検討には至っていないが、令和２年４月１日より地方公営企業法の適用となることから、今後は経営指標を活用し、経営の現状や課題の把握に努め、再度検討を行う。</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三種町</v>
          </cell>
        </row>
        <row r="17">
          <cell r="F17" t="str">
            <v>観光施設事業</v>
          </cell>
          <cell r="W17" t="str">
            <v>その他観光</v>
          </cell>
          <cell r="BD17" t="str">
            <v>○</v>
          </cell>
        </row>
        <row r="19">
          <cell r="F19" t="str">
            <v>ー</v>
          </cell>
        </row>
        <row r="41">
          <cell r="R41" t="str">
            <v xml:space="preserve"> </v>
          </cell>
          <cell r="X41" t="str">
            <v xml:space="preserve"> </v>
          </cell>
        </row>
        <row r="48">
          <cell r="R48" t="str">
            <v>○</v>
          </cell>
        </row>
        <row r="62">
          <cell r="G62" t="str">
            <v xml:space="preserve"> </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温泉の源泉が限られているため現行の経営体制・手法を継続します。将来的には、民間資金・ノウハウの活用について、温泉受給者へのサービス水準の維持向上及び温泉事業経営の負担軽減が図られることが見込まれる場合に、委託可能な業務範囲の検討をすることとします。</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三種町</v>
          </cell>
        </row>
        <row r="17">
          <cell r="F17" t="str">
            <v>水道事業</v>
          </cell>
          <cell r="W17" t="str">
            <v>―</v>
          </cell>
          <cell r="BD17" t="str">
            <v>×</v>
          </cell>
        </row>
        <row r="19">
          <cell r="F19" t="str">
            <v>ー</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　平成28年4月1日、簡易水道事業と経営統合し、　簡易水道事業から未収金（15,329,690円）、未払金（19,614,901円）、現金預金（34,061,202円）を引き継いだほか、業務量や経営状況を表す指標が大きく増加し、給水人口は8,704人の増加となった。給水収益は227,742,335円（前年度比153,133,345円）となった。
　統合後は経営が安定しており、さらに今後数年で起債償還の大部分が終了し内部留保資金も増える見込みである。
　今後は、さらなる歳出削減、料金改定等によりこれまでの経営体制等で継続できると考える。</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三種町</v>
          </cell>
        </row>
        <row r="17">
          <cell r="F17" t="str">
            <v>簡易水道事業</v>
          </cell>
          <cell r="W17" t="str">
            <v>―</v>
          </cell>
          <cell r="BD17" t="str">
            <v>×</v>
          </cell>
        </row>
        <row r="19">
          <cell r="F19" t="str">
            <v>ー</v>
          </cell>
        </row>
        <row r="41">
          <cell r="R41" t="str">
            <v>○</v>
          </cell>
          <cell r="X41" t="str">
            <v>○</v>
          </cell>
        </row>
        <row r="43">
          <cell r="R43" t="str">
            <v xml:space="preserve"> </v>
          </cell>
          <cell r="X43" t="str">
            <v xml:space="preserve"> </v>
          </cell>
        </row>
        <row r="48">
          <cell r="R48" t="str">
            <v xml:space="preserve"> </v>
          </cell>
        </row>
        <row r="56">
          <cell r="B56" t="str">
            <v>平成２８年４月１日、水道事業と統合し、簡易水道事業を廃止した。
簡易水道から水道事業へ未収金（15,329,690円）、未払金（19,614,901円）、現金預金（34,061,202円）を引き継いだ。このほか、業務量や経営状況を表す指標が大きく増加し、給水人口は8,704人の増加となりました。給水収益は227,742,335円（前年度比153,133,345円）となった。</v>
          </cell>
        </row>
        <row r="62">
          <cell r="G62" t="str">
            <v>○</v>
          </cell>
          <cell r="S62" t="str">
            <v>平成</v>
          </cell>
          <cell r="V62">
            <v>28</v>
          </cell>
        </row>
        <row r="63">
          <cell r="V63">
            <v>4</v>
          </cell>
        </row>
        <row r="64">
          <cell r="V64">
            <v>1</v>
          </cell>
        </row>
        <row r="69">
          <cell r="AG69" t="str">
            <v>○</v>
          </cell>
        </row>
        <row r="162">
          <cell r="J162" t="str">
            <v xml:space="preserve"> </v>
          </cell>
        </row>
        <row r="181">
          <cell r="Y181" t="str">
            <v xml:space="preserve"> </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BA5F6-E82C-438B-A5D1-15A5EDB41450}">
  <sheetPr>
    <pageSetUpPr fitToPage="1"/>
  </sheetPr>
  <dimension ref="A1:CE298"/>
  <sheetViews>
    <sheetView showZeros="0" tabSelected="1" zoomScale="55" zoomScaleNormal="55" workbookViewId="0">
      <selection activeCell="R59" sqref="R59:BB60"/>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IF(COUNTIF([4]回答表!K15,"*")&gt;0,[4]回答表!K15,"")</f>
        <v>三種町</v>
      </c>
      <c r="D11" s="245"/>
      <c r="E11" s="245"/>
      <c r="F11" s="245"/>
      <c r="G11" s="245"/>
      <c r="H11" s="245"/>
      <c r="I11" s="245"/>
      <c r="J11" s="245"/>
      <c r="K11" s="245"/>
      <c r="L11" s="245"/>
      <c r="M11" s="245"/>
      <c r="N11" s="245"/>
      <c r="O11" s="245"/>
      <c r="P11" s="245"/>
      <c r="Q11" s="245"/>
      <c r="R11" s="245"/>
      <c r="S11" s="245"/>
      <c r="T11" s="245"/>
      <c r="U11" s="252" t="str">
        <f>IF(COUNTIF([4]回答表!F17,"*")&gt;0,[4]回答表!F17,"")</f>
        <v>水道事業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IF(COUNTIF([4]回答表!W17,"*")&gt;0,[4]回答表!W17,"")</f>
        <v>―</v>
      </c>
      <c r="AP11" s="247"/>
      <c r="AQ11" s="247"/>
      <c r="AR11" s="247"/>
      <c r="AS11" s="247"/>
      <c r="AT11" s="247"/>
      <c r="AU11" s="247"/>
      <c r="AV11" s="247"/>
      <c r="AW11" s="247"/>
      <c r="AX11" s="247"/>
      <c r="AY11" s="247"/>
      <c r="AZ11" s="247"/>
      <c r="BA11" s="247"/>
      <c r="BB11" s="247"/>
      <c r="BC11" s="247"/>
      <c r="BD11" s="247"/>
      <c r="BE11" s="248"/>
      <c r="BF11" s="251" t="str">
        <f>IF(COUNTIF([4]回答表!F19,"*")&gt;0,[4]回答表!F19,"")</f>
        <v>ー</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IF([4]回答表!R41="○","○","")</f>
        <v/>
      </c>
      <c r="E24" s="121"/>
      <c r="F24" s="121"/>
      <c r="G24" s="121"/>
      <c r="H24" s="121"/>
      <c r="I24" s="121"/>
      <c r="J24" s="122"/>
      <c r="K24" s="120" t="str">
        <f>IF([4]回答表!R42="○","○","")</f>
        <v/>
      </c>
      <c r="L24" s="121"/>
      <c r="M24" s="121"/>
      <c r="N24" s="121"/>
      <c r="O24" s="121"/>
      <c r="P24" s="121"/>
      <c r="Q24" s="122"/>
      <c r="R24" s="120" t="str">
        <f>IF([4]回答表!R43="○","○","")</f>
        <v/>
      </c>
      <c r="S24" s="121"/>
      <c r="T24" s="121"/>
      <c r="U24" s="121"/>
      <c r="V24" s="121"/>
      <c r="W24" s="121"/>
      <c r="X24" s="122"/>
      <c r="Y24" s="120" t="str">
        <f>IF([4]回答表!R44="○","○","")</f>
        <v/>
      </c>
      <c r="Z24" s="121"/>
      <c r="AA24" s="121"/>
      <c r="AB24" s="121"/>
      <c r="AC24" s="121"/>
      <c r="AD24" s="121"/>
      <c r="AE24" s="122"/>
      <c r="AF24" s="120" t="str">
        <f>IF([4]回答表!R45="○","○","")</f>
        <v/>
      </c>
      <c r="AG24" s="121"/>
      <c r="AH24" s="121"/>
      <c r="AI24" s="121"/>
      <c r="AJ24" s="121"/>
      <c r="AK24" s="121"/>
      <c r="AL24" s="122"/>
      <c r="AM24" s="120" t="str">
        <f>IF([4]回答表!R46="○","○","")</f>
        <v/>
      </c>
      <c r="AN24" s="121"/>
      <c r="AO24" s="121"/>
      <c r="AP24" s="121"/>
      <c r="AQ24" s="121"/>
      <c r="AR24" s="121"/>
      <c r="AS24" s="122"/>
      <c r="AT24" s="120" t="str">
        <f>IF([4]回答表!R47="○","○","")</f>
        <v/>
      </c>
      <c r="AU24" s="121"/>
      <c r="AV24" s="121"/>
      <c r="AW24" s="121"/>
      <c r="AX24" s="121"/>
      <c r="AY24" s="121"/>
      <c r="AZ24" s="122"/>
      <c r="BA24" s="18"/>
      <c r="BB24" s="117" t="str">
        <f>IF([4]回答表!R48="○","○","")</f>
        <v>○</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IF([4]回答表!X41="○","○","")</f>
        <v/>
      </c>
      <c r="O36" s="97"/>
      <c r="P36" s="97"/>
      <c r="Q36" s="98"/>
      <c r="R36" s="38"/>
      <c r="S36" s="38"/>
      <c r="T36" s="38"/>
      <c r="U36" s="105" t="str">
        <f>IF([4]回答表!X41="○",[4]回答表!B56,IF([4]回答表!AA41="○",[4]回答表!B76,""))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IF([4]回答表!X41="○",[4]回答表!S62,IF([4]回答表!AA41="○",[4]回答表!S82,""))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IF([4]回答表!X41="○",[4]回答表!G62,IF([4]回答表!AA41="○",[4]回答表!G82,""))</f>
        <v/>
      </c>
      <c r="AN38" s="118"/>
      <c r="AO38" s="118"/>
      <c r="AP38" s="118"/>
      <c r="AQ38" s="118"/>
      <c r="AR38" s="118"/>
      <c r="AS38" s="118"/>
      <c r="AT38" s="119"/>
      <c r="AU38" s="117" t="str">
        <f>IF([4]回答表!X41="○",[4]回答表!G63,IF([4]回答表!AA41="○",[4]回答表!G83,""))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IF([4]回答表!X41="○",[4]回答表!V62,IF([4]回答表!AA41="○",[4]回答表!V82,""))</f>
        <v/>
      </c>
      <c r="BF39" s="198"/>
      <c r="BG39" s="198"/>
      <c r="BH39" s="199"/>
      <c r="BI39" s="81" t="str">
        <f>IF([4]回答表!X41="○",[4]回答表!V63,IF([4]回答表!AA41="○",[4]回答表!V83,""))</f>
        <v/>
      </c>
      <c r="BJ39" s="198"/>
      <c r="BK39" s="198"/>
      <c r="BL39" s="199"/>
      <c r="BM39" s="81" t="str">
        <f>IF([4]回答表!X41="○",[4]回答表!V64,IF([4]回答表!AA41="○",[4]回答表!V84,""))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IF([4]回答表!X41="○",[4]回答表!O68,IF([4]回答表!AA41="○",[4]回答表!O88,""))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IF([4]回答表!X41="○",[4]回答表!O69,IF([4]回答表!AA41="○",[4]回答表!O89,""))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IF([4]回答表!AA41="○","○","")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IF([4]回答表!X41="○",[4]回答表!O70,IF([4]回答表!AA41="○",[4]回答表!O90,""))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IF([4]回答表!X41="○",[4]回答表!O71,IF([4]回答表!AA41="○",[4]回答表!O91,""))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IF([4]回答表!X41="○",[4]回答表!AG68,IF([4]回答表!AA41="○",[4]回答表!AG88,""))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IF([4]回答表!X41="○",[4]回答表!AG69,IF([4]回答表!AA41="○",[4]回答表!AG89,""))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IF([4]回答表!X41="○",[4]回答表!AG70,IF([4]回答表!AA41="○",[4]回答表!AG90,""))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IF([4]回答表!AD41="○","○","")</f>
        <v/>
      </c>
      <c r="O52" s="97"/>
      <c r="P52" s="97"/>
      <c r="Q52" s="98"/>
      <c r="R52" s="38"/>
      <c r="S52" s="38"/>
      <c r="T52" s="38"/>
      <c r="U52" s="105" t="str">
        <f>IF([4]回答表!AD41="○",[4]回答表!B96,"")</f>
        <v/>
      </c>
      <c r="V52" s="106"/>
      <c r="W52" s="106"/>
      <c r="X52" s="106"/>
      <c r="Y52" s="106"/>
      <c r="Z52" s="106"/>
      <c r="AA52" s="106"/>
      <c r="AB52" s="106"/>
      <c r="AC52" s="106"/>
      <c r="AD52" s="106"/>
      <c r="AE52" s="106"/>
      <c r="AF52" s="106"/>
      <c r="AG52" s="106"/>
      <c r="AH52" s="106"/>
      <c r="AI52" s="106"/>
      <c r="AJ52" s="107"/>
      <c r="AK52" s="55"/>
      <c r="AL52" s="55"/>
      <c r="AM52" s="105" t="str">
        <f>IF([4]回答表!AD41="○",[4]回答表!B101,"")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IF([4]回答表!X42="○","○","")</f>
        <v/>
      </c>
      <c r="O63" s="97"/>
      <c r="P63" s="97"/>
      <c r="Q63" s="98"/>
      <c r="R63" s="38"/>
      <c r="S63" s="38"/>
      <c r="T63" s="38"/>
      <c r="U63" s="105" t="str">
        <f>IF([4]回答表!X42="○",[4]回答表!B111,IF([4]回答表!AA42="○",[4]回答表!B124,""))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IF([4]回答表!X42="○",[4]回答表!S117,IF([4]回答表!AA42="○",[4]回答表!S130,""))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IF([4]回答表!X42="○",[4]回答表!J117,IF([4]回答表!AA42="○",[4]回答表!J130,""))</f>
        <v/>
      </c>
      <c r="AN66" s="118"/>
      <c r="AO66" s="118"/>
      <c r="AP66" s="118"/>
      <c r="AQ66" s="118"/>
      <c r="AR66" s="118"/>
      <c r="AS66" s="118"/>
      <c r="AT66" s="119"/>
      <c r="AU66" s="117" t="str">
        <f>IF([4]回答表!X42="○",[4]回答表!J118,IF([4]回答表!AA42="○",[4]回答表!J131,""))</f>
        <v/>
      </c>
      <c r="AV66" s="118"/>
      <c r="AW66" s="118"/>
      <c r="AX66" s="118"/>
      <c r="AY66" s="118"/>
      <c r="AZ66" s="118"/>
      <c r="BA66" s="118"/>
      <c r="BB66" s="119"/>
      <c r="BC66" s="39"/>
      <c r="BD66" s="34"/>
      <c r="BE66" s="81" t="str">
        <f>IF([4]回答表!X42="○",[4]回答表!V117,IF([4]回答表!AA42="○",[4]回答表!V130,""))</f>
        <v/>
      </c>
      <c r="BF66" s="82"/>
      <c r="BG66" s="82"/>
      <c r="BH66" s="82"/>
      <c r="BI66" s="81" t="str">
        <f>IF([4]回答表!X42="○",[4]回答表!V118,IF([4]回答表!AA42="○",[4]回答表!V131,""))</f>
        <v/>
      </c>
      <c r="BJ66" s="82"/>
      <c r="BK66" s="82"/>
      <c r="BL66" s="82"/>
      <c r="BM66" s="81" t="str">
        <f>IF([4]回答表!X42="○",[4]回答表!V119,IF([4]回答表!AA42="○",[4]回答表!V132,""))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IF([4]回答表!AA42="○","○","")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IF([4]回答表!AD42="○","○","")</f>
        <v/>
      </c>
      <c r="O75" s="97"/>
      <c r="P75" s="97"/>
      <c r="Q75" s="98"/>
      <c r="R75" s="38"/>
      <c r="S75" s="38"/>
      <c r="T75" s="38"/>
      <c r="U75" s="105" t="str">
        <f>IF([4]回答表!AD42="○",[4]回答表!B137,"")</f>
        <v/>
      </c>
      <c r="V75" s="106"/>
      <c r="W75" s="106"/>
      <c r="X75" s="106"/>
      <c r="Y75" s="106"/>
      <c r="Z75" s="106"/>
      <c r="AA75" s="106"/>
      <c r="AB75" s="106"/>
      <c r="AC75" s="106"/>
      <c r="AD75" s="106"/>
      <c r="AE75" s="106"/>
      <c r="AF75" s="106"/>
      <c r="AG75" s="106"/>
      <c r="AH75" s="106"/>
      <c r="AI75" s="106"/>
      <c r="AJ75" s="107"/>
      <c r="AK75" s="55"/>
      <c r="AL75" s="55"/>
      <c r="AM75" s="105" t="str">
        <f>IF([4]回答表!AD42="○",[4]回答表!B143,"")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IF([4]回答表!F17="水道事業",IF([4]回答表!X43="○","○",""),"")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IF([4]回答表!F17="水道事業",IF([4]回答表!X43="○",[4]回答表!B154,IF([4]回答表!AA43="○",[4]回答表!B201,"")),"")</f>
        <v/>
      </c>
      <c r="AN87" s="106"/>
      <c r="AO87" s="106"/>
      <c r="AP87" s="106"/>
      <c r="AQ87" s="106"/>
      <c r="AR87" s="106"/>
      <c r="AS87" s="106"/>
      <c r="AT87" s="106"/>
      <c r="AU87" s="106"/>
      <c r="AV87" s="106"/>
      <c r="AW87" s="106"/>
      <c r="AX87" s="106"/>
      <c r="AY87" s="106"/>
      <c r="AZ87" s="106"/>
      <c r="BA87" s="106"/>
      <c r="BB87" s="107"/>
      <c r="BC87" s="39"/>
      <c r="BD87" s="34"/>
      <c r="BE87" s="114" t="str">
        <f>IF([4]回答表!F17="水道事業",IF([4]回答表!X43="○",[4]回答表!B190,IF([4]回答表!AA43="○",[4]回答表!B238,"")),"")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IF([4]回答表!F17="水道事業",IF([4]回答表!X43="○",[4]回答表!J162,IF([4]回答表!AA43="○",[4]回答表!J209,"")),"")</f>
        <v/>
      </c>
      <c r="V89" s="118"/>
      <c r="W89" s="118"/>
      <c r="X89" s="118"/>
      <c r="Y89" s="118"/>
      <c r="Z89" s="118"/>
      <c r="AA89" s="118"/>
      <c r="AB89" s="119"/>
      <c r="AC89" s="117" t="str">
        <f>IF([4]回答表!F17="水道事業",IF([4]回答表!X43="○",[4]回答表!J169,IF([4]回答表!AA43="○",[4]回答表!J216,"")),"")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IF([4]回答表!F17="水道事業",IF([4]回答表!X43="○",[4]回答表!E190,IF([4]回答表!AA43="○",[4]回答表!E238,"")),"")</f>
        <v/>
      </c>
      <c r="BF90" s="82"/>
      <c r="BG90" s="82"/>
      <c r="BH90" s="82"/>
      <c r="BI90" s="81" t="str">
        <f>IF([4]回答表!F17="水道事業",IF([4]回答表!X43="○",[4]回答表!E191,IF([4]回答表!AA43="○",[4]回答表!E239,"")),"")</f>
        <v/>
      </c>
      <c r="BJ90" s="82"/>
      <c r="BK90" s="82"/>
      <c r="BL90" s="82"/>
      <c r="BM90" s="81" t="str">
        <f>IF([4]回答表!F17="水道事業",IF([4]回答表!X43="○",[4]回答表!E192,IF([4]回答表!AA43="○",[4]回答表!E240,"")),"")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IF([4]回答表!F17="水道事業",IF([4]回答表!AA43="○","○",""),"")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IF([4]回答表!F17="水道事業",IF([4]回答表!X43="○",[4]回答表!J172,IF([4]回答表!AA43="○",[4]回答表!J219,"")),"")</f>
        <v/>
      </c>
      <c r="V94" s="118"/>
      <c r="W94" s="118"/>
      <c r="X94" s="118"/>
      <c r="Y94" s="118"/>
      <c r="Z94" s="118"/>
      <c r="AA94" s="118"/>
      <c r="AB94" s="119"/>
      <c r="AC94" s="117" t="str">
        <f>IF([4]回答表!F17="水道事業",IF([4]回答表!X43="○",[4]回答表!J176,IF([4]回答表!AA43="○",[4]回答表!J223,"")),"")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IF([4]回答表!F17="水道事業",IF([4]回答表!AD43="○","○",""),"")</f>
        <v/>
      </c>
      <c r="O99" s="97"/>
      <c r="P99" s="97"/>
      <c r="Q99" s="98"/>
      <c r="R99" s="38"/>
      <c r="S99" s="38"/>
      <c r="T99" s="38"/>
      <c r="U99" s="105" t="str">
        <f>IF([4]回答表!F17="水道事業",IF([4]回答表!AD43="○",[4]回答表!B249,""),"")</f>
        <v/>
      </c>
      <c r="V99" s="106"/>
      <c r="W99" s="106"/>
      <c r="X99" s="106"/>
      <c r="Y99" s="106"/>
      <c r="Z99" s="106"/>
      <c r="AA99" s="106"/>
      <c r="AB99" s="106"/>
      <c r="AC99" s="106"/>
      <c r="AD99" s="106"/>
      <c r="AE99" s="106"/>
      <c r="AF99" s="106"/>
      <c r="AG99" s="106"/>
      <c r="AH99" s="106"/>
      <c r="AI99" s="106"/>
      <c r="AJ99" s="107"/>
      <c r="AK99" s="55"/>
      <c r="AL99" s="55"/>
      <c r="AM99" s="105" t="str">
        <f>IF([4]回答表!F17="水道事業",IF([4]回答表!AD43="○",[4]回答表!B255,""),"")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IF([4]回答表!F17="簡易水道事業",IF([4]回答表!X43="○","○",""),"")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IF([4]回答表!F17="簡易水道事業",IF([4]回答表!X43="○",[4]回答表!B154,IF([4]回答表!AA43="○",[4]回答表!B201,"")),"")</f>
        <v/>
      </c>
      <c r="AN111" s="106"/>
      <c r="AO111" s="106"/>
      <c r="AP111" s="106"/>
      <c r="AQ111" s="106"/>
      <c r="AR111" s="106"/>
      <c r="AS111" s="106"/>
      <c r="AT111" s="106"/>
      <c r="AU111" s="106"/>
      <c r="AV111" s="106"/>
      <c r="AW111" s="106"/>
      <c r="AX111" s="106"/>
      <c r="AY111" s="106"/>
      <c r="AZ111" s="106"/>
      <c r="BA111" s="106"/>
      <c r="BB111" s="107"/>
      <c r="BC111" s="39"/>
      <c r="BD111" s="34"/>
      <c r="BE111" s="114" t="str">
        <f>IF([4]回答表!F17="簡易水道事業",IF([4]回答表!X43="○",[4]回答表!B190,IF([4]回答表!AA43="○",[4]回答表!B238,"")),"")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IF([4]回答表!F17="簡易水道事業",IF([4]回答表!X43="○",[4]回答表!Y181,IF([4]回答表!AA43="○",[4]回答表!Y229,"")),"")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IF([4]回答表!F17="簡易水道事業",IF([4]回答表!X43="○",[4]回答表!E190,IF([4]回答表!AA43="○",[4]回答表!E238,"")),"")</f>
        <v/>
      </c>
      <c r="BF114" s="82"/>
      <c r="BG114" s="82"/>
      <c r="BH114" s="82"/>
      <c r="BI114" s="81" t="str">
        <f>IF([4]回答表!F17="簡易水道事業",IF([4]回答表!X43="○",[4]回答表!E191,IF([4]回答表!AA43="○",[4]回答表!E239,"")),"")</f>
        <v/>
      </c>
      <c r="BJ114" s="82"/>
      <c r="BK114" s="82"/>
      <c r="BL114" s="82"/>
      <c r="BM114" s="81" t="str">
        <f>IF([4]回答表!F17="簡易水道事業",IF([4]回答表!X43="○",[4]回答表!E192,IF([4]回答表!AA43="○",[4]回答表!E240,"")),"")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IF([4]回答表!F17="簡易水道事業",IF([4]回答表!AA43="○","○",""),"")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IF([4]回答表!F17="簡易水道事業",IF([4]回答表!X43="○",[4]回答表!Y182,IF([4]回答表!AA43="○",[4]回答表!Y230,"")),"")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IF([4]回答表!F17="簡易水道事業",IF([4]回答表!AD43="○","○",""),"")</f>
        <v/>
      </c>
      <c r="O123" s="97"/>
      <c r="P123" s="97"/>
      <c r="Q123" s="98"/>
      <c r="R123" s="38"/>
      <c r="S123" s="38"/>
      <c r="T123" s="38"/>
      <c r="U123" s="105" t="str">
        <f>IF([4]回答表!F17="簡易水道事業",IF([4]回答表!AD43="○",[4]回答表!B249,""),"")</f>
        <v/>
      </c>
      <c r="V123" s="106"/>
      <c r="W123" s="106"/>
      <c r="X123" s="106"/>
      <c r="Y123" s="106"/>
      <c r="Z123" s="106"/>
      <c r="AA123" s="106"/>
      <c r="AB123" s="106"/>
      <c r="AC123" s="106"/>
      <c r="AD123" s="106"/>
      <c r="AE123" s="106"/>
      <c r="AF123" s="106"/>
      <c r="AG123" s="106"/>
      <c r="AH123" s="106"/>
      <c r="AI123" s="106"/>
      <c r="AJ123" s="107"/>
      <c r="AK123" s="55"/>
      <c r="AL123" s="55"/>
      <c r="AM123" s="105" t="str">
        <f>IF([4]回答表!F17="簡易水道事業",IF([4]回答表!AD43="○",[4]回答表!B255,""),"")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IF([4]回答表!F17="下水道事業",IF([4]回答表!X43="○","○",""),"")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IF([4]回答表!F17="下水道事業",IF([4]回答表!X43="○",[4]回答表!B154,IF([4]回答表!AA43="○",[4]回答表!B201,"")),"")</f>
        <v/>
      </c>
      <c r="AN135" s="106"/>
      <c r="AO135" s="106"/>
      <c r="AP135" s="106"/>
      <c r="AQ135" s="106"/>
      <c r="AR135" s="106"/>
      <c r="AS135" s="106"/>
      <c r="AT135" s="106"/>
      <c r="AU135" s="106"/>
      <c r="AV135" s="106"/>
      <c r="AW135" s="106"/>
      <c r="AX135" s="106"/>
      <c r="AY135" s="106"/>
      <c r="AZ135" s="106"/>
      <c r="BA135" s="106"/>
      <c r="BB135" s="107"/>
      <c r="BC135" s="39"/>
      <c r="BD135" s="34"/>
      <c r="BE135" s="114" t="str">
        <f>IF([4]回答表!F17="下水道事業",IF([4]回答表!X43="○",[4]回答表!B190,IF([4]回答表!AA43="○",[4]回答表!B238,"")),"")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IF([4]回答表!F17="下水道事業",IF([4]回答表!X43="○",[4]回答表!Y184,IF([4]回答表!AA43="○",[4]回答表!Y232,"")),"")</f>
        <v/>
      </c>
      <c r="V137" s="118"/>
      <c r="W137" s="118"/>
      <c r="X137" s="118"/>
      <c r="Y137" s="118"/>
      <c r="Z137" s="118"/>
      <c r="AA137" s="118"/>
      <c r="AB137" s="119"/>
      <c r="AC137" s="117" t="str">
        <f>IF([4]回答表!F17="下水道事業",IF([4]回答表!X43="○",[4]回答表!Y185,IF([4]回答表!AA43="○",[4]回答表!Y233,"")),"")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IF([4]回答表!F17="下水道事業",IF([4]回答表!X43="○",[4]回答表!E190,IF([4]回答表!AA43="○",[4]回答表!E238,"")),"")</f>
        <v/>
      </c>
      <c r="BF138" s="82"/>
      <c r="BG138" s="82"/>
      <c r="BH138" s="82"/>
      <c r="BI138" s="81" t="str">
        <f>IF([4]回答表!F17="下水道事業",IF([4]回答表!X43="○",[4]回答表!E191,IF([4]回答表!AA43="○",[4]回答表!E239,"")),"")</f>
        <v/>
      </c>
      <c r="BJ138" s="82"/>
      <c r="BK138" s="82"/>
      <c r="BL138" s="82"/>
      <c r="BM138" s="81" t="str">
        <f>IF([4]回答表!F17="下水道事業",IF([4]回答表!X43="○",[4]回答表!E192,IF([4]回答表!AA43="○",[4]回答表!E240,"")),"")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IF([4]回答表!F17="下水道事業",IF([4]回答表!AA43="○","○",""),"")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IF([4]回答表!F17="下水道事業",IF([4]回答表!X43="○",[4]回答表!Y186,IF([4]回答表!AA43="○",[4]回答表!Y234,"")),"")</f>
        <v/>
      </c>
      <c r="V142" s="118"/>
      <c r="W142" s="118"/>
      <c r="X142" s="118"/>
      <c r="Y142" s="118"/>
      <c r="Z142" s="118"/>
      <c r="AA142" s="118"/>
      <c r="AB142" s="119"/>
      <c r="AC142" s="117" t="str">
        <f>IF([4]回答表!F17="下水道事業",IF([4]回答表!X43="○",[4]回答表!Y187,IF([4]回答表!AA43="○",[4]回答表!Y235,"")),"")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IF([4]回答表!F17="下水道事業",IF([4]回答表!AD43="○","○",""),"")</f>
        <v/>
      </c>
      <c r="O147" s="97"/>
      <c r="P147" s="97"/>
      <c r="Q147" s="98"/>
      <c r="R147" s="38"/>
      <c r="S147" s="38"/>
      <c r="T147" s="38"/>
      <c r="U147" s="105" t="str">
        <f>IF([4]回答表!F17="下水道事業",IF([4]回答表!AD43="○",[4]回答表!B249,""),"")</f>
        <v/>
      </c>
      <c r="V147" s="106"/>
      <c r="W147" s="106"/>
      <c r="X147" s="106"/>
      <c r="Y147" s="106"/>
      <c r="Z147" s="106"/>
      <c r="AA147" s="106"/>
      <c r="AB147" s="106"/>
      <c r="AC147" s="106"/>
      <c r="AD147" s="106"/>
      <c r="AE147" s="106"/>
      <c r="AF147" s="106"/>
      <c r="AG147" s="106"/>
      <c r="AH147" s="106"/>
      <c r="AI147" s="106"/>
      <c r="AJ147" s="107"/>
      <c r="AK147" s="55"/>
      <c r="AL147" s="55"/>
      <c r="AM147" s="105" t="str">
        <f>IF([4]回答表!F17="下水道事業",IF([4]回答表!AD43="○",[4]回答表!B255,""),"")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IF([4]回答表!BD17="○",IF([4]回答表!X43="○","○",""),"")</f>
        <v/>
      </c>
      <c r="O159" s="97"/>
      <c r="P159" s="97"/>
      <c r="Q159" s="98"/>
      <c r="R159" s="38"/>
      <c r="S159" s="38"/>
      <c r="T159" s="38"/>
      <c r="U159" s="105" t="str">
        <f>IF([4]回答表!BD17="○",IF([4]回答表!X43="○",[4]回答表!B154,IF([4]回答表!AA43="○",[4]回答表!B201,"")),"")</f>
        <v/>
      </c>
      <c r="V159" s="106"/>
      <c r="W159" s="106"/>
      <c r="X159" s="106"/>
      <c r="Y159" s="106"/>
      <c r="Z159" s="106"/>
      <c r="AA159" s="106"/>
      <c r="AB159" s="106"/>
      <c r="AC159" s="106"/>
      <c r="AD159" s="106"/>
      <c r="AE159" s="106"/>
      <c r="AF159" s="106"/>
      <c r="AG159" s="106"/>
      <c r="AH159" s="106"/>
      <c r="AI159" s="106"/>
      <c r="AJ159" s="107"/>
      <c r="AK159" s="49"/>
      <c r="AL159" s="49"/>
      <c r="AM159" s="114" t="str">
        <f>IF([4]回答表!BD17="○",IF([4]回答表!X43="○",[4]回答表!B190,IF([4]回答表!AA43="○",[4]回答表!B238,"")),"")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IF([4]回答表!BD17="○",IF([4]回答表!X43="○",[4]回答表!E190,IF([4]回答表!AA43="○",[4]回答表!E238,"")),"")</f>
        <v/>
      </c>
      <c r="AN162" s="82"/>
      <c r="AO162" s="82"/>
      <c r="AP162" s="82"/>
      <c r="AQ162" s="81" t="str">
        <f>IF([4]回答表!BD17="○",IF([4]回答表!X43="○",[4]回答表!E191,IF([4]回答表!AA43="○",[4]回答表!E239,"")),"")</f>
        <v/>
      </c>
      <c r="AR162" s="82"/>
      <c r="AS162" s="82"/>
      <c r="AT162" s="82"/>
      <c r="AU162" s="81" t="str">
        <f>IF([4]回答表!BD17="○",IF([4]回答表!X43="○",[4]回答表!E192,IF([4]回答表!AA43="○",[4]回答表!E240,"")),"")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IF([4]回答表!BD17="○",IF([4]回答表!AA43="○","○",""),"")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IF([4]回答表!BD17="○",IF([4]回答表!AD43="○","○",""),"")</f>
        <v/>
      </c>
      <c r="O171" s="97"/>
      <c r="P171" s="97"/>
      <c r="Q171" s="98"/>
      <c r="R171" s="38"/>
      <c r="S171" s="38"/>
      <c r="T171" s="38"/>
      <c r="U171" s="105" t="str">
        <f>IF([4]回答表!BD17="○",IF([4]回答表!AD43="○",[4]回答表!B249,""),"")</f>
        <v/>
      </c>
      <c r="V171" s="106"/>
      <c r="W171" s="106"/>
      <c r="X171" s="106"/>
      <c r="Y171" s="106"/>
      <c r="Z171" s="106"/>
      <c r="AA171" s="106"/>
      <c r="AB171" s="106"/>
      <c r="AC171" s="106"/>
      <c r="AD171" s="106"/>
      <c r="AE171" s="106"/>
      <c r="AF171" s="106"/>
      <c r="AG171" s="106"/>
      <c r="AH171" s="106"/>
      <c r="AI171" s="106"/>
      <c r="AJ171" s="107"/>
      <c r="AK171" s="55"/>
      <c r="AL171" s="55"/>
      <c r="AM171" s="105" t="str">
        <f>IF([4]回答表!BD17="○",IF([4]回答表!AD43="○",[4]回答表!B255,""),"")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IF([4]回答表!X44="○","○","")</f>
        <v/>
      </c>
      <c r="O183" s="97"/>
      <c r="P183" s="97"/>
      <c r="Q183" s="98"/>
      <c r="R183" s="38"/>
      <c r="S183" s="38"/>
      <c r="T183" s="38"/>
      <c r="U183" s="105" t="str">
        <f>IF([4]回答表!X44="○",[4]回答表!B266,IF([4]回答表!AA44="○",[4]回答表!B283,""))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IF([4]回答表!X44="○",[4]回答表!U272,IF([4]回答表!AA44="○",[4]回答表!U289,""))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IF([4]回答表!X44="○",[4]回答表!G272,IF([4]回答表!AA44="○",[4]回答表!G289,""))</f>
        <v/>
      </c>
      <c r="AN186" s="118"/>
      <c r="AO186" s="118"/>
      <c r="AP186" s="118"/>
      <c r="AQ186" s="118"/>
      <c r="AR186" s="118"/>
      <c r="AS186" s="118"/>
      <c r="AT186" s="119"/>
      <c r="AU186" s="117" t="str">
        <f>IF([4]回答表!X44="○",[4]回答表!G273,IF([4]回答表!AA44="○",[4]回答表!G290,""))</f>
        <v/>
      </c>
      <c r="AV186" s="118"/>
      <c r="AW186" s="118"/>
      <c r="AX186" s="118"/>
      <c r="AY186" s="118"/>
      <c r="AZ186" s="118"/>
      <c r="BA186" s="118"/>
      <c r="BB186" s="119"/>
      <c r="BC186" s="39"/>
      <c r="BD186" s="34"/>
      <c r="BE186" s="81" t="str">
        <f>IF([4]回答表!X44="○",[4]回答表!X272,IF([4]回答表!AA44="○",[4]回答表!X289,""))</f>
        <v/>
      </c>
      <c r="BF186" s="82"/>
      <c r="BG186" s="82"/>
      <c r="BH186" s="82"/>
      <c r="BI186" s="81" t="str">
        <f>IF([4]回答表!X44="○",[4]回答表!X273,IF([4]回答表!AA44="○",[4]回答表!X290,""))</f>
        <v/>
      </c>
      <c r="BJ186" s="82"/>
      <c r="BK186" s="82"/>
      <c r="BL186" s="85"/>
      <c r="BM186" s="81" t="str">
        <f>IF([4]回答表!X44="○",[4]回答表!X274,IF([4]回答表!AA44="○",[4]回答表!X291,""))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IF([4]回答表!AA44="○","○","")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IF([4]回答表!AD44="○","○","")</f>
        <v/>
      </c>
      <c r="O195" s="97"/>
      <c r="P195" s="97"/>
      <c r="Q195" s="98"/>
      <c r="R195" s="38"/>
      <c r="S195" s="38"/>
      <c r="T195" s="38"/>
      <c r="U195" s="105" t="str">
        <f>IF([4]回答表!AD44="○",[4]回答表!B296,"")</f>
        <v/>
      </c>
      <c r="V195" s="106"/>
      <c r="W195" s="106"/>
      <c r="X195" s="106"/>
      <c r="Y195" s="106"/>
      <c r="Z195" s="106"/>
      <c r="AA195" s="106"/>
      <c r="AB195" s="106"/>
      <c r="AC195" s="106"/>
      <c r="AD195" s="106"/>
      <c r="AE195" s="106"/>
      <c r="AF195" s="106"/>
      <c r="AG195" s="106"/>
      <c r="AH195" s="106"/>
      <c r="AI195" s="106"/>
      <c r="AJ195" s="107"/>
      <c r="AK195" s="60"/>
      <c r="AL195" s="60"/>
      <c r="AM195" s="105" t="str">
        <f>IF([4]回答表!AD44="○",[4]回答表!B302,"")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IF([4]回答表!X45="○","○","")</f>
        <v/>
      </c>
      <c r="O207" s="97"/>
      <c r="P207" s="97"/>
      <c r="Q207" s="98"/>
      <c r="R207" s="38"/>
      <c r="S207" s="38"/>
      <c r="T207" s="38"/>
      <c r="U207" s="105" t="str">
        <f>IF([4]回答表!X45="○",[4]回答表!B314,IF([4]回答表!AA45="○",[4]回答表!B337,""))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IF([4]回答表!X45="○",[4]回答表!B320,"")</f>
        <v/>
      </c>
      <c r="AO207" s="163"/>
      <c r="AP207" s="163"/>
      <c r="AQ207" s="163"/>
      <c r="AR207" s="163"/>
      <c r="AS207" s="163"/>
      <c r="AT207" s="163"/>
      <c r="AU207" s="163"/>
      <c r="AV207" s="163"/>
      <c r="AW207" s="163"/>
      <c r="AX207" s="163"/>
      <c r="AY207" s="163"/>
      <c r="AZ207" s="163"/>
      <c r="BA207" s="163"/>
      <c r="BB207" s="164"/>
      <c r="BC207" s="39"/>
      <c r="BD207" s="34"/>
      <c r="BE207" s="114" t="str">
        <f>IF([4]回答表!X45="○",[4]回答表!B326,IF([4]回答表!AA45="○",[4]回答表!B343,""))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IF([4]回答表!X45="○",[4]回答表!E326,IF([4]回答表!AA45="○",[4]回答表!E343,""))</f>
        <v/>
      </c>
      <c r="BF210" s="82"/>
      <c r="BG210" s="82"/>
      <c r="BH210" s="82"/>
      <c r="BI210" s="81" t="str">
        <f>IF([4]回答表!X45="○",[4]回答表!E327,IF([4]回答表!AA45="○",[4]回答表!E344,""))</f>
        <v/>
      </c>
      <c r="BJ210" s="82"/>
      <c r="BK210" s="82"/>
      <c r="BL210" s="85"/>
      <c r="BM210" s="81" t="str">
        <f>IF([4]回答表!X45="○",[4]回答表!E328,IF([4]回答表!AA45="○",[4]回答表!E345,""))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IF([4]回答表!AA45="○","○","")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IF([4]回答表!AD45="○","○","")</f>
        <v/>
      </c>
      <c r="O219" s="97"/>
      <c r="P219" s="97"/>
      <c r="Q219" s="98"/>
      <c r="R219" s="38"/>
      <c r="S219" s="38"/>
      <c r="T219" s="38"/>
      <c r="U219" s="105" t="str">
        <f>IF([4]回答表!AD45="○",[4]回答表!B350,"")</f>
        <v/>
      </c>
      <c r="V219" s="106"/>
      <c r="W219" s="106"/>
      <c r="X219" s="106"/>
      <c r="Y219" s="106"/>
      <c r="Z219" s="106"/>
      <c r="AA219" s="106"/>
      <c r="AB219" s="106"/>
      <c r="AC219" s="106"/>
      <c r="AD219" s="106"/>
      <c r="AE219" s="106"/>
      <c r="AF219" s="106"/>
      <c r="AG219" s="106"/>
      <c r="AH219" s="106"/>
      <c r="AI219" s="106"/>
      <c r="AJ219" s="107"/>
      <c r="AK219" s="60"/>
      <c r="AL219" s="60"/>
      <c r="AM219" s="105" t="str">
        <f>IF([4]回答表!AD45="○",[4]回答表!B356,"")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IF([4]回答表!X46="○","○","")</f>
        <v/>
      </c>
      <c r="O231" s="97"/>
      <c r="P231" s="97"/>
      <c r="Q231" s="98"/>
      <c r="R231" s="38"/>
      <c r="S231" s="38"/>
      <c r="T231" s="38"/>
      <c r="U231" s="105" t="str">
        <f>IF([4]回答表!X46="○",[4]回答表!B368,IF([4]回答表!AA46="○",[4]回答表!B382,""))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IF([4]回答表!X46="○",[4]回答表!BC375,IF([4]回答表!AA46="○",[4]回答表!BC389,""))</f>
        <v/>
      </c>
      <c r="AR231" s="149"/>
      <c r="AS231" s="149"/>
      <c r="AT231" s="149"/>
      <c r="AU231" s="154" t="s">
        <v>63</v>
      </c>
      <c r="AV231" s="155"/>
      <c r="AW231" s="155"/>
      <c r="AX231" s="156"/>
      <c r="AY231" s="149" t="str">
        <f>IF([4]回答表!X46="○",[4]回答表!BC380,IF([4]回答表!AA46="○",[4]回答表!BC394,""))</f>
        <v/>
      </c>
      <c r="AZ231" s="149"/>
      <c r="BA231" s="149"/>
      <c r="BB231" s="149"/>
      <c r="BC231" s="39"/>
      <c r="BD231" s="34"/>
      <c r="BE231" s="114" t="str">
        <f>IF([4]回答表!X46="○",[4]回答表!S374,IF([4]回答表!AA46="○",[4]回答表!S388,""))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IF([4]回答表!X46="○",[4]回答表!BC376,IF([4]回答表!AA46="○",[4]回答表!BC390,""))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IF([4]回答表!X46="○",[4]回答表!V374,IF([4]回答表!AA46="○",[4]回答表!V388,""))</f>
        <v/>
      </c>
      <c r="BF234" s="82"/>
      <c r="BG234" s="82"/>
      <c r="BH234" s="82"/>
      <c r="BI234" s="81" t="str">
        <f>IF([4]回答表!X46="○",[4]回答表!V375,IF([4]回答表!AA46="○",[4]回答表!V389,""))</f>
        <v/>
      </c>
      <c r="BJ234" s="82"/>
      <c r="BK234" s="82"/>
      <c r="BL234" s="85"/>
      <c r="BM234" s="81" t="str">
        <f>IF([4]回答表!X46="○",[4]回答表!V376,IF([4]回答表!AA46="○",[4]回答表!V390,""))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IF([4]回答表!X46="○",[4]回答表!BC377,IF([4]回答表!AA46="○",[4]回答表!BC391,""))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IF([4]回答表!X46="○",[4]回答表!BC381,IF([4]回答表!AA46="○",[4]回答表!BC395,""))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IF([4]回答表!AA46="○","○","")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IF([4]回答表!X46="○",[4]回答表!BC378,IF([4]回答表!AA46="○",[4]回答表!BC392,""))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IF([4]回答表!X46="○",[4]回答表!BC379,IF([4]回答表!AA46="○",[4]回答表!BC393,""))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IF([4]回答表!AD46="○","○","")</f>
        <v/>
      </c>
      <c r="O243" s="97"/>
      <c r="P243" s="97"/>
      <c r="Q243" s="98"/>
      <c r="R243" s="38"/>
      <c r="S243" s="38"/>
      <c r="T243" s="38"/>
      <c r="U243" s="105" t="str">
        <f>IF([4]回答表!AD46="○",[4]回答表!B396,"")</f>
        <v/>
      </c>
      <c r="V243" s="106"/>
      <c r="W243" s="106"/>
      <c r="X243" s="106"/>
      <c r="Y243" s="106"/>
      <c r="Z243" s="106"/>
      <c r="AA243" s="106"/>
      <c r="AB243" s="106"/>
      <c r="AC243" s="106"/>
      <c r="AD243" s="106"/>
      <c r="AE243" s="106"/>
      <c r="AF243" s="106"/>
      <c r="AG243" s="106"/>
      <c r="AH243" s="106"/>
      <c r="AI243" s="106"/>
      <c r="AJ243" s="107"/>
      <c r="AK243" s="55"/>
      <c r="AL243" s="55"/>
      <c r="AM243" s="105" t="str">
        <f>IF([4]回答表!AD46="○",[4]回答表!B402,"")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IF([4]回答表!X47="○","○","")</f>
        <v/>
      </c>
      <c r="O254" s="97"/>
      <c r="P254" s="97"/>
      <c r="Q254" s="98"/>
      <c r="R254" s="38"/>
      <c r="S254" s="38"/>
      <c r="T254" s="38"/>
      <c r="U254" s="105" t="str">
        <f>IF([4]回答表!X47="○",[4]回答表!B414,IF([4]回答表!AA47="○",[4]回答表!B431,""))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IF([4]回答表!X47="○",[4]回答表!B424,IF([4]回答表!AA47="○",[4]回答表!B441,""))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IF([4]回答表!X47="○",[4]回答表!G420,IF([4]回答表!AA47="○",[4]回答表!G437,""))</f>
        <v/>
      </c>
      <c r="AN256" s="118"/>
      <c r="AO256" s="118"/>
      <c r="AP256" s="118"/>
      <c r="AQ256" s="118"/>
      <c r="AR256" s="118"/>
      <c r="AS256" s="118"/>
      <c r="AT256" s="119"/>
      <c r="AU256" s="117" t="str">
        <f>IF([4]回答表!X47="○",[4]回答表!G421,IF([4]回答表!AA47="○",[4]回答表!G438,""))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IF([4]回答表!X47="○",[4]回答表!E424,IF([4]回答表!AA47="○",[4]回答表!E441,""))</f>
        <v/>
      </c>
      <c r="BF257" s="82"/>
      <c r="BG257" s="82"/>
      <c r="BH257" s="82"/>
      <c r="BI257" s="81" t="str">
        <f>IF([4]回答表!X47="○",[4]回答表!E425,IF([4]回答表!AA47="○",[4]回答表!E442,""))</f>
        <v/>
      </c>
      <c r="BJ257" s="82"/>
      <c r="BK257" s="82"/>
      <c r="BL257" s="85"/>
      <c r="BM257" s="81" t="str">
        <f>IF([4]回答表!X47="○",[4]回答表!E426,IF([4]回答表!AA47="○",[4]回答表!E443,""))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IF([4]回答表!AA47="○","○","")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IF([4]回答表!AD47="○","○","")</f>
        <v/>
      </c>
      <c r="O266" s="97"/>
      <c r="P266" s="97"/>
      <c r="Q266" s="98"/>
      <c r="R266" s="38"/>
      <c r="S266" s="38"/>
      <c r="T266" s="38"/>
      <c r="U266" s="105" t="str">
        <f>IF([4]回答表!AD47="○",[4]回答表!B448,"")</f>
        <v/>
      </c>
      <c r="V266" s="106"/>
      <c r="W266" s="106"/>
      <c r="X266" s="106"/>
      <c r="Y266" s="106"/>
      <c r="Z266" s="106"/>
      <c r="AA266" s="106"/>
      <c r="AB266" s="106"/>
      <c r="AC266" s="106"/>
      <c r="AD266" s="106"/>
      <c r="AE266" s="106"/>
      <c r="AF266" s="106"/>
      <c r="AG266" s="106"/>
      <c r="AH266" s="106"/>
      <c r="AI266" s="106"/>
      <c r="AJ266" s="107"/>
      <c r="AK266" s="49"/>
      <c r="AL266" s="49"/>
      <c r="AM266" s="105" t="str">
        <f>IF([4]回答表!AD47="○",[4]回答表!B454,"")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IF([4]回答表!R48="○",[4]回答表!B467,"")</f>
        <v>　平成28年4月1日、簡易水道事業と経営統合し、　簡易水道事業から未収金（15,329,690円）、未払金（19,614,901円）、現金預金（34,061,202円）を引き継いだほか、業務量や経営状況を表す指標が大きく増加し、給水人口は8,704人の増加となった。給水収益は227,742,335円（前年度比153,133,345円）となった。
　統合後は経営が安定しており、さらに今後数年で起債償還の大部分が終了し内部留保資金も増える見込みである。
　今後は、さらなる歳出削減、料金改定等によりこれまでの経営体制等で継続できると考える。</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F9179-02A1-4BBA-9FD5-311E2C179EDC}">
  <sheetPr>
    <pageSetUpPr fitToPage="1"/>
  </sheetPr>
  <dimension ref="A1:CE298"/>
  <sheetViews>
    <sheetView showZeros="0" zoomScale="55" zoomScaleNormal="55" workbookViewId="0">
      <selection activeCell="R59" sqref="R59:BB60"/>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IF(COUNTIF([5]回答表!K15,"*")&gt;0,[5]回答表!K15,"")</f>
        <v>三種町</v>
      </c>
      <c r="D11" s="245"/>
      <c r="E11" s="245"/>
      <c r="F11" s="245"/>
      <c r="G11" s="245"/>
      <c r="H11" s="245"/>
      <c r="I11" s="245"/>
      <c r="J11" s="245"/>
      <c r="K11" s="245"/>
      <c r="L11" s="245"/>
      <c r="M11" s="245"/>
      <c r="N11" s="245"/>
      <c r="O11" s="245"/>
      <c r="P11" s="245"/>
      <c r="Q11" s="245"/>
      <c r="R11" s="245"/>
      <c r="S11" s="245"/>
      <c r="T11" s="245"/>
      <c r="U11" s="252" t="str">
        <f>IF(COUNTIF([5]回答表!F17,"*")&gt;0,[5]回答表!F17,"")</f>
        <v>簡易水道事業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IF(COUNTIF([5]回答表!W17,"*")&gt;0,[5]回答表!W17,"")</f>
        <v>―</v>
      </c>
      <c r="AP11" s="247"/>
      <c r="AQ11" s="247"/>
      <c r="AR11" s="247"/>
      <c r="AS11" s="247"/>
      <c r="AT11" s="247"/>
      <c r="AU11" s="247"/>
      <c r="AV11" s="247"/>
      <c r="AW11" s="247"/>
      <c r="AX11" s="247"/>
      <c r="AY11" s="247"/>
      <c r="AZ11" s="247"/>
      <c r="BA11" s="247"/>
      <c r="BB11" s="247"/>
      <c r="BC11" s="247"/>
      <c r="BD11" s="247"/>
      <c r="BE11" s="248"/>
      <c r="BF11" s="251" t="str">
        <f>IF(COUNTIF([5]回答表!F19,"*")&gt;0,[5]回答表!F19,"")</f>
        <v>ー</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IF([5]回答表!R41="○","○","")</f>
        <v>○</v>
      </c>
      <c r="E24" s="121"/>
      <c r="F24" s="121"/>
      <c r="G24" s="121"/>
      <c r="H24" s="121"/>
      <c r="I24" s="121"/>
      <c r="J24" s="122"/>
      <c r="K24" s="120" t="str">
        <f>IF([5]回答表!R42="○","○","")</f>
        <v/>
      </c>
      <c r="L24" s="121"/>
      <c r="M24" s="121"/>
      <c r="N24" s="121"/>
      <c r="O24" s="121"/>
      <c r="P24" s="121"/>
      <c r="Q24" s="122"/>
      <c r="R24" s="120" t="str">
        <f>IF([5]回答表!R43="○","○","")</f>
        <v/>
      </c>
      <c r="S24" s="121"/>
      <c r="T24" s="121"/>
      <c r="U24" s="121"/>
      <c r="V24" s="121"/>
      <c r="W24" s="121"/>
      <c r="X24" s="122"/>
      <c r="Y24" s="120" t="str">
        <f>IF([5]回答表!R44="○","○","")</f>
        <v/>
      </c>
      <c r="Z24" s="121"/>
      <c r="AA24" s="121"/>
      <c r="AB24" s="121"/>
      <c r="AC24" s="121"/>
      <c r="AD24" s="121"/>
      <c r="AE24" s="122"/>
      <c r="AF24" s="120" t="str">
        <f>IF([5]回答表!R45="○","○","")</f>
        <v/>
      </c>
      <c r="AG24" s="121"/>
      <c r="AH24" s="121"/>
      <c r="AI24" s="121"/>
      <c r="AJ24" s="121"/>
      <c r="AK24" s="121"/>
      <c r="AL24" s="122"/>
      <c r="AM24" s="120" t="str">
        <f>IF([5]回答表!R46="○","○","")</f>
        <v/>
      </c>
      <c r="AN24" s="121"/>
      <c r="AO24" s="121"/>
      <c r="AP24" s="121"/>
      <c r="AQ24" s="121"/>
      <c r="AR24" s="121"/>
      <c r="AS24" s="122"/>
      <c r="AT24" s="120" t="str">
        <f>IF([5]回答表!R47="○","○","")</f>
        <v/>
      </c>
      <c r="AU24" s="121"/>
      <c r="AV24" s="121"/>
      <c r="AW24" s="121"/>
      <c r="AX24" s="121"/>
      <c r="AY24" s="121"/>
      <c r="AZ24" s="122"/>
      <c r="BA24" s="18"/>
      <c r="BB24" s="117" t="str">
        <f>IF([5]回答表!R48="○","○","")</f>
        <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IF([5]回答表!X41="○","○","")</f>
        <v>○</v>
      </c>
      <c r="O36" s="97"/>
      <c r="P36" s="97"/>
      <c r="Q36" s="98"/>
      <c r="R36" s="38"/>
      <c r="S36" s="38"/>
      <c r="T36" s="38"/>
      <c r="U36" s="259" t="str">
        <f>IF([5]回答表!X41="○",[5]回答表!B56,IF([5]回答表!AA41="○",[5]回答表!B76,""))</f>
        <v>平成２８年４月１日、水道事業と統合し、簡易水道事業を廃止した。
簡易水道から水道事業へ未収金（15,329,690円）、未払金（19,614,901円）、現金預金（34,061,202円）を引き継いだ。このほか、業務量や経営状況を表す指標が大きく増加し、給水人口は8,704人の増加となりました。給水収益は227,742,335円（前年度比153,133,345円）となった。</v>
      </c>
      <c r="V36" s="260"/>
      <c r="W36" s="260"/>
      <c r="X36" s="260"/>
      <c r="Y36" s="260"/>
      <c r="Z36" s="260"/>
      <c r="AA36" s="260"/>
      <c r="AB36" s="260"/>
      <c r="AC36" s="260"/>
      <c r="AD36" s="260"/>
      <c r="AE36" s="260"/>
      <c r="AF36" s="260"/>
      <c r="AG36" s="260"/>
      <c r="AH36" s="260"/>
      <c r="AI36" s="260"/>
      <c r="AJ36" s="261"/>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IF([5]回答表!X41="○",[5]回答表!S62,IF([5]回答表!AA41="○",[5]回答表!S82,""))</f>
        <v>平成</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262"/>
      <c r="V37" s="263"/>
      <c r="W37" s="263"/>
      <c r="X37" s="263"/>
      <c r="Y37" s="263"/>
      <c r="Z37" s="263"/>
      <c r="AA37" s="263"/>
      <c r="AB37" s="263"/>
      <c r="AC37" s="263"/>
      <c r="AD37" s="263"/>
      <c r="AE37" s="263"/>
      <c r="AF37" s="263"/>
      <c r="AG37" s="263"/>
      <c r="AH37" s="263"/>
      <c r="AI37" s="263"/>
      <c r="AJ37" s="264"/>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262"/>
      <c r="V38" s="263"/>
      <c r="W38" s="263"/>
      <c r="X38" s="263"/>
      <c r="Y38" s="263"/>
      <c r="Z38" s="263"/>
      <c r="AA38" s="263"/>
      <c r="AB38" s="263"/>
      <c r="AC38" s="263"/>
      <c r="AD38" s="263"/>
      <c r="AE38" s="263"/>
      <c r="AF38" s="263"/>
      <c r="AG38" s="263"/>
      <c r="AH38" s="263"/>
      <c r="AI38" s="263"/>
      <c r="AJ38" s="264"/>
      <c r="AK38" s="49"/>
      <c r="AL38" s="49"/>
      <c r="AM38" s="117" t="str">
        <f>IF([5]回答表!X41="○",[5]回答表!G62,IF([5]回答表!AA41="○",[5]回答表!G82,""))</f>
        <v>○</v>
      </c>
      <c r="AN38" s="118"/>
      <c r="AO38" s="118"/>
      <c r="AP38" s="118"/>
      <c r="AQ38" s="118"/>
      <c r="AR38" s="118"/>
      <c r="AS38" s="118"/>
      <c r="AT38" s="119"/>
      <c r="AU38" s="117">
        <f>IF([5]回答表!X41="○",[5]回答表!G63,IF([5]回答表!AA41="○",[5]回答表!G83,""))</f>
        <v>0</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262"/>
      <c r="V39" s="263"/>
      <c r="W39" s="263"/>
      <c r="X39" s="263"/>
      <c r="Y39" s="263"/>
      <c r="Z39" s="263"/>
      <c r="AA39" s="263"/>
      <c r="AB39" s="263"/>
      <c r="AC39" s="263"/>
      <c r="AD39" s="263"/>
      <c r="AE39" s="263"/>
      <c r="AF39" s="263"/>
      <c r="AG39" s="263"/>
      <c r="AH39" s="263"/>
      <c r="AI39" s="263"/>
      <c r="AJ39" s="264"/>
      <c r="AK39" s="49"/>
      <c r="AL39" s="49"/>
      <c r="AM39" s="120"/>
      <c r="AN39" s="121"/>
      <c r="AO39" s="121"/>
      <c r="AP39" s="121"/>
      <c r="AQ39" s="121"/>
      <c r="AR39" s="121"/>
      <c r="AS39" s="121"/>
      <c r="AT39" s="122"/>
      <c r="AU39" s="120"/>
      <c r="AV39" s="121"/>
      <c r="AW39" s="121"/>
      <c r="AX39" s="121"/>
      <c r="AY39" s="121"/>
      <c r="AZ39" s="121"/>
      <c r="BA39" s="121"/>
      <c r="BB39" s="122"/>
      <c r="BC39" s="39"/>
      <c r="BD39" s="34"/>
      <c r="BE39" s="81">
        <f>IF([5]回答表!X41="○",[5]回答表!V62,IF([5]回答表!AA41="○",[5]回答表!V82,""))</f>
        <v>28</v>
      </c>
      <c r="BF39" s="198"/>
      <c r="BG39" s="198"/>
      <c r="BH39" s="199"/>
      <c r="BI39" s="81">
        <f>IF([5]回答表!X41="○",[5]回答表!V63,IF([5]回答表!AA41="○",[5]回答表!V83,""))</f>
        <v>4</v>
      </c>
      <c r="BJ39" s="198"/>
      <c r="BK39" s="198"/>
      <c r="BL39" s="199"/>
      <c r="BM39" s="81">
        <f>IF([5]回答表!X41="○",[5]回答表!V64,IF([5]回答表!AA41="○",[5]回答表!V84,""))</f>
        <v>1</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262"/>
      <c r="V40" s="263"/>
      <c r="W40" s="263"/>
      <c r="X40" s="263"/>
      <c r="Y40" s="263"/>
      <c r="Z40" s="263"/>
      <c r="AA40" s="263"/>
      <c r="AB40" s="263"/>
      <c r="AC40" s="263"/>
      <c r="AD40" s="263"/>
      <c r="AE40" s="263"/>
      <c r="AF40" s="263"/>
      <c r="AG40" s="263"/>
      <c r="AH40" s="263"/>
      <c r="AI40" s="263"/>
      <c r="AJ40" s="264"/>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262"/>
      <c r="V41" s="263"/>
      <c r="W41" s="263"/>
      <c r="X41" s="263"/>
      <c r="Y41" s="263"/>
      <c r="Z41" s="263"/>
      <c r="AA41" s="263"/>
      <c r="AB41" s="263"/>
      <c r="AC41" s="263"/>
      <c r="AD41" s="263"/>
      <c r="AE41" s="263"/>
      <c r="AF41" s="263"/>
      <c r="AG41" s="263"/>
      <c r="AH41" s="263"/>
      <c r="AI41" s="263"/>
      <c r="AJ41" s="264"/>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262"/>
      <c r="V42" s="263"/>
      <c r="W42" s="263"/>
      <c r="X42" s="263"/>
      <c r="Y42" s="263"/>
      <c r="Z42" s="263"/>
      <c r="AA42" s="263"/>
      <c r="AB42" s="263"/>
      <c r="AC42" s="263"/>
      <c r="AD42" s="263"/>
      <c r="AE42" s="263"/>
      <c r="AF42" s="263"/>
      <c r="AG42" s="263"/>
      <c r="AH42" s="263"/>
      <c r="AI42" s="263"/>
      <c r="AJ42" s="264"/>
      <c r="AK42" s="49"/>
      <c r="AL42" s="49"/>
      <c r="AM42" s="196">
        <f>IF([5]回答表!X41="○",[5]回答表!O68,IF([5]回答表!AA41="○",[5]回答表!O88,""))</f>
        <v>0</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262"/>
      <c r="V43" s="263"/>
      <c r="W43" s="263"/>
      <c r="X43" s="263"/>
      <c r="Y43" s="263"/>
      <c r="Z43" s="263"/>
      <c r="AA43" s="263"/>
      <c r="AB43" s="263"/>
      <c r="AC43" s="263"/>
      <c r="AD43" s="263"/>
      <c r="AE43" s="263"/>
      <c r="AF43" s="263"/>
      <c r="AG43" s="263"/>
      <c r="AH43" s="263"/>
      <c r="AI43" s="263"/>
      <c r="AJ43" s="264"/>
      <c r="AK43" s="49"/>
      <c r="AL43" s="49"/>
      <c r="AM43" s="196">
        <f>IF([5]回答表!X41="○",[5]回答表!O69,IF([5]回答表!AA41="○",[5]回答表!O89,""))</f>
        <v>0</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IF([5]回答表!AA41="○","○","")</f>
        <v/>
      </c>
      <c r="O44" s="97"/>
      <c r="P44" s="97"/>
      <c r="Q44" s="98"/>
      <c r="R44" s="38"/>
      <c r="S44" s="38"/>
      <c r="T44" s="38"/>
      <c r="U44" s="262"/>
      <c r="V44" s="263"/>
      <c r="W44" s="263"/>
      <c r="X44" s="263"/>
      <c r="Y44" s="263"/>
      <c r="Z44" s="263"/>
      <c r="AA44" s="263"/>
      <c r="AB44" s="263"/>
      <c r="AC44" s="263"/>
      <c r="AD44" s="263"/>
      <c r="AE44" s="263"/>
      <c r="AF44" s="263"/>
      <c r="AG44" s="263"/>
      <c r="AH44" s="263"/>
      <c r="AI44" s="263"/>
      <c r="AJ44" s="264"/>
      <c r="AK44" s="49"/>
      <c r="AL44" s="49"/>
      <c r="AM44" s="196">
        <f>IF([5]回答表!X41="○",[5]回答表!O70,IF([5]回答表!AA41="○",[5]回答表!O90,""))</f>
        <v>0</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262"/>
      <c r="V45" s="263"/>
      <c r="W45" s="263"/>
      <c r="X45" s="263"/>
      <c r="Y45" s="263"/>
      <c r="Z45" s="263"/>
      <c r="AA45" s="263"/>
      <c r="AB45" s="263"/>
      <c r="AC45" s="263"/>
      <c r="AD45" s="263"/>
      <c r="AE45" s="263"/>
      <c r="AF45" s="263"/>
      <c r="AG45" s="263"/>
      <c r="AH45" s="263"/>
      <c r="AI45" s="263"/>
      <c r="AJ45" s="264"/>
      <c r="AK45" s="49"/>
      <c r="AL45" s="49"/>
      <c r="AM45" s="196">
        <f>IF([5]回答表!X41="○",[5]回答表!O71,IF([5]回答表!AA41="○",[5]回答表!O91,""))</f>
        <v>0</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262"/>
      <c r="V46" s="263"/>
      <c r="W46" s="263"/>
      <c r="X46" s="263"/>
      <c r="Y46" s="263"/>
      <c r="Z46" s="263"/>
      <c r="AA46" s="263"/>
      <c r="AB46" s="263"/>
      <c r="AC46" s="263"/>
      <c r="AD46" s="263"/>
      <c r="AE46" s="263"/>
      <c r="AF46" s="263"/>
      <c r="AG46" s="263"/>
      <c r="AH46" s="263"/>
      <c r="AI46" s="263"/>
      <c r="AJ46" s="264"/>
      <c r="AK46" s="49"/>
      <c r="AL46" s="49"/>
      <c r="AM46" s="196">
        <f>IF([5]回答表!X41="○",[5]回答表!AG68,IF([5]回答表!AA41="○",[5]回答表!AG88,""))</f>
        <v>0</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265"/>
      <c r="V47" s="266"/>
      <c r="W47" s="266"/>
      <c r="X47" s="266"/>
      <c r="Y47" s="266"/>
      <c r="Z47" s="266"/>
      <c r="AA47" s="266"/>
      <c r="AB47" s="266"/>
      <c r="AC47" s="266"/>
      <c r="AD47" s="266"/>
      <c r="AE47" s="266"/>
      <c r="AF47" s="266"/>
      <c r="AG47" s="266"/>
      <c r="AH47" s="266"/>
      <c r="AI47" s="266"/>
      <c r="AJ47" s="267"/>
      <c r="AK47" s="49"/>
      <c r="AL47" s="49"/>
      <c r="AM47" s="196" t="str">
        <f>IF([5]回答表!X41="○",[5]回答表!AG69,IF([5]回答表!AA41="○",[5]回答表!AG89,""))</f>
        <v>○</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f>IF([5]回答表!X41="○",[5]回答表!AG70,IF([5]回答表!AA41="○",[5]回答表!AG90,""))</f>
        <v>0</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IF([5]回答表!AD41="○","○","")</f>
        <v/>
      </c>
      <c r="O52" s="97"/>
      <c r="P52" s="97"/>
      <c r="Q52" s="98"/>
      <c r="R52" s="38"/>
      <c r="S52" s="38"/>
      <c r="T52" s="38"/>
      <c r="U52" s="105" t="str">
        <f>IF([5]回答表!AD41="○",[5]回答表!B96,"")</f>
        <v/>
      </c>
      <c r="V52" s="106"/>
      <c r="W52" s="106"/>
      <c r="X52" s="106"/>
      <c r="Y52" s="106"/>
      <c r="Z52" s="106"/>
      <c r="AA52" s="106"/>
      <c r="AB52" s="106"/>
      <c r="AC52" s="106"/>
      <c r="AD52" s="106"/>
      <c r="AE52" s="106"/>
      <c r="AF52" s="106"/>
      <c r="AG52" s="106"/>
      <c r="AH52" s="106"/>
      <c r="AI52" s="106"/>
      <c r="AJ52" s="107"/>
      <c r="AK52" s="55"/>
      <c r="AL52" s="55"/>
      <c r="AM52" s="105" t="str">
        <f>IF([5]回答表!AD41="○",[5]回答表!B101,"")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IF([5]回答表!X42="○","○","")</f>
        <v/>
      </c>
      <c r="O63" s="97"/>
      <c r="P63" s="97"/>
      <c r="Q63" s="98"/>
      <c r="R63" s="38"/>
      <c r="S63" s="38"/>
      <c r="T63" s="38"/>
      <c r="U63" s="105" t="str">
        <f>IF([5]回答表!X42="○",[5]回答表!B111,IF([5]回答表!AA42="○",[5]回答表!B124,""))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IF([5]回答表!X42="○",[5]回答表!S117,IF([5]回答表!AA42="○",[5]回答表!S130,""))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IF([5]回答表!X42="○",[5]回答表!J117,IF([5]回答表!AA42="○",[5]回答表!J130,""))</f>
        <v/>
      </c>
      <c r="AN66" s="118"/>
      <c r="AO66" s="118"/>
      <c r="AP66" s="118"/>
      <c r="AQ66" s="118"/>
      <c r="AR66" s="118"/>
      <c r="AS66" s="118"/>
      <c r="AT66" s="119"/>
      <c r="AU66" s="117" t="str">
        <f>IF([5]回答表!X42="○",[5]回答表!J118,IF([5]回答表!AA42="○",[5]回答表!J131,""))</f>
        <v/>
      </c>
      <c r="AV66" s="118"/>
      <c r="AW66" s="118"/>
      <c r="AX66" s="118"/>
      <c r="AY66" s="118"/>
      <c r="AZ66" s="118"/>
      <c r="BA66" s="118"/>
      <c r="BB66" s="119"/>
      <c r="BC66" s="39"/>
      <c r="BD66" s="34"/>
      <c r="BE66" s="81" t="str">
        <f>IF([5]回答表!X42="○",[5]回答表!V117,IF([5]回答表!AA42="○",[5]回答表!V130,""))</f>
        <v/>
      </c>
      <c r="BF66" s="82"/>
      <c r="BG66" s="82"/>
      <c r="BH66" s="82"/>
      <c r="BI66" s="81" t="str">
        <f>IF([5]回答表!X42="○",[5]回答表!V118,IF([5]回答表!AA42="○",[5]回答表!V131,""))</f>
        <v/>
      </c>
      <c r="BJ66" s="82"/>
      <c r="BK66" s="82"/>
      <c r="BL66" s="82"/>
      <c r="BM66" s="81" t="str">
        <f>IF([5]回答表!X42="○",[5]回答表!V119,IF([5]回答表!AA42="○",[5]回答表!V132,""))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IF([5]回答表!AA42="○","○","")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IF([5]回答表!AD42="○","○","")</f>
        <v/>
      </c>
      <c r="O75" s="97"/>
      <c r="P75" s="97"/>
      <c r="Q75" s="98"/>
      <c r="R75" s="38"/>
      <c r="S75" s="38"/>
      <c r="T75" s="38"/>
      <c r="U75" s="105" t="str">
        <f>IF([5]回答表!AD42="○",[5]回答表!B137,"")</f>
        <v/>
      </c>
      <c r="V75" s="106"/>
      <c r="W75" s="106"/>
      <c r="X75" s="106"/>
      <c r="Y75" s="106"/>
      <c r="Z75" s="106"/>
      <c r="AA75" s="106"/>
      <c r="AB75" s="106"/>
      <c r="AC75" s="106"/>
      <c r="AD75" s="106"/>
      <c r="AE75" s="106"/>
      <c r="AF75" s="106"/>
      <c r="AG75" s="106"/>
      <c r="AH75" s="106"/>
      <c r="AI75" s="106"/>
      <c r="AJ75" s="107"/>
      <c r="AK75" s="55"/>
      <c r="AL75" s="55"/>
      <c r="AM75" s="105" t="str">
        <f>IF([5]回答表!AD42="○",[5]回答表!B143,"")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IF([5]回答表!F17="水道事業",IF([5]回答表!X43="○","○",""),"")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IF([5]回答表!F17="水道事業",IF([5]回答表!X43="○",[5]回答表!B154,IF([5]回答表!AA43="○",[5]回答表!B201,"")),"")</f>
        <v/>
      </c>
      <c r="AN87" s="106"/>
      <c r="AO87" s="106"/>
      <c r="AP87" s="106"/>
      <c r="AQ87" s="106"/>
      <c r="AR87" s="106"/>
      <c r="AS87" s="106"/>
      <c r="AT87" s="106"/>
      <c r="AU87" s="106"/>
      <c r="AV87" s="106"/>
      <c r="AW87" s="106"/>
      <c r="AX87" s="106"/>
      <c r="AY87" s="106"/>
      <c r="AZ87" s="106"/>
      <c r="BA87" s="106"/>
      <c r="BB87" s="107"/>
      <c r="BC87" s="39"/>
      <c r="BD87" s="34"/>
      <c r="BE87" s="114" t="str">
        <f>IF([5]回答表!F17="水道事業",IF([5]回答表!X43="○",[5]回答表!B190,IF([5]回答表!AA43="○",[5]回答表!B238,"")),"")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IF([5]回答表!F17="水道事業",IF([5]回答表!X43="○",[5]回答表!J162,IF([5]回答表!AA43="○",[5]回答表!J209,"")),"")</f>
        <v/>
      </c>
      <c r="V89" s="118"/>
      <c r="W89" s="118"/>
      <c r="X89" s="118"/>
      <c r="Y89" s="118"/>
      <c r="Z89" s="118"/>
      <c r="AA89" s="118"/>
      <c r="AB89" s="119"/>
      <c r="AC89" s="117" t="str">
        <f>IF([5]回答表!F17="水道事業",IF([5]回答表!X43="○",[5]回答表!J169,IF([5]回答表!AA43="○",[5]回答表!J216,"")),"")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IF([5]回答表!F17="水道事業",IF([5]回答表!X43="○",[5]回答表!E190,IF([5]回答表!AA43="○",[5]回答表!E238,"")),"")</f>
        <v/>
      </c>
      <c r="BF90" s="82"/>
      <c r="BG90" s="82"/>
      <c r="BH90" s="82"/>
      <c r="BI90" s="81" t="str">
        <f>IF([5]回答表!F17="水道事業",IF([5]回答表!X43="○",[5]回答表!E191,IF([5]回答表!AA43="○",[5]回答表!E239,"")),"")</f>
        <v/>
      </c>
      <c r="BJ90" s="82"/>
      <c r="BK90" s="82"/>
      <c r="BL90" s="82"/>
      <c r="BM90" s="81" t="str">
        <f>IF([5]回答表!F17="水道事業",IF([5]回答表!X43="○",[5]回答表!E192,IF([5]回答表!AA43="○",[5]回答表!E240,"")),"")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IF([5]回答表!F17="水道事業",IF([5]回答表!AA43="○","○",""),"")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IF([5]回答表!F17="水道事業",IF([5]回答表!X43="○",[5]回答表!J172,IF([5]回答表!AA43="○",[5]回答表!J219,"")),"")</f>
        <v/>
      </c>
      <c r="V94" s="118"/>
      <c r="W94" s="118"/>
      <c r="X94" s="118"/>
      <c r="Y94" s="118"/>
      <c r="Z94" s="118"/>
      <c r="AA94" s="118"/>
      <c r="AB94" s="119"/>
      <c r="AC94" s="117" t="str">
        <f>IF([5]回答表!F17="水道事業",IF([5]回答表!X43="○",[5]回答表!J176,IF([5]回答表!AA43="○",[5]回答表!J223,"")),"")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IF([5]回答表!F17="水道事業",IF([5]回答表!AD43="○","○",""),"")</f>
        <v/>
      </c>
      <c r="O99" s="97"/>
      <c r="P99" s="97"/>
      <c r="Q99" s="98"/>
      <c r="R99" s="38"/>
      <c r="S99" s="38"/>
      <c r="T99" s="38"/>
      <c r="U99" s="105" t="str">
        <f>IF([5]回答表!F17="水道事業",IF([5]回答表!AD43="○",[5]回答表!B249,""),"")</f>
        <v/>
      </c>
      <c r="V99" s="106"/>
      <c r="W99" s="106"/>
      <c r="X99" s="106"/>
      <c r="Y99" s="106"/>
      <c r="Z99" s="106"/>
      <c r="AA99" s="106"/>
      <c r="AB99" s="106"/>
      <c r="AC99" s="106"/>
      <c r="AD99" s="106"/>
      <c r="AE99" s="106"/>
      <c r="AF99" s="106"/>
      <c r="AG99" s="106"/>
      <c r="AH99" s="106"/>
      <c r="AI99" s="106"/>
      <c r="AJ99" s="107"/>
      <c r="AK99" s="55"/>
      <c r="AL99" s="55"/>
      <c r="AM99" s="105" t="str">
        <f>IF([5]回答表!F17="水道事業",IF([5]回答表!AD43="○",[5]回答表!B255,""),"")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IF([5]回答表!F17="簡易水道事業",IF([5]回答表!X43="○","○",""),"")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IF([5]回答表!F17="簡易水道事業",IF([5]回答表!X43="○",[5]回答表!B154,IF([5]回答表!AA43="○",[5]回答表!B201,"")),"")</f>
        <v/>
      </c>
      <c r="AN111" s="106"/>
      <c r="AO111" s="106"/>
      <c r="AP111" s="106"/>
      <c r="AQ111" s="106"/>
      <c r="AR111" s="106"/>
      <c r="AS111" s="106"/>
      <c r="AT111" s="106"/>
      <c r="AU111" s="106"/>
      <c r="AV111" s="106"/>
      <c r="AW111" s="106"/>
      <c r="AX111" s="106"/>
      <c r="AY111" s="106"/>
      <c r="AZ111" s="106"/>
      <c r="BA111" s="106"/>
      <c r="BB111" s="107"/>
      <c r="BC111" s="39"/>
      <c r="BD111" s="34"/>
      <c r="BE111" s="114" t="str">
        <f>IF([5]回答表!F17="簡易水道事業",IF([5]回答表!X43="○",[5]回答表!B190,IF([5]回答表!AA43="○",[5]回答表!B238,"")),"")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IF([5]回答表!F17="簡易水道事業",IF([5]回答表!X43="○",[5]回答表!Y181,IF([5]回答表!AA43="○",[5]回答表!Y229,"")),"")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IF([5]回答表!F17="簡易水道事業",IF([5]回答表!X43="○",[5]回答表!E190,IF([5]回答表!AA43="○",[5]回答表!E238,"")),"")</f>
        <v/>
      </c>
      <c r="BF114" s="82"/>
      <c r="BG114" s="82"/>
      <c r="BH114" s="82"/>
      <c r="BI114" s="81" t="str">
        <f>IF([5]回答表!F17="簡易水道事業",IF([5]回答表!X43="○",[5]回答表!E191,IF([5]回答表!AA43="○",[5]回答表!E239,"")),"")</f>
        <v/>
      </c>
      <c r="BJ114" s="82"/>
      <c r="BK114" s="82"/>
      <c r="BL114" s="82"/>
      <c r="BM114" s="81" t="str">
        <f>IF([5]回答表!F17="簡易水道事業",IF([5]回答表!X43="○",[5]回答表!E192,IF([5]回答表!AA43="○",[5]回答表!E240,"")),"")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IF([5]回答表!F17="簡易水道事業",IF([5]回答表!AA43="○","○",""),"")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IF([5]回答表!F17="簡易水道事業",IF([5]回答表!X43="○",[5]回答表!Y182,IF([5]回答表!AA43="○",[5]回答表!Y230,"")),"")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IF([5]回答表!F17="簡易水道事業",IF([5]回答表!AD43="○","○",""),"")</f>
        <v/>
      </c>
      <c r="O123" s="97"/>
      <c r="P123" s="97"/>
      <c r="Q123" s="98"/>
      <c r="R123" s="38"/>
      <c r="S123" s="38"/>
      <c r="T123" s="38"/>
      <c r="U123" s="105" t="str">
        <f>IF([5]回答表!F17="簡易水道事業",IF([5]回答表!AD43="○",[5]回答表!B249,""),"")</f>
        <v/>
      </c>
      <c r="V123" s="106"/>
      <c r="W123" s="106"/>
      <c r="X123" s="106"/>
      <c r="Y123" s="106"/>
      <c r="Z123" s="106"/>
      <c r="AA123" s="106"/>
      <c r="AB123" s="106"/>
      <c r="AC123" s="106"/>
      <c r="AD123" s="106"/>
      <c r="AE123" s="106"/>
      <c r="AF123" s="106"/>
      <c r="AG123" s="106"/>
      <c r="AH123" s="106"/>
      <c r="AI123" s="106"/>
      <c r="AJ123" s="107"/>
      <c r="AK123" s="55"/>
      <c r="AL123" s="55"/>
      <c r="AM123" s="105" t="str">
        <f>IF([5]回答表!F17="簡易水道事業",IF([5]回答表!AD43="○",[5]回答表!B255,""),"")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IF([5]回答表!F17="下水道事業",IF([5]回答表!X43="○","○",""),"")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IF([5]回答表!F17="下水道事業",IF([5]回答表!X43="○",[5]回答表!B154,IF([5]回答表!AA43="○",[5]回答表!B201,"")),"")</f>
        <v/>
      </c>
      <c r="AN135" s="106"/>
      <c r="AO135" s="106"/>
      <c r="AP135" s="106"/>
      <c r="AQ135" s="106"/>
      <c r="AR135" s="106"/>
      <c r="AS135" s="106"/>
      <c r="AT135" s="106"/>
      <c r="AU135" s="106"/>
      <c r="AV135" s="106"/>
      <c r="AW135" s="106"/>
      <c r="AX135" s="106"/>
      <c r="AY135" s="106"/>
      <c r="AZ135" s="106"/>
      <c r="BA135" s="106"/>
      <c r="BB135" s="107"/>
      <c r="BC135" s="39"/>
      <c r="BD135" s="34"/>
      <c r="BE135" s="114" t="str">
        <f>IF([5]回答表!F17="下水道事業",IF([5]回答表!X43="○",[5]回答表!B190,IF([5]回答表!AA43="○",[5]回答表!B238,"")),"")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IF([5]回答表!F17="下水道事業",IF([5]回答表!X43="○",[5]回答表!Y184,IF([5]回答表!AA43="○",[5]回答表!Y232,"")),"")</f>
        <v/>
      </c>
      <c r="V137" s="118"/>
      <c r="W137" s="118"/>
      <c r="X137" s="118"/>
      <c r="Y137" s="118"/>
      <c r="Z137" s="118"/>
      <c r="AA137" s="118"/>
      <c r="AB137" s="119"/>
      <c r="AC137" s="117" t="str">
        <f>IF([5]回答表!F17="下水道事業",IF([5]回答表!X43="○",[5]回答表!Y185,IF([5]回答表!AA43="○",[5]回答表!Y233,"")),"")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IF([5]回答表!F17="下水道事業",IF([5]回答表!X43="○",[5]回答表!E190,IF([5]回答表!AA43="○",[5]回答表!E238,"")),"")</f>
        <v/>
      </c>
      <c r="BF138" s="82"/>
      <c r="BG138" s="82"/>
      <c r="BH138" s="82"/>
      <c r="BI138" s="81" t="str">
        <f>IF([5]回答表!F17="下水道事業",IF([5]回答表!X43="○",[5]回答表!E191,IF([5]回答表!AA43="○",[5]回答表!E239,"")),"")</f>
        <v/>
      </c>
      <c r="BJ138" s="82"/>
      <c r="BK138" s="82"/>
      <c r="BL138" s="82"/>
      <c r="BM138" s="81" t="str">
        <f>IF([5]回答表!F17="下水道事業",IF([5]回答表!X43="○",[5]回答表!E192,IF([5]回答表!AA43="○",[5]回答表!E240,"")),"")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IF([5]回答表!F17="下水道事業",IF([5]回答表!AA43="○","○",""),"")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IF([5]回答表!F17="下水道事業",IF([5]回答表!X43="○",[5]回答表!Y186,IF([5]回答表!AA43="○",[5]回答表!Y234,"")),"")</f>
        <v/>
      </c>
      <c r="V142" s="118"/>
      <c r="W142" s="118"/>
      <c r="X142" s="118"/>
      <c r="Y142" s="118"/>
      <c r="Z142" s="118"/>
      <c r="AA142" s="118"/>
      <c r="AB142" s="119"/>
      <c r="AC142" s="117" t="str">
        <f>IF([5]回答表!F17="下水道事業",IF([5]回答表!X43="○",[5]回答表!Y187,IF([5]回答表!AA43="○",[5]回答表!Y235,"")),"")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IF([5]回答表!F17="下水道事業",IF([5]回答表!AD43="○","○",""),"")</f>
        <v/>
      </c>
      <c r="O147" s="97"/>
      <c r="P147" s="97"/>
      <c r="Q147" s="98"/>
      <c r="R147" s="38"/>
      <c r="S147" s="38"/>
      <c r="T147" s="38"/>
      <c r="U147" s="105" t="str">
        <f>IF([5]回答表!F17="下水道事業",IF([5]回答表!AD43="○",[5]回答表!B249,""),"")</f>
        <v/>
      </c>
      <c r="V147" s="106"/>
      <c r="W147" s="106"/>
      <c r="X147" s="106"/>
      <c r="Y147" s="106"/>
      <c r="Z147" s="106"/>
      <c r="AA147" s="106"/>
      <c r="AB147" s="106"/>
      <c r="AC147" s="106"/>
      <c r="AD147" s="106"/>
      <c r="AE147" s="106"/>
      <c r="AF147" s="106"/>
      <c r="AG147" s="106"/>
      <c r="AH147" s="106"/>
      <c r="AI147" s="106"/>
      <c r="AJ147" s="107"/>
      <c r="AK147" s="55"/>
      <c r="AL147" s="55"/>
      <c r="AM147" s="105" t="str">
        <f>IF([5]回答表!F17="下水道事業",IF([5]回答表!AD43="○",[5]回答表!B255,""),"")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IF([5]回答表!BD17="○",IF([5]回答表!X43="○","○",""),"")</f>
        <v/>
      </c>
      <c r="O159" s="97"/>
      <c r="P159" s="97"/>
      <c r="Q159" s="98"/>
      <c r="R159" s="38"/>
      <c r="S159" s="38"/>
      <c r="T159" s="38"/>
      <c r="U159" s="105" t="str">
        <f>IF([5]回答表!BD17="○",IF([5]回答表!X43="○",[5]回答表!B154,IF([5]回答表!AA43="○",[5]回答表!B201,"")),"")</f>
        <v/>
      </c>
      <c r="V159" s="106"/>
      <c r="W159" s="106"/>
      <c r="X159" s="106"/>
      <c r="Y159" s="106"/>
      <c r="Z159" s="106"/>
      <c r="AA159" s="106"/>
      <c r="AB159" s="106"/>
      <c r="AC159" s="106"/>
      <c r="AD159" s="106"/>
      <c r="AE159" s="106"/>
      <c r="AF159" s="106"/>
      <c r="AG159" s="106"/>
      <c r="AH159" s="106"/>
      <c r="AI159" s="106"/>
      <c r="AJ159" s="107"/>
      <c r="AK159" s="49"/>
      <c r="AL159" s="49"/>
      <c r="AM159" s="114" t="str">
        <f>IF([5]回答表!BD17="○",IF([5]回答表!X43="○",[5]回答表!B190,IF([5]回答表!AA43="○",[5]回答表!B238,"")),"")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IF([5]回答表!BD17="○",IF([5]回答表!X43="○",[5]回答表!E190,IF([5]回答表!AA43="○",[5]回答表!E238,"")),"")</f>
        <v/>
      </c>
      <c r="AN162" s="82"/>
      <c r="AO162" s="82"/>
      <c r="AP162" s="82"/>
      <c r="AQ162" s="81" t="str">
        <f>IF([5]回答表!BD17="○",IF([5]回答表!X43="○",[5]回答表!E191,IF([5]回答表!AA43="○",[5]回答表!E239,"")),"")</f>
        <v/>
      </c>
      <c r="AR162" s="82"/>
      <c r="AS162" s="82"/>
      <c r="AT162" s="82"/>
      <c r="AU162" s="81" t="str">
        <f>IF([5]回答表!BD17="○",IF([5]回答表!X43="○",[5]回答表!E192,IF([5]回答表!AA43="○",[5]回答表!E240,"")),"")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IF([5]回答表!BD17="○",IF([5]回答表!AA43="○","○",""),"")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IF([5]回答表!BD17="○",IF([5]回答表!AD43="○","○",""),"")</f>
        <v/>
      </c>
      <c r="O171" s="97"/>
      <c r="P171" s="97"/>
      <c r="Q171" s="98"/>
      <c r="R171" s="38"/>
      <c r="S171" s="38"/>
      <c r="T171" s="38"/>
      <c r="U171" s="105" t="str">
        <f>IF([5]回答表!BD17="○",IF([5]回答表!AD43="○",[5]回答表!B249,""),"")</f>
        <v/>
      </c>
      <c r="V171" s="106"/>
      <c r="W171" s="106"/>
      <c r="X171" s="106"/>
      <c r="Y171" s="106"/>
      <c r="Z171" s="106"/>
      <c r="AA171" s="106"/>
      <c r="AB171" s="106"/>
      <c r="AC171" s="106"/>
      <c r="AD171" s="106"/>
      <c r="AE171" s="106"/>
      <c r="AF171" s="106"/>
      <c r="AG171" s="106"/>
      <c r="AH171" s="106"/>
      <c r="AI171" s="106"/>
      <c r="AJ171" s="107"/>
      <c r="AK171" s="55"/>
      <c r="AL171" s="55"/>
      <c r="AM171" s="105" t="str">
        <f>IF([5]回答表!BD17="○",IF([5]回答表!AD43="○",[5]回答表!B255,""),"")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IF([5]回答表!X44="○","○","")</f>
        <v/>
      </c>
      <c r="O183" s="97"/>
      <c r="P183" s="97"/>
      <c r="Q183" s="98"/>
      <c r="R183" s="38"/>
      <c r="S183" s="38"/>
      <c r="T183" s="38"/>
      <c r="U183" s="105" t="str">
        <f>IF([5]回答表!X44="○",[5]回答表!B266,IF([5]回答表!AA44="○",[5]回答表!B283,""))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IF([5]回答表!X44="○",[5]回答表!U272,IF([5]回答表!AA44="○",[5]回答表!U289,""))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IF([5]回答表!X44="○",[5]回答表!G272,IF([5]回答表!AA44="○",[5]回答表!G289,""))</f>
        <v/>
      </c>
      <c r="AN186" s="118"/>
      <c r="AO186" s="118"/>
      <c r="AP186" s="118"/>
      <c r="AQ186" s="118"/>
      <c r="AR186" s="118"/>
      <c r="AS186" s="118"/>
      <c r="AT186" s="119"/>
      <c r="AU186" s="117" t="str">
        <f>IF([5]回答表!X44="○",[5]回答表!G273,IF([5]回答表!AA44="○",[5]回答表!G290,""))</f>
        <v/>
      </c>
      <c r="AV186" s="118"/>
      <c r="AW186" s="118"/>
      <c r="AX186" s="118"/>
      <c r="AY186" s="118"/>
      <c r="AZ186" s="118"/>
      <c r="BA186" s="118"/>
      <c r="BB186" s="119"/>
      <c r="BC186" s="39"/>
      <c r="BD186" s="34"/>
      <c r="BE186" s="81" t="str">
        <f>IF([5]回答表!X44="○",[5]回答表!X272,IF([5]回答表!AA44="○",[5]回答表!X289,""))</f>
        <v/>
      </c>
      <c r="BF186" s="82"/>
      <c r="BG186" s="82"/>
      <c r="BH186" s="82"/>
      <c r="BI186" s="81" t="str">
        <f>IF([5]回答表!X44="○",[5]回答表!X273,IF([5]回答表!AA44="○",[5]回答表!X290,""))</f>
        <v/>
      </c>
      <c r="BJ186" s="82"/>
      <c r="BK186" s="82"/>
      <c r="BL186" s="85"/>
      <c r="BM186" s="81" t="str">
        <f>IF([5]回答表!X44="○",[5]回答表!X274,IF([5]回答表!AA44="○",[5]回答表!X291,""))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IF([5]回答表!AA44="○","○","")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IF([5]回答表!AD44="○","○","")</f>
        <v/>
      </c>
      <c r="O195" s="97"/>
      <c r="P195" s="97"/>
      <c r="Q195" s="98"/>
      <c r="R195" s="38"/>
      <c r="S195" s="38"/>
      <c r="T195" s="38"/>
      <c r="U195" s="105" t="str">
        <f>IF([5]回答表!AD44="○",[5]回答表!B296,"")</f>
        <v/>
      </c>
      <c r="V195" s="106"/>
      <c r="W195" s="106"/>
      <c r="X195" s="106"/>
      <c r="Y195" s="106"/>
      <c r="Z195" s="106"/>
      <c r="AA195" s="106"/>
      <c r="AB195" s="106"/>
      <c r="AC195" s="106"/>
      <c r="AD195" s="106"/>
      <c r="AE195" s="106"/>
      <c r="AF195" s="106"/>
      <c r="AG195" s="106"/>
      <c r="AH195" s="106"/>
      <c r="AI195" s="106"/>
      <c r="AJ195" s="107"/>
      <c r="AK195" s="60"/>
      <c r="AL195" s="60"/>
      <c r="AM195" s="105" t="str">
        <f>IF([5]回答表!AD44="○",[5]回答表!B302,"")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IF([5]回答表!X45="○","○","")</f>
        <v/>
      </c>
      <c r="O207" s="97"/>
      <c r="P207" s="97"/>
      <c r="Q207" s="98"/>
      <c r="R207" s="38"/>
      <c r="S207" s="38"/>
      <c r="T207" s="38"/>
      <c r="U207" s="105" t="str">
        <f>IF([5]回答表!X45="○",[5]回答表!B314,IF([5]回答表!AA45="○",[5]回答表!B337,""))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IF([5]回答表!X45="○",[5]回答表!B320,"")</f>
        <v/>
      </c>
      <c r="AO207" s="163"/>
      <c r="AP207" s="163"/>
      <c r="AQ207" s="163"/>
      <c r="AR207" s="163"/>
      <c r="AS207" s="163"/>
      <c r="AT207" s="163"/>
      <c r="AU207" s="163"/>
      <c r="AV207" s="163"/>
      <c r="AW207" s="163"/>
      <c r="AX207" s="163"/>
      <c r="AY207" s="163"/>
      <c r="AZ207" s="163"/>
      <c r="BA207" s="163"/>
      <c r="BB207" s="164"/>
      <c r="BC207" s="39"/>
      <c r="BD207" s="34"/>
      <c r="BE207" s="114" t="str">
        <f>IF([5]回答表!X45="○",[5]回答表!B326,IF([5]回答表!AA45="○",[5]回答表!B343,""))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IF([5]回答表!X45="○",[5]回答表!E326,IF([5]回答表!AA45="○",[5]回答表!E343,""))</f>
        <v/>
      </c>
      <c r="BF210" s="82"/>
      <c r="BG210" s="82"/>
      <c r="BH210" s="82"/>
      <c r="BI210" s="81" t="str">
        <f>IF([5]回答表!X45="○",[5]回答表!E327,IF([5]回答表!AA45="○",[5]回答表!E344,""))</f>
        <v/>
      </c>
      <c r="BJ210" s="82"/>
      <c r="BK210" s="82"/>
      <c r="BL210" s="85"/>
      <c r="BM210" s="81" t="str">
        <f>IF([5]回答表!X45="○",[5]回答表!E328,IF([5]回答表!AA45="○",[5]回答表!E345,""))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IF([5]回答表!AA45="○","○","")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IF([5]回答表!AD45="○","○","")</f>
        <v/>
      </c>
      <c r="O219" s="97"/>
      <c r="P219" s="97"/>
      <c r="Q219" s="98"/>
      <c r="R219" s="38"/>
      <c r="S219" s="38"/>
      <c r="T219" s="38"/>
      <c r="U219" s="105" t="str">
        <f>IF([5]回答表!AD45="○",[5]回答表!B350,"")</f>
        <v/>
      </c>
      <c r="V219" s="106"/>
      <c r="W219" s="106"/>
      <c r="X219" s="106"/>
      <c r="Y219" s="106"/>
      <c r="Z219" s="106"/>
      <c r="AA219" s="106"/>
      <c r="AB219" s="106"/>
      <c r="AC219" s="106"/>
      <c r="AD219" s="106"/>
      <c r="AE219" s="106"/>
      <c r="AF219" s="106"/>
      <c r="AG219" s="106"/>
      <c r="AH219" s="106"/>
      <c r="AI219" s="106"/>
      <c r="AJ219" s="107"/>
      <c r="AK219" s="60"/>
      <c r="AL219" s="60"/>
      <c r="AM219" s="105" t="str">
        <f>IF([5]回答表!AD45="○",[5]回答表!B356,"")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IF([5]回答表!X46="○","○","")</f>
        <v/>
      </c>
      <c r="O231" s="97"/>
      <c r="P231" s="97"/>
      <c r="Q231" s="98"/>
      <c r="R231" s="38"/>
      <c r="S231" s="38"/>
      <c r="T231" s="38"/>
      <c r="U231" s="105" t="str">
        <f>IF([5]回答表!X46="○",[5]回答表!B368,IF([5]回答表!AA46="○",[5]回答表!B382,""))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IF([5]回答表!X46="○",[5]回答表!BC375,IF([5]回答表!AA46="○",[5]回答表!BC389,""))</f>
        <v/>
      </c>
      <c r="AR231" s="149"/>
      <c r="AS231" s="149"/>
      <c r="AT231" s="149"/>
      <c r="AU231" s="154" t="s">
        <v>63</v>
      </c>
      <c r="AV231" s="155"/>
      <c r="AW231" s="155"/>
      <c r="AX231" s="156"/>
      <c r="AY231" s="149" t="str">
        <f>IF([5]回答表!X46="○",[5]回答表!BC380,IF([5]回答表!AA46="○",[5]回答表!BC394,""))</f>
        <v/>
      </c>
      <c r="AZ231" s="149"/>
      <c r="BA231" s="149"/>
      <c r="BB231" s="149"/>
      <c r="BC231" s="39"/>
      <c r="BD231" s="34"/>
      <c r="BE231" s="114" t="str">
        <f>IF([5]回答表!X46="○",[5]回答表!S374,IF([5]回答表!AA46="○",[5]回答表!S388,""))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IF([5]回答表!X46="○",[5]回答表!BC376,IF([5]回答表!AA46="○",[5]回答表!BC390,""))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IF([5]回答表!X46="○",[5]回答表!V374,IF([5]回答表!AA46="○",[5]回答表!V388,""))</f>
        <v/>
      </c>
      <c r="BF234" s="82"/>
      <c r="BG234" s="82"/>
      <c r="BH234" s="82"/>
      <c r="BI234" s="81" t="str">
        <f>IF([5]回答表!X46="○",[5]回答表!V375,IF([5]回答表!AA46="○",[5]回答表!V389,""))</f>
        <v/>
      </c>
      <c r="BJ234" s="82"/>
      <c r="BK234" s="82"/>
      <c r="BL234" s="85"/>
      <c r="BM234" s="81" t="str">
        <f>IF([5]回答表!X46="○",[5]回答表!V376,IF([5]回答表!AA46="○",[5]回答表!V390,""))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IF([5]回答表!X46="○",[5]回答表!BC377,IF([5]回答表!AA46="○",[5]回答表!BC391,""))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IF([5]回答表!X46="○",[5]回答表!BC381,IF([5]回答表!AA46="○",[5]回答表!BC395,""))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IF([5]回答表!AA46="○","○","")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IF([5]回答表!X46="○",[5]回答表!BC378,IF([5]回答表!AA46="○",[5]回答表!BC392,""))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IF([5]回答表!X46="○",[5]回答表!BC379,IF([5]回答表!AA46="○",[5]回答表!BC393,""))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IF([5]回答表!AD46="○","○","")</f>
        <v/>
      </c>
      <c r="O243" s="97"/>
      <c r="P243" s="97"/>
      <c r="Q243" s="98"/>
      <c r="R243" s="38"/>
      <c r="S243" s="38"/>
      <c r="T243" s="38"/>
      <c r="U243" s="105" t="str">
        <f>IF([5]回答表!AD46="○",[5]回答表!B396,"")</f>
        <v/>
      </c>
      <c r="V243" s="106"/>
      <c r="W243" s="106"/>
      <c r="X243" s="106"/>
      <c r="Y243" s="106"/>
      <c r="Z243" s="106"/>
      <c r="AA243" s="106"/>
      <c r="AB243" s="106"/>
      <c r="AC243" s="106"/>
      <c r="AD243" s="106"/>
      <c r="AE243" s="106"/>
      <c r="AF243" s="106"/>
      <c r="AG243" s="106"/>
      <c r="AH243" s="106"/>
      <c r="AI243" s="106"/>
      <c r="AJ243" s="107"/>
      <c r="AK243" s="55"/>
      <c r="AL243" s="55"/>
      <c r="AM243" s="105" t="str">
        <f>IF([5]回答表!AD46="○",[5]回答表!B402,"")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IF([5]回答表!X47="○","○","")</f>
        <v/>
      </c>
      <c r="O254" s="97"/>
      <c r="P254" s="97"/>
      <c r="Q254" s="98"/>
      <c r="R254" s="38"/>
      <c r="S254" s="38"/>
      <c r="T254" s="38"/>
      <c r="U254" s="105" t="str">
        <f>IF([5]回答表!X47="○",[5]回答表!B414,IF([5]回答表!AA47="○",[5]回答表!B431,""))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IF([5]回答表!X47="○",[5]回答表!B424,IF([5]回答表!AA47="○",[5]回答表!B441,""))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IF([5]回答表!X47="○",[5]回答表!G420,IF([5]回答表!AA47="○",[5]回答表!G437,""))</f>
        <v/>
      </c>
      <c r="AN256" s="118"/>
      <c r="AO256" s="118"/>
      <c r="AP256" s="118"/>
      <c r="AQ256" s="118"/>
      <c r="AR256" s="118"/>
      <c r="AS256" s="118"/>
      <c r="AT256" s="119"/>
      <c r="AU256" s="117" t="str">
        <f>IF([5]回答表!X47="○",[5]回答表!G421,IF([5]回答表!AA47="○",[5]回答表!G438,""))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IF([5]回答表!X47="○",[5]回答表!E424,IF([5]回答表!AA47="○",[5]回答表!E441,""))</f>
        <v/>
      </c>
      <c r="BF257" s="82"/>
      <c r="BG257" s="82"/>
      <c r="BH257" s="82"/>
      <c r="BI257" s="81" t="str">
        <f>IF([5]回答表!X47="○",[5]回答表!E425,IF([5]回答表!AA47="○",[5]回答表!E442,""))</f>
        <v/>
      </c>
      <c r="BJ257" s="82"/>
      <c r="BK257" s="82"/>
      <c r="BL257" s="85"/>
      <c r="BM257" s="81" t="str">
        <f>IF([5]回答表!X47="○",[5]回答表!E426,IF([5]回答表!AA47="○",[5]回答表!E443,""))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IF([5]回答表!AA47="○","○","")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IF([5]回答表!AD47="○","○","")</f>
        <v/>
      </c>
      <c r="O266" s="97"/>
      <c r="P266" s="97"/>
      <c r="Q266" s="98"/>
      <c r="R266" s="38"/>
      <c r="S266" s="38"/>
      <c r="T266" s="38"/>
      <c r="U266" s="105" t="str">
        <f>IF([5]回答表!AD47="○",[5]回答表!B448,"")</f>
        <v/>
      </c>
      <c r="V266" s="106"/>
      <c r="W266" s="106"/>
      <c r="X266" s="106"/>
      <c r="Y266" s="106"/>
      <c r="Z266" s="106"/>
      <c r="AA266" s="106"/>
      <c r="AB266" s="106"/>
      <c r="AC266" s="106"/>
      <c r="AD266" s="106"/>
      <c r="AE266" s="106"/>
      <c r="AF266" s="106"/>
      <c r="AG266" s="106"/>
      <c r="AH266" s="106"/>
      <c r="AI266" s="106"/>
      <c r="AJ266" s="107"/>
      <c r="AK266" s="49"/>
      <c r="AL266" s="49"/>
      <c r="AM266" s="105" t="str">
        <f>IF([5]回答表!AD47="○",[5]回答表!B454,"")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IF([5]回答表!R48="○",[5]回答表!B467,"")</f>
        <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3186-E774-4D73-A9EE-E551F1B5E50F}">
  <sheetPr>
    <pageSetUpPr fitToPage="1"/>
  </sheetPr>
  <dimension ref="A1:CE298"/>
  <sheetViews>
    <sheetView showZeros="0" zoomScale="55" zoomScaleNormal="55" workbookViewId="0">
      <selection activeCell="R59" sqref="R59:BB60"/>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IF(COUNTIF([1]回答表!K15,"*")&gt;0,[1]回答表!K15,"")</f>
        <v>三種町</v>
      </c>
      <c r="D11" s="245"/>
      <c r="E11" s="245"/>
      <c r="F11" s="245"/>
      <c r="G11" s="245"/>
      <c r="H11" s="245"/>
      <c r="I11" s="245"/>
      <c r="J11" s="245"/>
      <c r="K11" s="245"/>
      <c r="L11" s="245"/>
      <c r="M11" s="245"/>
      <c r="N11" s="245"/>
      <c r="O11" s="245"/>
      <c r="P11" s="245"/>
      <c r="Q11" s="245"/>
      <c r="R11" s="245"/>
      <c r="S11" s="245"/>
      <c r="T11" s="245"/>
      <c r="U11" s="252" t="str">
        <f>IF(COUNTIF([1]回答表!F17,"*")&gt;0,[1]回答表!F17,"")</f>
        <v>下水道事業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IF(COUNTIF([1]回答表!W17,"*")&gt;0,[1]回答表!W17,"")</f>
        <v>特定環境保全公共下水道</v>
      </c>
      <c r="AP11" s="247"/>
      <c r="AQ11" s="247"/>
      <c r="AR11" s="247"/>
      <c r="AS11" s="247"/>
      <c r="AT11" s="247"/>
      <c r="AU11" s="247"/>
      <c r="AV11" s="247"/>
      <c r="AW11" s="247"/>
      <c r="AX11" s="247"/>
      <c r="AY11" s="247"/>
      <c r="AZ11" s="247"/>
      <c r="BA11" s="247"/>
      <c r="BB11" s="247"/>
      <c r="BC11" s="247"/>
      <c r="BD11" s="247"/>
      <c r="BE11" s="248"/>
      <c r="BF11" s="251" t="str">
        <f>IF(COUNTIF([1]回答表!F19,"*")&gt;0,[1]回答表!F19,"")</f>
        <v>ー</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IF([1]回答表!R41="○","○","")</f>
        <v/>
      </c>
      <c r="E24" s="121"/>
      <c r="F24" s="121"/>
      <c r="G24" s="121"/>
      <c r="H24" s="121"/>
      <c r="I24" s="121"/>
      <c r="J24" s="122"/>
      <c r="K24" s="120" t="str">
        <f>IF([1]回答表!R42="○","○","")</f>
        <v/>
      </c>
      <c r="L24" s="121"/>
      <c r="M24" s="121"/>
      <c r="N24" s="121"/>
      <c r="O24" s="121"/>
      <c r="P24" s="121"/>
      <c r="Q24" s="122"/>
      <c r="R24" s="120" t="str">
        <f>IF([1]回答表!R43="○","○","")</f>
        <v/>
      </c>
      <c r="S24" s="121"/>
      <c r="T24" s="121"/>
      <c r="U24" s="121"/>
      <c r="V24" s="121"/>
      <c r="W24" s="121"/>
      <c r="X24" s="122"/>
      <c r="Y24" s="120" t="str">
        <f>IF([1]回答表!R44="○","○","")</f>
        <v/>
      </c>
      <c r="Z24" s="121"/>
      <c r="AA24" s="121"/>
      <c r="AB24" s="121"/>
      <c r="AC24" s="121"/>
      <c r="AD24" s="121"/>
      <c r="AE24" s="122"/>
      <c r="AF24" s="120" t="str">
        <f>IF([1]回答表!R45="○","○","")</f>
        <v/>
      </c>
      <c r="AG24" s="121"/>
      <c r="AH24" s="121"/>
      <c r="AI24" s="121"/>
      <c r="AJ24" s="121"/>
      <c r="AK24" s="121"/>
      <c r="AL24" s="122"/>
      <c r="AM24" s="120" t="str">
        <f>IF([1]回答表!R46="○","○","")</f>
        <v/>
      </c>
      <c r="AN24" s="121"/>
      <c r="AO24" s="121"/>
      <c r="AP24" s="121"/>
      <c r="AQ24" s="121"/>
      <c r="AR24" s="121"/>
      <c r="AS24" s="122"/>
      <c r="AT24" s="120" t="str">
        <f>IF([1]回答表!R47="○","○","")</f>
        <v/>
      </c>
      <c r="AU24" s="121"/>
      <c r="AV24" s="121"/>
      <c r="AW24" s="121"/>
      <c r="AX24" s="121"/>
      <c r="AY24" s="121"/>
      <c r="AZ24" s="122"/>
      <c r="BA24" s="18"/>
      <c r="BB24" s="117" t="str">
        <f>IF([1]回答表!R48="○","○","")</f>
        <v>○</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IF([1]回答表!X41="○","○","")</f>
        <v/>
      </c>
      <c r="O36" s="97"/>
      <c r="P36" s="97"/>
      <c r="Q36" s="98"/>
      <c r="R36" s="38"/>
      <c r="S36" s="38"/>
      <c r="T36" s="38"/>
      <c r="U36" s="105" t="str">
        <f>IF([1]回答表!X41="○",[1]回答表!B56,IF([1]回答表!AA41="○",[1]回答表!B76,""))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IF([1]回答表!X41="○",[1]回答表!S62,IF([1]回答表!AA41="○",[1]回答表!S82,""))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IF([1]回答表!X41="○",[1]回答表!G62,IF([1]回答表!AA41="○",[1]回答表!G82,""))</f>
        <v/>
      </c>
      <c r="AN38" s="118"/>
      <c r="AO38" s="118"/>
      <c r="AP38" s="118"/>
      <c r="AQ38" s="118"/>
      <c r="AR38" s="118"/>
      <c r="AS38" s="118"/>
      <c r="AT38" s="119"/>
      <c r="AU38" s="117" t="str">
        <f>IF([1]回答表!X41="○",[1]回答表!G63,IF([1]回答表!AA41="○",[1]回答表!G83,""))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IF([1]回答表!X41="○",[1]回答表!V62,IF([1]回答表!AA41="○",[1]回答表!V82,""))</f>
        <v/>
      </c>
      <c r="BF39" s="198"/>
      <c r="BG39" s="198"/>
      <c r="BH39" s="199"/>
      <c r="BI39" s="81" t="str">
        <f>IF([1]回答表!X41="○",[1]回答表!V63,IF([1]回答表!AA41="○",[1]回答表!V83,""))</f>
        <v/>
      </c>
      <c r="BJ39" s="198"/>
      <c r="BK39" s="198"/>
      <c r="BL39" s="199"/>
      <c r="BM39" s="81" t="str">
        <f>IF([1]回答表!X41="○",[1]回答表!V64,IF([1]回答表!AA41="○",[1]回答表!V84,""))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IF([1]回答表!X41="○",[1]回答表!O68,IF([1]回答表!AA41="○",[1]回答表!O88,""))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IF([1]回答表!X41="○",[1]回答表!O69,IF([1]回答表!AA41="○",[1]回答表!O89,""))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IF([1]回答表!AA41="○","○","")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IF([1]回答表!X41="○",[1]回答表!O70,IF([1]回答表!AA41="○",[1]回答表!O90,""))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IF([1]回答表!X41="○",[1]回答表!O71,IF([1]回答表!AA41="○",[1]回答表!O91,""))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IF([1]回答表!X41="○",[1]回答表!AG68,IF([1]回答表!AA41="○",[1]回答表!AG88,""))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IF([1]回答表!X41="○",[1]回答表!AG69,IF([1]回答表!AA41="○",[1]回答表!AG89,""))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IF([1]回答表!X41="○",[1]回答表!AG70,IF([1]回答表!AA41="○",[1]回答表!AG90,""))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IF([1]回答表!AD41="○","○","")</f>
        <v/>
      </c>
      <c r="O52" s="97"/>
      <c r="P52" s="97"/>
      <c r="Q52" s="98"/>
      <c r="R52" s="38"/>
      <c r="S52" s="38"/>
      <c r="T52" s="38"/>
      <c r="U52" s="105" t="str">
        <f>IF([1]回答表!AD41="○",[1]回答表!B96,"")</f>
        <v/>
      </c>
      <c r="V52" s="106"/>
      <c r="W52" s="106"/>
      <c r="X52" s="106"/>
      <c r="Y52" s="106"/>
      <c r="Z52" s="106"/>
      <c r="AA52" s="106"/>
      <c r="AB52" s="106"/>
      <c r="AC52" s="106"/>
      <c r="AD52" s="106"/>
      <c r="AE52" s="106"/>
      <c r="AF52" s="106"/>
      <c r="AG52" s="106"/>
      <c r="AH52" s="106"/>
      <c r="AI52" s="106"/>
      <c r="AJ52" s="107"/>
      <c r="AK52" s="55"/>
      <c r="AL52" s="55"/>
      <c r="AM52" s="105" t="str">
        <f>IF([1]回答表!AD41="○",[1]回答表!B101,"")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IF([1]回答表!X42="○","○","")</f>
        <v/>
      </c>
      <c r="O63" s="97"/>
      <c r="P63" s="97"/>
      <c r="Q63" s="98"/>
      <c r="R63" s="38"/>
      <c r="S63" s="38"/>
      <c r="T63" s="38"/>
      <c r="U63" s="105" t="str">
        <f>IF([1]回答表!X42="○",[1]回答表!B111,IF([1]回答表!AA42="○",[1]回答表!B124,""))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IF([1]回答表!X42="○",[1]回答表!S117,IF([1]回答表!AA42="○",[1]回答表!S130,""))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IF([1]回答表!X42="○",[1]回答表!J117,IF([1]回答表!AA42="○",[1]回答表!J130,""))</f>
        <v/>
      </c>
      <c r="AN66" s="118"/>
      <c r="AO66" s="118"/>
      <c r="AP66" s="118"/>
      <c r="AQ66" s="118"/>
      <c r="AR66" s="118"/>
      <c r="AS66" s="118"/>
      <c r="AT66" s="119"/>
      <c r="AU66" s="117" t="str">
        <f>IF([1]回答表!X42="○",[1]回答表!J118,IF([1]回答表!AA42="○",[1]回答表!J131,""))</f>
        <v/>
      </c>
      <c r="AV66" s="118"/>
      <c r="AW66" s="118"/>
      <c r="AX66" s="118"/>
      <c r="AY66" s="118"/>
      <c r="AZ66" s="118"/>
      <c r="BA66" s="118"/>
      <c r="BB66" s="119"/>
      <c r="BC66" s="39"/>
      <c r="BD66" s="34"/>
      <c r="BE66" s="81" t="str">
        <f>IF([1]回答表!X42="○",[1]回答表!V117,IF([1]回答表!AA42="○",[1]回答表!V130,""))</f>
        <v/>
      </c>
      <c r="BF66" s="82"/>
      <c r="BG66" s="82"/>
      <c r="BH66" s="82"/>
      <c r="BI66" s="81" t="str">
        <f>IF([1]回答表!X42="○",[1]回答表!V118,IF([1]回答表!AA42="○",[1]回答表!V131,""))</f>
        <v/>
      </c>
      <c r="BJ66" s="82"/>
      <c r="BK66" s="82"/>
      <c r="BL66" s="82"/>
      <c r="BM66" s="81" t="str">
        <f>IF([1]回答表!X42="○",[1]回答表!V119,IF([1]回答表!AA42="○",[1]回答表!V132,""))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IF([1]回答表!AA42="○","○","")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IF([1]回答表!AD42="○","○","")</f>
        <v/>
      </c>
      <c r="O75" s="97"/>
      <c r="P75" s="97"/>
      <c r="Q75" s="98"/>
      <c r="R75" s="38"/>
      <c r="S75" s="38"/>
      <c r="T75" s="38"/>
      <c r="U75" s="105" t="str">
        <f>IF([1]回答表!AD42="○",[1]回答表!B137,"")</f>
        <v/>
      </c>
      <c r="V75" s="106"/>
      <c r="W75" s="106"/>
      <c r="X75" s="106"/>
      <c r="Y75" s="106"/>
      <c r="Z75" s="106"/>
      <c r="AA75" s="106"/>
      <c r="AB75" s="106"/>
      <c r="AC75" s="106"/>
      <c r="AD75" s="106"/>
      <c r="AE75" s="106"/>
      <c r="AF75" s="106"/>
      <c r="AG75" s="106"/>
      <c r="AH75" s="106"/>
      <c r="AI75" s="106"/>
      <c r="AJ75" s="107"/>
      <c r="AK75" s="55"/>
      <c r="AL75" s="55"/>
      <c r="AM75" s="105" t="str">
        <f>IF([1]回答表!AD42="○",[1]回答表!B143,"")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IF([1]回答表!F17="水道事業",IF([1]回答表!X43="○","○",""),"")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IF([1]回答表!F17="水道事業",IF([1]回答表!X43="○",[1]回答表!B154,IF([1]回答表!AA43="○",[1]回答表!B201,"")),"")</f>
        <v/>
      </c>
      <c r="AN87" s="106"/>
      <c r="AO87" s="106"/>
      <c r="AP87" s="106"/>
      <c r="AQ87" s="106"/>
      <c r="AR87" s="106"/>
      <c r="AS87" s="106"/>
      <c r="AT87" s="106"/>
      <c r="AU87" s="106"/>
      <c r="AV87" s="106"/>
      <c r="AW87" s="106"/>
      <c r="AX87" s="106"/>
      <c r="AY87" s="106"/>
      <c r="AZ87" s="106"/>
      <c r="BA87" s="106"/>
      <c r="BB87" s="107"/>
      <c r="BC87" s="39"/>
      <c r="BD87" s="34"/>
      <c r="BE87" s="114" t="str">
        <f>IF([1]回答表!F17="水道事業",IF([1]回答表!X43="○",[1]回答表!B190,IF([1]回答表!AA43="○",[1]回答表!B238,"")),"")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IF([1]回答表!F17="水道事業",IF([1]回答表!X43="○",[1]回答表!J162,IF([1]回答表!AA43="○",[1]回答表!J209,"")),"")</f>
        <v/>
      </c>
      <c r="V89" s="118"/>
      <c r="W89" s="118"/>
      <c r="X89" s="118"/>
      <c r="Y89" s="118"/>
      <c r="Z89" s="118"/>
      <c r="AA89" s="118"/>
      <c r="AB89" s="119"/>
      <c r="AC89" s="117" t="str">
        <f>IF([1]回答表!F17="水道事業",IF([1]回答表!X43="○",[1]回答表!J169,IF([1]回答表!AA43="○",[1]回答表!J216,"")),"")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IF([1]回答表!F17="水道事業",IF([1]回答表!X43="○",[1]回答表!E190,IF([1]回答表!AA43="○",[1]回答表!E238,"")),"")</f>
        <v/>
      </c>
      <c r="BF90" s="82"/>
      <c r="BG90" s="82"/>
      <c r="BH90" s="82"/>
      <c r="BI90" s="81" t="str">
        <f>IF([1]回答表!F17="水道事業",IF([1]回答表!X43="○",[1]回答表!E191,IF([1]回答表!AA43="○",[1]回答表!E239,"")),"")</f>
        <v/>
      </c>
      <c r="BJ90" s="82"/>
      <c r="BK90" s="82"/>
      <c r="BL90" s="82"/>
      <c r="BM90" s="81" t="str">
        <f>IF([1]回答表!F17="水道事業",IF([1]回答表!X43="○",[1]回答表!E192,IF([1]回答表!AA43="○",[1]回答表!E240,"")),"")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IF([1]回答表!F17="水道事業",IF([1]回答表!AA43="○","○",""),"")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IF([1]回答表!F17="水道事業",IF([1]回答表!X43="○",[1]回答表!J172,IF([1]回答表!AA43="○",[1]回答表!J219,"")),"")</f>
        <v/>
      </c>
      <c r="V94" s="118"/>
      <c r="W94" s="118"/>
      <c r="X94" s="118"/>
      <c r="Y94" s="118"/>
      <c r="Z94" s="118"/>
      <c r="AA94" s="118"/>
      <c r="AB94" s="119"/>
      <c r="AC94" s="117" t="str">
        <f>IF([1]回答表!F17="水道事業",IF([1]回答表!X43="○",[1]回答表!J176,IF([1]回答表!AA43="○",[1]回答表!J223,"")),"")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IF([1]回答表!F17="水道事業",IF([1]回答表!AD43="○","○",""),"")</f>
        <v/>
      </c>
      <c r="O99" s="97"/>
      <c r="P99" s="97"/>
      <c r="Q99" s="98"/>
      <c r="R99" s="38"/>
      <c r="S99" s="38"/>
      <c r="T99" s="38"/>
      <c r="U99" s="105" t="str">
        <f>IF([1]回答表!F17="水道事業",IF([1]回答表!AD43="○",[1]回答表!B249,""),"")</f>
        <v/>
      </c>
      <c r="V99" s="106"/>
      <c r="W99" s="106"/>
      <c r="X99" s="106"/>
      <c r="Y99" s="106"/>
      <c r="Z99" s="106"/>
      <c r="AA99" s="106"/>
      <c r="AB99" s="106"/>
      <c r="AC99" s="106"/>
      <c r="AD99" s="106"/>
      <c r="AE99" s="106"/>
      <c r="AF99" s="106"/>
      <c r="AG99" s="106"/>
      <c r="AH99" s="106"/>
      <c r="AI99" s="106"/>
      <c r="AJ99" s="107"/>
      <c r="AK99" s="55"/>
      <c r="AL99" s="55"/>
      <c r="AM99" s="105" t="str">
        <f>IF([1]回答表!F17="水道事業",IF([1]回答表!AD43="○",[1]回答表!B255,""),"")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IF([1]回答表!F17="簡易水道事業",IF([1]回答表!X43="○","○",""),"")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IF([1]回答表!F17="簡易水道事業",IF([1]回答表!X43="○",[1]回答表!B154,IF([1]回答表!AA43="○",[1]回答表!B201,"")),"")</f>
        <v/>
      </c>
      <c r="AN111" s="106"/>
      <c r="AO111" s="106"/>
      <c r="AP111" s="106"/>
      <c r="AQ111" s="106"/>
      <c r="AR111" s="106"/>
      <c r="AS111" s="106"/>
      <c r="AT111" s="106"/>
      <c r="AU111" s="106"/>
      <c r="AV111" s="106"/>
      <c r="AW111" s="106"/>
      <c r="AX111" s="106"/>
      <c r="AY111" s="106"/>
      <c r="AZ111" s="106"/>
      <c r="BA111" s="106"/>
      <c r="BB111" s="107"/>
      <c r="BC111" s="39"/>
      <c r="BD111" s="34"/>
      <c r="BE111" s="114" t="str">
        <f>IF([1]回答表!F17="簡易水道事業",IF([1]回答表!X43="○",[1]回答表!B190,IF([1]回答表!AA43="○",[1]回答表!B238,"")),"")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IF([1]回答表!F17="簡易水道事業",IF([1]回答表!X43="○",[1]回答表!Y181,IF([1]回答表!AA43="○",[1]回答表!Y229,"")),"")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IF([1]回答表!F17="簡易水道事業",IF([1]回答表!X43="○",[1]回答表!E190,IF([1]回答表!AA43="○",[1]回答表!E238,"")),"")</f>
        <v/>
      </c>
      <c r="BF114" s="82"/>
      <c r="BG114" s="82"/>
      <c r="BH114" s="82"/>
      <c r="BI114" s="81" t="str">
        <f>IF([1]回答表!F17="簡易水道事業",IF([1]回答表!X43="○",[1]回答表!E191,IF([1]回答表!AA43="○",[1]回答表!E239,"")),"")</f>
        <v/>
      </c>
      <c r="BJ114" s="82"/>
      <c r="BK114" s="82"/>
      <c r="BL114" s="82"/>
      <c r="BM114" s="81" t="str">
        <f>IF([1]回答表!F17="簡易水道事業",IF([1]回答表!X43="○",[1]回答表!E192,IF([1]回答表!AA43="○",[1]回答表!E240,"")),"")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IF([1]回答表!F17="簡易水道事業",IF([1]回答表!AA43="○","○",""),"")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IF([1]回答表!F17="簡易水道事業",IF([1]回答表!X43="○",[1]回答表!Y182,IF([1]回答表!AA43="○",[1]回答表!Y230,"")),"")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IF([1]回答表!F17="簡易水道事業",IF([1]回答表!AD43="○","○",""),"")</f>
        <v/>
      </c>
      <c r="O123" s="97"/>
      <c r="P123" s="97"/>
      <c r="Q123" s="98"/>
      <c r="R123" s="38"/>
      <c r="S123" s="38"/>
      <c r="T123" s="38"/>
      <c r="U123" s="105" t="str">
        <f>IF([1]回答表!F17="簡易水道事業",IF([1]回答表!AD43="○",[1]回答表!B249,""),"")</f>
        <v/>
      </c>
      <c r="V123" s="106"/>
      <c r="W123" s="106"/>
      <c r="X123" s="106"/>
      <c r="Y123" s="106"/>
      <c r="Z123" s="106"/>
      <c r="AA123" s="106"/>
      <c r="AB123" s="106"/>
      <c r="AC123" s="106"/>
      <c r="AD123" s="106"/>
      <c r="AE123" s="106"/>
      <c r="AF123" s="106"/>
      <c r="AG123" s="106"/>
      <c r="AH123" s="106"/>
      <c r="AI123" s="106"/>
      <c r="AJ123" s="107"/>
      <c r="AK123" s="55"/>
      <c r="AL123" s="55"/>
      <c r="AM123" s="105" t="str">
        <f>IF([1]回答表!F17="簡易水道事業",IF([1]回答表!AD43="○",[1]回答表!B255,""),"")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IF([1]回答表!F17="下水道事業",IF([1]回答表!X43="○","○",""),"")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IF([1]回答表!F17="下水道事業",IF([1]回答表!X43="○",[1]回答表!B154,IF([1]回答表!AA43="○",[1]回答表!B201,"")),"")</f>
        <v/>
      </c>
      <c r="AN135" s="106"/>
      <c r="AO135" s="106"/>
      <c r="AP135" s="106"/>
      <c r="AQ135" s="106"/>
      <c r="AR135" s="106"/>
      <c r="AS135" s="106"/>
      <c r="AT135" s="106"/>
      <c r="AU135" s="106"/>
      <c r="AV135" s="106"/>
      <c r="AW135" s="106"/>
      <c r="AX135" s="106"/>
      <c r="AY135" s="106"/>
      <c r="AZ135" s="106"/>
      <c r="BA135" s="106"/>
      <c r="BB135" s="107"/>
      <c r="BC135" s="39"/>
      <c r="BD135" s="34"/>
      <c r="BE135" s="114" t="str">
        <f>IF([1]回答表!F17="下水道事業",IF([1]回答表!X43="○",[1]回答表!B190,IF([1]回答表!AA43="○",[1]回答表!B238,"")),"")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IF([1]回答表!F17="下水道事業",IF([1]回答表!X43="○",[1]回答表!Y184,IF([1]回答表!AA43="○",[1]回答表!Y232,"")),"")</f>
        <v/>
      </c>
      <c r="V137" s="118"/>
      <c r="W137" s="118"/>
      <c r="X137" s="118"/>
      <c r="Y137" s="118"/>
      <c r="Z137" s="118"/>
      <c r="AA137" s="118"/>
      <c r="AB137" s="119"/>
      <c r="AC137" s="117" t="str">
        <f>IF([1]回答表!F17="下水道事業",IF([1]回答表!X43="○",[1]回答表!Y185,IF([1]回答表!AA43="○",[1]回答表!Y233,"")),"")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IF([1]回答表!F17="下水道事業",IF([1]回答表!X43="○",[1]回答表!E190,IF([1]回答表!AA43="○",[1]回答表!E238,"")),"")</f>
        <v/>
      </c>
      <c r="BF138" s="82"/>
      <c r="BG138" s="82"/>
      <c r="BH138" s="82"/>
      <c r="BI138" s="81" t="str">
        <f>IF([1]回答表!F17="下水道事業",IF([1]回答表!X43="○",[1]回答表!E191,IF([1]回答表!AA43="○",[1]回答表!E239,"")),"")</f>
        <v/>
      </c>
      <c r="BJ138" s="82"/>
      <c r="BK138" s="82"/>
      <c r="BL138" s="82"/>
      <c r="BM138" s="81" t="str">
        <f>IF([1]回答表!F17="下水道事業",IF([1]回答表!X43="○",[1]回答表!E192,IF([1]回答表!AA43="○",[1]回答表!E240,"")),"")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IF([1]回答表!F17="下水道事業",IF([1]回答表!AA43="○","○",""),"")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IF([1]回答表!F17="下水道事業",IF([1]回答表!X43="○",[1]回答表!Y186,IF([1]回答表!AA43="○",[1]回答表!Y234,"")),"")</f>
        <v/>
      </c>
      <c r="V142" s="118"/>
      <c r="W142" s="118"/>
      <c r="X142" s="118"/>
      <c r="Y142" s="118"/>
      <c r="Z142" s="118"/>
      <c r="AA142" s="118"/>
      <c r="AB142" s="119"/>
      <c r="AC142" s="117" t="str">
        <f>IF([1]回答表!F17="下水道事業",IF([1]回答表!X43="○",[1]回答表!Y187,IF([1]回答表!AA43="○",[1]回答表!Y235,"")),"")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IF([1]回答表!F17="下水道事業",IF([1]回答表!AD43="○","○",""),"")</f>
        <v/>
      </c>
      <c r="O147" s="97"/>
      <c r="P147" s="97"/>
      <c r="Q147" s="98"/>
      <c r="R147" s="38"/>
      <c r="S147" s="38"/>
      <c r="T147" s="38"/>
      <c r="U147" s="105" t="str">
        <f>IF([1]回答表!F17="下水道事業",IF([1]回答表!AD43="○",[1]回答表!B249,""),"")</f>
        <v/>
      </c>
      <c r="V147" s="106"/>
      <c r="W147" s="106"/>
      <c r="X147" s="106"/>
      <c r="Y147" s="106"/>
      <c r="Z147" s="106"/>
      <c r="AA147" s="106"/>
      <c r="AB147" s="106"/>
      <c r="AC147" s="106"/>
      <c r="AD147" s="106"/>
      <c r="AE147" s="106"/>
      <c r="AF147" s="106"/>
      <c r="AG147" s="106"/>
      <c r="AH147" s="106"/>
      <c r="AI147" s="106"/>
      <c r="AJ147" s="107"/>
      <c r="AK147" s="55"/>
      <c r="AL147" s="55"/>
      <c r="AM147" s="105" t="str">
        <f>IF([1]回答表!F17="下水道事業",IF([1]回答表!AD43="○",[1]回答表!B255,""),"")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IF([1]回答表!BD17="○",IF([1]回答表!X43="○","○",""),"")</f>
        <v/>
      </c>
      <c r="O159" s="97"/>
      <c r="P159" s="97"/>
      <c r="Q159" s="98"/>
      <c r="R159" s="38"/>
      <c r="S159" s="38"/>
      <c r="T159" s="38"/>
      <c r="U159" s="105" t="str">
        <f>IF([1]回答表!BD17="○",IF([1]回答表!X43="○",[1]回答表!B154,IF([1]回答表!AA43="○",[1]回答表!B201,"")),"")</f>
        <v/>
      </c>
      <c r="V159" s="106"/>
      <c r="W159" s="106"/>
      <c r="X159" s="106"/>
      <c r="Y159" s="106"/>
      <c r="Z159" s="106"/>
      <c r="AA159" s="106"/>
      <c r="AB159" s="106"/>
      <c r="AC159" s="106"/>
      <c r="AD159" s="106"/>
      <c r="AE159" s="106"/>
      <c r="AF159" s="106"/>
      <c r="AG159" s="106"/>
      <c r="AH159" s="106"/>
      <c r="AI159" s="106"/>
      <c r="AJ159" s="107"/>
      <c r="AK159" s="49"/>
      <c r="AL159" s="49"/>
      <c r="AM159" s="114" t="str">
        <f>IF([1]回答表!BD17="○",IF([1]回答表!X43="○",[1]回答表!B190,IF([1]回答表!AA43="○",[1]回答表!B238,"")),"")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IF([1]回答表!BD17="○",IF([1]回答表!X43="○",[1]回答表!E190,IF([1]回答表!AA43="○",[1]回答表!E238,"")),"")</f>
        <v/>
      </c>
      <c r="AN162" s="82"/>
      <c r="AO162" s="82"/>
      <c r="AP162" s="82"/>
      <c r="AQ162" s="81" t="str">
        <f>IF([1]回答表!BD17="○",IF([1]回答表!X43="○",[1]回答表!E191,IF([1]回答表!AA43="○",[1]回答表!E239,"")),"")</f>
        <v/>
      </c>
      <c r="AR162" s="82"/>
      <c r="AS162" s="82"/>
      <c r="AT162" s="82"/>
      <c r="AU162" s="81" t="str">
        <f>IF([1]回答表!BD17="○",IF([1]回答表!X43="○",[1]回答表!E192,IF([1]回答表!AA43="○",[1]回答表!E240,"")),"")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IF([1]回答表!BD17="○",IF([1]回答表!AA43="○","○",""),"")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IF([1]回答表!BD17="○",IF([1]回答表!AD43="○","○",""),"")</f>
        <v/>
      </c>
      <c r="O171" s="97"/>
      <c r="P171" s="97"/>
      <c r="Q171" s="98"/>
      <c r="R171" s="38"/>
      <c r="S171" s="38"/>
      <c r="T171" s="38"/>
      <c r="U171" s="105" t="str">
        <f>IF([1]回答表!BD17="○",IF([1]回答表!AD43="○",[1]回答表!B249,""),"")</f>
        <v/>
      </c>
      <c r="V171" s="106"/>
      <c r="W171" s="106"/>
      <c r="X171" s="106"/>
      <c r="Y171" s="106"/>
      <c r="Z171" s="106"/>
      <c r="AA171" s="106"/>
      <c r="AB171" s="106"/>
      <c r="AC171" s="106"/>
      <c r="AD171" s="106"/>
      <c r="AE171" s="106"/>
      <c r="AF171" s="106"/>
      <c r="AG171" s="106"/>
      <c r="AH171" s="106"/>
      <c r="AI171" s="106"/>
      <c r="AJ171" s="107"/>
      <c r="AK171" s="55"/>
      <c r="AL171" s="55"/>
      <c r="AM171" s="105" t="str">
        <f>IF([1]回答表!BD17="○",IF([1]回答表!AD43="○",[1]回答表!B255,""),"")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IF([1]回答表!X44="○","○","")</f>
        <v/>
      </c>
      <c r="O183" s="97"/>
      <c r="P183" s="97"/>
      <c r="Q183" s="98"/>
      <c r="R183" s="38"/>
      <c r="S183" s="38"/>
      <c r="T183" s="38"/>
      <c r="U183" s="105" t="str">
        <f>IF([1]回答表!X44="○",[1]回答表!B266,IF([1]回答表!AA44="○",[1]回答表!B283,""))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IF([1]回答表!X44="○",[1]回答表!U272,IF([1]回答表!AA44="○",[1]回答表!U289,""))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IF([1]回答表!X44="○",[1]回答表!G272,IF([1]回答表!AA44="○",[1]回答表!G289,""))</f>
        <v/>
      </c>
      <c r="AN186" s="118"/>
      <c r="AO186" s="118"/>
      <c r="AP186" s="118"/>
      <c r="AQ186" s="118"/>
      <c r="AR186" s="118"/>
      <c r="AS186" s="118"/>
      <c r="AT186" s="119"/>
      <c r="AU186" s="117" t="str">
        <f>IF([1]回答表!X44="○",[1]回答表!G273,IF([1]回答表!AA44="○",[1]回答表!G290,""))</f>
        <v/>
      </c>
      <c r="AV186" s="118"/>
      <c r="AW186" s="118"/>
      <c r="AX186" s="118"/>
      <c r="AY186" s="118"/>
      <c r="AZ186" s="118"/>
      <c r="BA186" s="118"/>
      <c r="BB186" s="119"/>
      <c r="BC186" s="39"/>
      <c r="BD186" s="34"/>
      <c r="BE186" s="81" t="str">
        <f>IF([1]回答表!X44="○",[1]回答表!X272,IF([1]回答表!AA44="○",[1]回答表!X289,""))</f>
        <v/>
      </c>
      <c r="BF186" s="82"/>
      <c r="BG186" s="82"/>
      <c r="BH186" s="82"/>
      <c r="BI186" s="81" t="str">
        <f>IF([1]回答表!X44="○",[1]回答表!X273,IF([1]回答表!AA44="○",[1]回答表!X290,""))</f>
        <v/>
      </c>
      <c r="BJ186" s="82"/>
      <c r="BK186" s="82"/>
      <c r="BL186" s="85"/>
      <c r="BM186" s="81" t="str">
        <f>IF([1]回答表!X44="○",[1]回答表!X274,IF([1]回答表!AA44="○",[1]回答表!X291,""))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IF([1]回答表!AA44="○","○","")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IF([1]回答表!AD44="○","○","")</f>
        <v/>
      </c>
      <c r="O195" s="97"/>
      <c r="P195" s="97"/>
      <c r="Q195" s="98"/>
      <c r="R195" s="38"/>
      <c r="S195" s="38"/>
      <c r="T195" s="38"/>
      <c r="U195" s="105" t="str">
        <f>IF([1]回答表!AD44="○",[1]回答表!B296,"")</f>
        <v/>
      </c>
      <c r="V195" s="106"/>
      <c r="W195" s="106"/>
      <c r="X195" s="106"/>
      <c r="Y195" s="106"/>
      <c r="Z195" s="106"/>
      <c r="AA195" s="106"/>
      <c r="AB195" s="106"/>
      <c r="AC195" s="106"/>
      <c r="AD195" s="106"/>
      <c r="AE195" s="106"/>
      <c r="AF195" s="106"/>
      <c r="AG195" s="106"/>
      <c r="AH195" s="106"/>
      <c r="AI195" s="106"/>
      <c r="AJ195" s="107"/>
      <c r="AK195" s="60"/>
      <c r="AL195" s="60"/>
      <c r="AM195" s="105" t="str">
        <f>IF([1]回答表!AD44="○",[1]回答表!B302,"")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IF([1]回答表!X45="○","○","")</f>
        <v/>
      </c>
      <c r="O207" s="97"/>
      <c r="P207" s="97"/>
      <c r="Q207" s="98"/>
      <c r="R207" s="38"/>
      <c r="S207" s="38"/>
      <c r="T207" s="38"/>
      <c r="U207" s="105" t="str">
        <f>IF([1]回答表!X45="○",[1]回答表!B314,IF([1]回答表!AA45="○",[1]回答表!B337,""))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IF([1]回答表!X45="○",[1]回答表!B320,"")</f>
        <v/>
      </c>
      <c r="AO207" s="163"/>
      <c r="AP207" s="163"/>
      <c r="AQ207" s="163"/>
      <c r="AR207" s="163"/>
      <c r="AS207" s="163"/>
      <c r="AT207" s="163"/>
      <c r="AU207" s="163"/>
      <c r="AV207" s="163"/>
      <c r="AW207" s="163"/>
      <c r="AX207" s="163"/>
      <c r="AY207" s="163"/>
      <c r="AZ207" s="163"/>
      <c r="BA207" s="163"/>
      <c r="BB207" s="164"/>
      <c r="BC207" s="39"/>
      <c r="BD207" s="34"/>
      <c r="BE207" s="114" t="str">
        <f>IF([1]回答表!X45="○",[1]回答表!B326,IF([1]回答表!AA45="○",[1]回答表!B343,""))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IF([1]回答表!X45="○",[1]回答表!E326,IF([1]回答表!AA45="○",[1]回答表!E343,""))</f>
        <v/>
      </c>
      <c r="BF210" s="82"/>
      <c r="BG210" s="82"/>
      <c r="BH210" s="82"/>
      <c r="BI210" s="81" t="str">
        <f>IF([1]回答表!X45="○",[1]回答表!E327,IF([1]回答表!AA45="○",[1]回答表!E344,""))</f>
        <v/>
      </c>
      <c r="BJ210" s="82"/>
      <c r="BK210" s="82"/>
      <c r="BL210" s="85"/>
      <c r="BM210" s="81" t="str">
        <f>IF([1]回答表!X45="○",[1]回答表!E328,IF([1]回答表!AA45="○",[1]回答表!E345,""))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IF([1]回答表!AA45="○","○","")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IF([1]回答表!AD45="○","○","")</f>
        <v/>
      </c>
      <c r="O219" s="97"/>
      <c r="P219" s="97"/>
      <c r="Q219" s="98"/>
      <c r="R219" s="38"/>
      <c r="S219" s="38"/>
      <c r="T219" s="38"/>
      <c r="U219" s="105" t="str">
        <f>IF([1]回答表!AD45="○",[1]回答表!B350,"")</f>
        <v/>
      </c>
      <c r="V219" s="106"/>
      <c r="W219" s="106"/>
      <c r="X219" s="106"/>
      <c r="Y219" s="106"/>
      <c r="Z219" s="106"/>
      <c r="AA219" s="106"/>
      <c r="AB219" s="106"/>
      <c r="AC219" s="106"/>
      <c r="AD219" s="106"/>
      <c r="AE219" s="106"/>
      <c r="AF219" s="106"/>
      <c r="AG219" s="106"/>
      <c r="AH219" s="106"/>
      <c r="AI219" s="106"/>
      <c r="AJ219" s="107"/>
      <c r="AK219" s="60"/>
      <c r="AL219" s="60"/>
      <c r="AM219" s="105" t="str">
        <f>IF([1]回答表!AD45="○",[1]回答表!B356,"")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IF([1]回答表!X46="○","○","")</f>
        <v/>
      </c>
      <c r="O231" s="97"/>
      <c r="P231" s="97"/>
      <c r="Q231" s="98"/>
      <c r="R231" s="38"/>
      <c r="S231" s="38"/>
      <c r="T231" s="38"/>
      <c r="U231" s="105" t="str">
        <f>IF([1]回答表!X46="○",[1]回答表!B368,IF([1]回答表!AA46="○",[1]回答表!B382,""))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IF([1]回答表!X46="○",[1]回答表!BC375,IF([1]回答表!AA46="○",[1]回答表!BC389,""))</f>
        <v/>
      </c>
      <c r="AR231" s="149"/>
      <c r="AS231" s="149"/>
      <c r="AT231" s="149"/>
      <c r="AU231" s="154" t="s">
        <v>63</v>
      </c>
      <c r="AV231" s="155"/>
      <c r="AW231" s="155"/>
      <c r="AX231" s="156"/>
      <c r="AY231" s="149" t="str">
        <f>IF([1]回答表!X46="○",[1]回答表!BC380,IF([1]回答表!AA46="○",[1]回答表!BC394,""))</f>
        <v/>
      </c>
      <c r="AZ231" s="149"/>
      <c r="BA231" s="149"/>
      <c r="BB231" s="149"/>
      <c r="BC231" s="39"/>
      <c r="BD231" s="34"/>
      <c r="BE231" s="114" t="str">
        <f>IF([1]回答表!X46="○",[1]回答表!S374,IF([1]回答表!AA46="○",[1]回答表!S388,""))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IF([1]回答表!X46="○",[1]回答表!BC376,IF([1]回答表!AA46="○",[1]回答表!BC390,""))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IF([1]回答表!X46="○",[1]回答表!V374,IF([1]回答表!AA46="○",[1]回答表!V388,""))</f>
        <v/>
      </c>
      <c r="BF234" s="82"/>
      <c r="BG234" s="82"/>
      <c r="BH234" s="82"/>
      <c r="BI234" s="81" t="str">
        <f>IF([1]回答表!X46="○",[1]回答表!V375,IF([1]回答表!AA46="○",[1]回答表!V389,""))</f>
        <v/>
      </c>
      <c r="BJ234" s="82"/>
      <c r="BK234" s="82"/>
      <c r="BL234" s="85"/>
      <c r="BM234" s="81" t="str">
        <f>IF([1]回答表!X46="○",[1]回答表!V376,IF([1]回答表!AA46="○",[1]回答表!V390,""))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IF([1]回答表!X46="○",[1]回答表!BC377,IF([1]回答表!AA46="○",[1]回答表!BC391,""))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IF([1]回答表!X46="○",[1]回答表!BC381,IF([1]回答表!AA46="○",[1]回答表!BC395,""))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IF([1]回答表!AA46="○","○","")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IF([1]回答表!X46="○",[1]回答表!BC378,IF([1]回答表!AA46="○",[1]回答表!BC392,""))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IF([1]回答表!X46="○",[1]回答表!BC379,IF([1]回答表!AA46="○",[1]回答表!BC393,""))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IF([1]回答表!AD46="○","○","")</f>
        <v/>
      </c>
      <c r="O243" s="97"/>
      <c r="P243" s="97"/>
      <c r="Q243" s="98"/>
      <c r="R243" s="38"/>
      <c r="S243" s="38"/>
      <c r="T243" s="38"/>
      <c r="U243" s="105" t="str">
        <f>IF([1]回答表!AD46="○",[1]回答表!B396,"")</f>
        <v/>
      </c>
      <c r="V243" s="106"/>
      <c r="W243" s="106"/>
      <c r="X243" s="106"/>
      <c r="Y243" s="106"/>
      <c r="Z243" s="106"/>
      <c r="AA243" s="106"/>
      <c r="AB243" s="106"/>
      <c r="AC243" s="106"/>
      <c r="AD243" s="106"/>
      <c r="AE243" s="106"/>
      <c r="AF243" s="106"/>
      <c r="AG243" s="106"/>
      <c r="AH243" s="106"/>
      <c r="AI243" s="106"/>
      <c r="AJ243" s="107"/>
      <c r="AK243" s="55"/>
      <c r="AL243" s="55"/>
      <c r="AM243" s="105" t="str">
        <f>IF([1]回答表!AD46="○",[1]回答表!B402,"")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IF([1]回答表!X47="○","○","")</f>
        <v/>
      </c>
      <c r="O254" s="97"/>
      <c r="P254" s="97"/>
      <c r="Q254" s="98"/>
      <c r="R254" s="38"/>
      <c r="S254" s="38"/>
      <c r="T254" s="38"/>
      <c r="U254" s="105" t="str">
        <f>IF([1]回答表!X47="○",[1]回答表!B414,IF([1]回答表!AA47="○",[1]回答表!B431,""))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IF([1]回答表!X47="○",[1]回答表!B424,IF([1]回答表!AA47="○",[1]回答表!B441,""))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IF([1]回答表!X47="○",[1]回答表!G420,IF([1]回答表!AA47="○",[1]回答表!G437,""))</f>
        <v/>
      </c>
      <c r="AN256" s="118"/>
      <c r="AO256" s="118"/>
      <c r="AP256" s="118"/>
      <c r="AQ256" s="118"/>
      <c r="AR256" s="118"/>
      <c r="AS256" s="118"/>
      <c r="AT256" s="119"/>
      <c r="AU256" s="117" t="str">
        <f>IF([1]回答表!X47="○",[1]回答表!G421,IF([1]回答表!AA47="○",[1]回答表!G438,""))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IF([1]回答表!X47="○",[1]回答表!E424,IF([1]回答表!AA47="○",[1]回答表!E441,""))</f>
        <v/>
      </c>
      <c r="BF257" s="82"/>
      <c r="BG257" s="82"/>
      <c r="BH257" s="82"/>
      <c r="BI257" s="81" t="str">
        <f>IF([1]回答表!X47="○",[1]回答表!E425,IF([1]回答表!AA47="○",[1]回答表!E442,""))</f>
        <v/>
      </c>
      <c r="BJ257" s="82"/>
      <c r="BK257" s="82"/>
      <c r="BL257" s="85"/>
      <c r="BM257" s="81" t="str">
        <f>IF([1]回答表!X47="○",[1]回答表!E426,IF([1]回答表!AA47="○",[1]回答表!E443,""))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IF([1]回答表!AA47="○","○","")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IF([1]回答表!AD47="○","○","")</f>
        <v/>
      </c>
      <c r="O266" s="97"/>
      <c r="P266" s="97"/>
      <c r="Q266" s="98"/>
      <c r="R266" s="38"/>
      <c r="S266" s="38"/>
      <c r="T266" s="38"/>
      <c r="U266" s="105" t="str">
        <f>IF([1]回答表!AD47="○",[1]回答表!B448,"")</f>
        <v/>
      </c>
      <c r="V266" s="106"/>
      <c r="W266" s="106"/>
      <c r="X266" s="106"/>
      <c r="Y266" s="106"/>
      <c r="Z266" s="106"/>
      <c r="AA266" s="106"/>
      <c r="AB266" s="106"/>
      <c r="AC266" s="106"/>
      <c r="AD266" s="106"/>
      <c r="AE266" s="106"/>
      <c r="AF266" s="106"/>
      <c r="AG266" s="106"/>
      <c r="AH266" s="106"/>
      <c r="AI266" s="106"/>
      <c r="AJ266" s="107"/>
      <c r="AK266" s="49"/>
      <c r="AL266" s="49"/>
      <c r="AM266" s="105" t="str">
        <f>IF([1]回答表!AD47="○",[1]回答表!B454,"")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IF([1]回答表!R48="○",[1]回答表!B467,"")</f>
        <v>　当町の下水道事業においては、流域下水道に接続するなど広域的な共同処理を行っており、単独運営する処理場を持たないことから、抜本的な改革を実施しても効果が限定的であると考え、現行の経営体制・手法を継続している。　</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493F7-074B-4C25-81AE-046C5AA45C3E}">
  <sheetPr>
    <pageSetUpPr fitToPage="1"/>
  </sheetPr>
  <dimension ref="A1:CE298"/>
  <sheetViews>
    <sheetView showZeros="0" zoomScale="55" zoomScaleNormal="55" workbookViewId="0">
      <selection activeCell="R59" sqref="R59:BB60"/>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IF(COUNTIF([2]回答表!K15,"*")&gt;0,[2]回答表!K15,"")</f>
        <v>三種町</v>
      </c>
      <c r="D11" s="245"/>
      <c r="E11" s="245"/>
      <c r="F11" s="245"/>
      <c r="G11" s="245"/>
      <c r="H11" s="245"/>
      <c r="I11" s="245"/>
      <c r="J11" s="245"/>
      <c r="K11" s="245"/>
      <c r="L11" s="245"/>
      <c r="M11" s="245"/>
      <c r="N11" s="245"/>
      <c r="O11" s="245"/>
      <c r="P11" s="245"/>
      <c r="Q11" s="245"/>
      <c r="R11" s="245"/>
      <c r="S11" s="245"/>
      <c r="T11" s="245"/>
      <c r="U11" s="252" t="str">
        <f>IF(COUNTIF([2]回答表!F17,"*")&gt;0,[2]回答表!F17,"")</f>
        <v>下水道事業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IF(COUNTIF([2]回答表!W17,"*")&gt;0,[2]回答表!W17,"")</f>
        <v>農業集落排水施設</v>
      </c>
      <c r="AP11" s="247"/>
      <c r="AQ11" s="247"/>
      <c r="AR11" s="247"/>
      <c r="AS11" s="247"/>
      <c r="AT11" s="247"/>
      <c r="AU11" s="247"/>
      <c r="AV11" s="247"/>
      <c r="AW11" s="247"/>
      <c r="AX11" s="247"/>
      <c r="AY11" s="247"/>
      <c r="AZ11" s="247"/>
      <c r="BA11" s="247"/>
      <c r="BB11" s="247"/>
      <c r="BC11" s="247"/>
      <c r="BD11" s="247"/>
      <c r="BE11" s="248"/>
      <c r="BF11" s="251" t="str">
        <f>IF(COUNTIF([2]回答表!F19,"*")&gt;0,[2]回答表!F19,"")</f>
        <v>ー</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IF([2]回答表!R41="○","○","")</f>
        <v/>
      </c>
      <c r="E24" s="121"/>
      <c r="F24" s="121"/>
      <c r="G24" s="121"/>
      <c r="H24" s="121"/>
      <c r="I24" s="121"/>
      <c r="J24" s="122"/>
      <c r="K24" s="120" t="str">
        <f>IF([2]回答表!R42="○","○","")</f>
        <v/>
      </c>
      <c r="L24" s="121"/>
      <c r="M24" s="121"/>
      <c r="N24" s="121"/>
      <c r="O24" s="121"/>
      <c r="P24" s="121"/>
      <c r="Q24" s="122"/>
      <c r="R24" s="120" t="str">
        <f>IF([2]回答表!R43="○","○","")</f>
        <v/>
      </c>
      <c r="S24" s="121"/>
      <c r="T24" s="121"/>
      <c r="U24" s="121"/>
      <c r="V24" s="121"/>
      <c r="W24" s="121"/>
      <c r="X24" s="122"/>
      <c r="Y24" s="120" t="str">
        <f>IF([2]回答表!R44="○","○","")</f>
        <v/>
      </c>
      <c r="Z24" s="121"/>
      <c r="AA24" s="121"/>
      <c r="AB24" s="121"/>
      <c r="AC24" s="121"/>
      <c r="AD24" s="121"/>
      <c r="AE24" s="122"/>
      <c r="AF24" s="120" t="str">
        <f>IF([2]回答表!R45="○","○","")</f>
        <v/>
      </c>
      <c r="AG24" s="121"/>
      <c r="AH24" s="121"/>
      <c r="AI24" s="121"/>
      <c r="AJ24" s="121"/>
      <c r="AK24" s="121"/>
      <c r="AL24" s="122"/>
      <c r="AM24" s="120" t="str">
        <f>IF([2]回答表!R46="○","○","")</f>
        <v/>
      </c>
      <c r="AN24" s="121"/>
      <c r="AO24" s="121"/>
      <c r="AP24" s="121"/>
      <c r="AQ24" s="121"/>
      <c r="AR24" s="121"/>
      <c r="AS24" s="122"/>
      <c r="AT24" s="120" t="str">
        <f>IF([2]回答表!R47="○","○","")</f>
        <v/>
      </c>
      <c r="AU24" s="121"/>
      <c r="AV24" s="121"/>
      <c r="AW24" s="121"/>
      <c r="AX24" s="121"/>
      <c r="AY24" s="121"/>
      <c r="AZ24" s="122"/>
      <c r="BA24" s="18"/>
      <c r="BB24" s="117" t="str">
        <f>IF([2]回答表!R48="○","○","")</f>
        <v>○</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IF([2]回答表!X41="○","○","")</f>
        <v/>
      </c>
      <c r="O36" s="97"/>
      <c r="P36" s="97"/>
      <c r="Q36" s="98"/>
      <c r="R36" s="38"/>
      <c r="S36" s="38"/>
      <c r="T36" s="38"/>
      <c r="U36" s="105" t="str">
        <f>IF([2]回答表!X41="○",[2]回答表!B56,IF([2]回答表!AA41="○",[2]回答表!B76,""))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IF([2]回答表!X41="○",[2]回答表!S62,IF([2]回答表!AA41="○",[2]回答表!S82,""))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IF([2]回答表!X41="○",[2]回答表!G62,IF([2]回答表!AA41="○",[2]回答表!G82,""))</f>
        <v/>
      </c>
      <c r="AN38" s="118"/>
      <c r="AO38" s="118"/>
      <c r="AP38" s="118"/>
      <c r="AQ38" s="118"/>
      <c r="AR38" s="118"/>
      <c r="AS38" s="118"/>
      <c r="AT38" s="119"/>
      <c r="AU38" s="117" t="str">
        <f>IF([2]回答表!X41="○",[2]回答表!G63,IF([2]回答表!AA41="○",[2]回答表!G83,""))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IF([2]回答表!X41="○",[2]回答表!V62,IF([2]回答表!AA41="○",[2]回答表!V82,""))</f>
        <v/>
      </c>
      <c r="BF39" s="198"/>
      <c r="BG39" s="198"/>
      <c r="BH39" s="199"/>
      <c r="BI39" s="81" t="str">
        <f>IF([2]回答表!X41="○",[2]回答表!V63,IF([2]回答表!AA41="○",[2]回答表!V83,""))</f>
        <v/>
      </c>
      <c r="BJ39" s="198"/>
      <c r="BK39" s="198"/>
      <c r="BL39" s="199"/>
      <c r="BM39" s="81" t="str">
        <f>IF([2]回答表!X41="○",[2]回答表!V64,IF([2]回答表!AA41="○",[2]回答表!V84,""))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IF([2]回答表!X41="○",[2]回答表!O68,IF([2]回答表!AA41="○",[2]回答表!O88,""))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IF([2]回答表!X41="○",[2]回答表!O69,IF([2]回答表!AA41="○",[2]回答表!O89,""))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IF([2]回答表!AA41="○","○","")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IF([2]回答表!X41="○",[2]回答表!O70,IF([2]回答表!AA41="○",[2]回答表!O90,""))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IF([2]回答表!X41="○",[2]回答表!O71,IF([2]回答表!AA41="○",[2]回答表!O91,""))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IF([2]回答表!X41="○",[2]回答表!AG68,IF([2]回答表!AA41="○",[2]回答表!AG88,""))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IF([2]回答表!X41="○",[2]回答表!AG69,IF([2]回答表!AA41="○",[2]回答表!AG89,""))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IF([2]回答表!X41="○",[2]回答表!AG70,IF([2]回答表!AA41="○",[2]回答表!AG90,""))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IF([2]回答表!AD41="○","○","")</f>
        <v/>
      </c>
      <c r="O52" s="97"/>
      <c r="P52" s="97"/>
      <c r="Q52" s="98"/>
      <c r="R52" s="38"/>
      <c r="S52" s="38"/>
      <c r="T52" s="38"/>
      <c r="U52" s="105" t="str">
        <f>IF([2]回答表!AD41="○",[2]回答表!B96,"")</f>
        <v/>
      </c>
      <c r="V52" s="106"/>
      <c r="W52" s="106"/>
      <c r="X52" s="106"/>
      <c r="Y52" s="106"/>
      <c r="Z52" s="106"/>
      <c r="AA52" s="106"/>
      <c r="AB52" s="106"/>
      <c r="AC52" s="106"/>
      <c r="AD52" s="106"/>
      <c r="AE52" s="106"/>
      <c r="AF52" s="106"/>
      <c r="AG52" s="106"/>
      <c r="AH52" s="106"/>
      <c r="AI52" s="106"/>
      <c r="AJ52" s="107"/>
      <c r="AK52" s="55"/>
      <c r="AL52" s="55"/>
      <c r="AM52" s="105" t="str">
        <f>IF([2]回答表!AD41="○",[2]回答表!B101,"")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IF([2]回答表!X42="○","○","")</f>
        <v/>
      </c>
      <c r="O63" s="97"/>
      <c r="P63" s="97"/>
      <c r="Q63" s="98"/>
      <c r="R63" s="38"/>
      <c r="S63" s="38"/>
      <c r="T63" s="38"/>
      <c r="U63" s="105" t="str">
        <f>IF([2]回答表!X42="○",[2]回答表!B111,IF([2]回答表!AA42="○",[2]回答表!B124,""))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IF([2]回答表!X42="○",[2]回答表!S117,IF([2]回答表!AA42="○",[2]回答表!S130,""))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IF([2]回答表!X42="○",[2]回答表!J117,IF([2]回答表!AA42="○",[2]回答表!J130,""))</f>
        <v/>
      </c>
      <c r="AN66" s="118"/>
      <c r="AO66" s="118"/>
      <c r="AP66" s="118"/>
      <c r="AQ66" s="118"/>
      <c r="AR66" s="118"/>
      <c r="AS66" s="118"/>
      <c r="AT66" s="119"/>
      <c r="AU66" s="117" t="str">
        <f>IF([2]回答表!X42="○",[2]回答表!J118,IF([2]回答表!AA42="○",[2]回答表!J131,""))</f>
        <v/>
      </c>
      <c r="AV66" s="118"/>
      <c r="AW66" s="118"/>
      <c r="AX66" s="118"/>
      <c r="AY66" s="118"/>
      <c r="AZ66" s="118"/>
      <c r="BA66" s="118"/>
      <c r="BB66" s="119"/>
      <c r="BC66" s="39"/>
      <c r="BD66" s="34"/>
      <c r="BE66" s="81" t="str">
        <f>IF([2]回答表!X42="○",[2]回答表!V117,IF([2]回答表!AA42="○",[2]回答表!V130,""))</f>
        <v/>
      </c>
      <c r="BF66" s="82"/>
      <c r="BG66" s="82"/>
      <c r="BH66" s="82"/>
      <c r="BI66" s="81" t="str">
        <f>IF([2]回答表!X42="○",[2]回答表!V118,IF([2]回答表!AA42="○",[2]回答表!V131,""))</f>
        <v/>
      </c>
      <c r="BJ66" s="82"/>
      <c r="BK66" s="82"/>
      <c r="BL66" s="82"/>
      <c r="BM66" s="81" t="str">
        <f>IF([2]回答表!X42="○",[2]回答表!V119,IF([2]回答表!AA42="○",[2]回答表!V132,""))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IF([2]回答表!AA42="○","○","")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IF([2]回答表!AD42="○","○","")</f>
        <v/>
      </c>
      <c r="O75" s="97"/>
      <c r="P75" s="97"/>
      <c r="Q75" s="98"/>
      <c r="R75" s="38"/>
      <c r="S75" s="38"/>
      <c r="T75" s="38"/>
      <c r="U75" s="105" t="str">
        <f>IF([2]回答表!AD42="○",[2]回答表!B137,"")</f>
        <v/>
      </c>
      <c r="V75" s="106"/>
      <c r="W75" s="106"/>
      <c r="X75" s="106"/>
      <c r="Y75" s="106"/>
      <c r="Z75" s="106"/>
      <c r="AA75" s="106"/>
      <c r="AB75" s="106"/>
      <c r="AC75" s="106"/>
      <c r="AD75" s="106"/>
      <c r="AE75" s="106"/>
      <c r="AF75" s="106"/>
      <c r="AG75" s="106"/>
      <c r="AH75" s="106"/>
      <c r="AI75" s="106"/>
      <c r="AJ75" s="107"/>
      <c r="AK75" s="55"/>
      <c r="AL75" s="55"/>
      <c r="AM75" s="105" t="str">
        <f>IF([2]回答表!AD42="○",[2]回答表!B143,"")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IF([2]回答表!F17="水道事業",IF([2]回答表!X43="○","○",""),"")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IF([2]回答表!F17="水道事業",IF([2]回答表!X43="○",[2]回答表!B154,IF([2]回答表!AA43="○",[2]回答表!B201,"")),"")</f>
        <v/>
      </c>
      <c r="AN87" s="106"/>
      <c r="AO87" s="106"/>
      <c r="AP87" s="106"/>
      <c r="AQ87" s="106"/>
      <c r="AR87" s="106"/>
      <c r="AS87" s="106"/>
      <c r="AT87" s="106"/>
      <c r="AU87" s="106"/>
      <c r="AV87" s="106"/>
      <c r="AW87" s="106"/>
      <c r="AX87" s="106"/>
      <c r="AY87" s="106"/>
      <c r="AZ87" s="106"/>
      <c r="BA87" s="106"/>
      <c r="BB87" s="107"/>
      <c r="BC87" s="39"/>
      <c r="BD87" s="34"/>
      <c r="BE87" s="114" t="str">
        <f>IF([2]回答表!F17="水道事業",IF([2]回答表!X43="○",[2]回答表!B190,IF([2]回答表!AA43="○",[2]回答表!B238,"")),"")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IF([2]回答表!F17="水道事業",IF([2]回答表!X43="○",[2]回答表!J162,IF([2]回答表!AA43="○",[2]回答表!J209,"")),"")</f>
        <v/>
      </c>
      <c r="V89" s="118"/>
      <c r="W89" s="118"/>
      <c r="X89" s="118"/>
      <c r="Y89" s="118"/>
      <c r="Z89" s="118"/>
      <c r="AA89" s="118"/>
      <c r="AB89" s="119"/>
      <c r="AC89" s="117" t="str">
        <f>IF([2]回答表!F17="水道事業",IF([2]回答表!X43="○",[2]回答表!J169,IF([2]回答表!AA43="○",[2]回答表!J216,"")),"")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IF([2]回答表!F17="水道事業",IF([2]回答表!X43="○",[2]回答表!E190,IF([2]回答表!AA43="○",[2]回答表!E238,"")),"")</f>
        <v/>
      </c>
      <c r="BF90" s="82"/>
      <c r="BG90" s="82"/>
      <c r="BH90" s="82"/>
      <c r="BI90" s="81" t="str">
        <f>IF([2]回答表!F17="水道事業",IF([2]回答表!X43="○",[2]回答表!E191,IF([2]回答表!AA43="○",[2]回答表!E239,"")),"")</f>
        <v/>
      </c>
      <c r="BJ90" s="82"/>
      <c r="BK90" s="82"/>
      <c r="BL90" s="82"/>
      <c r="BM90" s="81" t="str">
        <f>IF([2]回答表!F17="水道事業",IF([2]回答表!X43="○",[2]回答表!E192,IF([2]回答表!AA43="○",[2]回答表!E240,"")),"")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IF([2]回答表!F17="水道事業",IF([2]回答表!AA43="○","○",""),"")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IF([2]回答表!F17="水道事業",IF([2]回答表!X43="○",[2]回答表!J172,IF([2]回答表!AA43="○",[2]回答表!J219,"")),"")</f>
        <v/>
      </c>
      <c r="V94" s="118"/>
      <c r="W94" s="118"/>
      <c r="X94" s="118"/>
      <c r="Y94" s="118"/>
      <c r="Z94" s="118"/>
      <c r="AA94" s="118"/>
      <c r="AB94" s="119"/>
      <c r="AC94" s="117" t="str">
        <f>IF([2]回答表!F17="水道事業",IF([2]回答表!X43="○",[2]回答表!J176,IF([2]回答表!AA43="○",[2]回答表!J223,"")),"")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IF([2]回答表!F17="水道事業",IF([2]回答表!AD43="○","○",""),"")</f>
        <v/>
      </c>
      <c r="O99" s="97"/>
      <c r="P99" s="97"/>
      <c r="Q99" s="98"/>
      <c r="R99" s="38"/>
      <c r="S99" s="38"/>
      <c r="T99" s="38"/>
      <c r="U99" s="105" t="str">
        <f>IF([2]回答表!F17="水道事業",IF([2]回答表!AD43="○",[2]回答表!B249,""),"")</f>
        <v/>
      </c>
      <c r="V99" s="106"/>
      <c r="W99" s="106"/>
      <c r="X99" s="106"/>
      <c r="Y99" s="106"/>
      <c r="Z99" s="106"/>
      <c r="AA99" s="106"/>
      <c r="AB99" s="106"/>
      <c r="AC99" s="106"/>
      <c r="AD99" s="106"/>
      <c r="AE99" s="106"/>
      <c r="AF99" s="106"/>
      <c r="AG99" s="106"/>
      <c r="AH99" s="106"/>
      <c r="AI99" s="106"/>
      <c r="AJ99" s="107"/>
      <c r="AK99" s="55"/>
      <c r="AL99" s="55"/>
      <c r="AM99" s="105" t="str">
        <f>IF([2]回答表!F17="水道事業",IF([2]回答表!AD43="○",[2]回答表!B255,""),"")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IF([2]回答表!F17="簡易水道事業",IF([2]回答表!X43="○","○",""),"")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IF([2]回答表!F17="簡易水道事業",IF([2]回答表!X43="○",[2]回答表!B154,IF([2]回答表!AA43="○",[2]回答表!B201,"")),"")</f>
        <v/>
      </c>
      <c r="AN111" s="106"/>
      <c r="AO111" s="106"/>
      <c r="AP111" s="106"/>
      <c r="AQ111" s="106"/>
      <c r="AR111" s="106"/>
      <c r="AS111" s="106"/>
      <c r="AT111" s="106"/>
      <c r="AU111" s="106"/>
      <c r="AV111" s="106"/>
      <c r="AW111" s="106"/>
      <c r="AX111" s="106"/>
      <c r="AY111" s="106"/>
      <c r="AZ111" s="106"/>
      <c r="BA111" s="106"/>
      <c r="BB111" s="107"/>
      <c r="BC111" s="39"/>
      <c r="BD111" s="34"/>
      <c r="BE111" s="114" t="str">
        <f>IF([2]回答表!F17="簡易水道事業",IF([2]回答表!X43="○",[2]回答表!B190,IF([2]回答表!AA43="○",[2]回答表!B238,"")),"")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IF([2]回答表!F17="簡易水道事業",IF([2]回答表!X43="○",[2]回答表!Y181,IF([2]回答表!AA43="○",[2]回答表!Y229,"")),"")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IF([2]回答表!F17="簡易水道事業",IF([2]回答表!X43="○",[2]回答表!E190,IF([2]回答表!AA43="○",[2]回答表!E238,"")),"")</f>
        <v/>
      </c>
      <c r="BF114" s="82"/>
      <c r="BG114" s="82"/>
      <c r="BH114" s="82"/>
      <c r="BI114" s="81" t="str">
        <f>IF([2]回答表!F17="簡易水道事業",IF([2]回答表!X43="○",[2]回答表!E191,IF([2]回答表!AA43="○",[2]回答表!E239,"")),"")</f>
        <v/>
      </c>
      <c r="BJ114" s="82"/>
      <c r="BK114" s="82"/>
      <c r="BL114" s="82"/>
      <c r="BM114" s="81" t="str">
        <f>IF([2]回答表!F17="簡易水道事業",IF([2]回答表!X43="○",[2]回答表!E192,IF([2]回答表!AA43="○",[2]回答表!E240,"")),"")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IF([2]回答表!F17="簡易水道事業",IF([2]回答表!AA43="○","○",""),"")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IF([2]回答表!F17="簡易水道事業",IF([2]回答表!X43="○",[2]回答表!Y182,IF([2]回答表!AA43="○",[2]回答表!Y230,"")),"")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IF([2]回答表!F17="簡易水道事業",IF([2]回答表!AD43="○","○",""),"")</f>
        <v/>
      </c>
      <c r="O123" s="97"/>
      <c r="P123" s="97"/>
      <c r="Q123" s="98"/>
      <c r="R123" s="38"/>
      <c r="S123" s="38"/>
      <c r="T123" s="38"/>
      <c r="U123" s="105" t="str">
        <f>IF([2]回答表!F17="簡易水道事業",IF([2]回答表!AD43="○",[2]回答表!B249,""),"")</f>
        <v/>
      </c>
      <c r="V123" s="106"/>
      <c r="W123" s="106"/>
      <c r="X123" s="106"/>
      <c r="Y123" s="106"/>
      <c r="Z123" s="106"/>
      <c r="AA123" s="106"/>
      <c r="AB123" s="106"/>
      <c r="AC123" s="106"/>
      <c r="AD123" s="106"/>
      <c r="AE123" s="106"/>
      <c r="AF123" s="106"/>
      <c r="AG123" s="106"/>
      <c r="AH123" s="106"/>
      <c r="AI123" s="106"/>
      <c r="AJ123" s="107"/>
      <c r="AK123" s="55"/>
      <c r="AL123" s="55"/>
      <c r="AM123" s="105" t="str">
        <f>IF([2]回答表!F17="簡易水道事業",IF([2]回答表!AD43="○",[2]回答表!B255,""),"")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IF([2]回答表!F17="下水道事業",IF([2]回答表!X43="○","○",""),"")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IF([2]回答表!F17="下水道事業",IF([2]回答表!X43="○",[2]回答表!B154,IF([2]回答表!AA43="○",[2]回答表!B201,"")),"")</f>
        <v/>
      </c>
      <c r="AN135" s="106"/>
      <c r="AO135" s="106"/>
      <c r="AP135" s="106"/>
      <c r="AQ135" s="106"/>
      <c r="AR135" s="106"/>
      <c r="AS135" s="106"/>
      <c r="AT135" s="106"/>
      <c r="AU135" s="106"/>
      <c r="AV135" s="106"/>
      <c r="AW135" s="106"/>
      <c r="AX135" s="106"/>
      <c r="AY135" s="106"/>
      <c r="AZ135" s="106"/>
      <c r="BA135" s="106"/>
      <c r="BB135" s="107"/>
      <c r="BC135" s="39"/>
      <c r="BD135" s="34"/>
      <c r="BE135" s="114" t="str">
        <f>IF([2]回答表!F17="下水道事業",IF([2]回答表!X43="○",[2]回答表!B190,IF([2]回答表!AA43="○",[2]回答表!B238,"")),"")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IF([2]回答表!F17="下水道事業",IF([2]回答表!X43="○",[2]回答表!Y184,IF([2]回答表!AA43="○",[2]回答表!Y232,"")),"")</f>
        <v/>
      </c>
      <c r="V137" s="118"/>
      <c r="W137" s="118"/>
      <c r="X137" s="118"/>
      <c r="Y137" s="118"/>
      <c r="Z137" s="118"/>
      <c r="AA137" s="118"/>
      <c r="AB137" s="119"/>
      <c r="AC137" s="117" t="str">
        <f>IF([2]回答表!F17="下水道事業",IF([2]回答表!X43="○",[2]回答表!Y185,IF([2]回答表!AA43="○",[2]回答表!Y233,"")),"")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IF([2]回答表!F17="下水道事業",IF([2]回答表!X43="○",[2]回答表!E190,IF([2]回答表!AA43="○",[2]回答表!E238,"")),"")</f>
        <v/>
      </c>
      <c r="BF138" s="82"/>
      <c r="BG138" s="82"/>
      <c r="BH138" s="82"/>
      <c r="BI138" s="81" t="str">
        <f>IF([2]回答表!F17="下水道事業",IF([2]回答表!X43="○",[2]回答表!E191,IF([2]回答表!AA43="○",[2]回答表!E239,"")),"")</f>
        <v/>
      </c>
      <c r="BJ138" s="82"/>
      <c r="BK138" s="82"/>
      <c r="BL138" s="82"/>
      <c r="BM138" s="81" t="str">
        <f>IF([2]回答表!F17="下水道事業",IF([2]回答表!X43="○",[2]回答表!E192,IF([2]回答表!AA43="○",[2]回答表!E240,"")),"")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IF([2]回答表!F17="下水道事業",IF([2]回答表!AA43="○","○",""),"")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IF([2]回答表!F17="下水道事業",IF([2]回答表!X43="○",[2]回答表!Y186,IF([2]回答表!AA43="○",[2]回答表!Y234,"")),"")</f>
        <v/>
      </c>
      <c r="V142" s="118"/>
      <c r="W142" s="118"/>
      <c r="X142" s="118"/>
      <c r="Y142" s="118"/>
      <c r="Z142" s="118"/>
      <c r="AA142" s="118"/>
      <c r="AB142" s="119"/>
      <c r="AC142" s="117" t="str">
        <f>IF([2]回答表!F17="下水道事業",IF([2]回答表!X43="○",[2]回答表!Y187,IF([2]回答表!AA43="○",[2]回答表!Y235,"")),"")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IF([2]回答表!F17="下水道事業",IF([2]回答表!AD43="○","○",""),"")</f>
        <v/>
      </c>
      <c r="O147" s="97"/>
      <c r="P147" s="97"/>
      <c r="Q147" s="98"/>
      <c r="R147" s="38"/>
      <c r="S147" s="38"/>
      <c r="T147" s="38"/>
      <c r="U147" s="105" t="str">
        <f>IF([2]回答表!F17="下水道事業",IF([2]回答表!AD43="○",[2]回答表!B249,""),"")</f>
        <v/>
      </c>
      <c r="V147" s="106"/>
      <c r="W147" s="106"/>
      <c r="X147" s="106"/>
      <c r="Y147" s="106"/>
      <c r="Z147" s="106"/>
      <c r="AA147" s="106"/>
      <c r="AB147" s="106"/>
      <c r="AC147" s="106"/>
      <c r="AD147" s="106"/>
      <c r="AE147" s="106"/>
      <c r="AF147" s="106"/>
      <c r="AG147" s="106"/>
      <c r="AH147" s="106"/>
      <c r="AI147" s="106"/>
      <c r="AJ147" s="107"/>
      <c r="AK147" s="55"/>
      <c r="AL147" s="55"/>
      <c r="AM147" s="105" t="str">
        <f>IF([2]回答表!F17="下水道事業",IF([2]回答表!AD43="○",[2]回答表!B255,""),"")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IF([2]回答表!BD17="○",IF([2]回答表!X43="○","○",""),"")</f>
        <v/>
      </c>
      <c r="O159" s="97"/>
      <c r="P159" s="97"/>
      <c r="Q159" s="98"/>
      <c r="R159" s="38"/>
      <c r="S159" s="38"/>
      <c r="T159" s="38"/>
      <c r="U159" s="105" t="str">
        <f>IF([2]回答表!BD17="○",IF([2]回答表!X43="○",[2]回答表!B154,IF([2]回答表!AA43="○",[2]回答表!B201,"")),"")</f>
        <v/>
      </c>
      <c r="V159" s="106"/>
      <c r="W159" s="106"/>
      <c r="X159" s="106"/>
      <c r="Y159" s="106"/>
      <c r="Z159" s="106"/>
      <c r="AA159" s="106"/>
      <c r="AB159" s="106"/>
      <c r="AC159" s="106"/>
      <c r="AD159" s="106"/>
      <c r="AE159" s="106"/>
      <c r="AF159" s="106"/>
      <c r="AG159" s="106"/>
      <c r="AH159" s="106"/>
      <c r="AI159" s="106"/>
      <c r="AJ159" s="107"/>
      <c r="AK159" s="49"/>
      <c r="AL159" s="49"/>
      <c r="AM159" s="114" t="str">
        <f>IF([2]回答表!BD17="○",IF([2]回答表!X43="○",[2]回答表!B190,IF([2]回答表!AA43="○",[2]回答表!B238,"")),"")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IF([2]回答表!BD17="○",IF([2]回答表!X43="○",[2]回答表!E190,IF([2]回答表!AA43="○",[2]回答表!E238,"")),"")</f>
        <v/>
      </c>
      <c r="AN162" s="82"/>
      <c r="AO162" s="82"/>
      <c r="AP162" s="82"/>
      <c r="AQ162" s="81" t="str">
        <f>IF([2]回答表!BD17="○",IF([2]回答表!X43="○",[2]回答表!E191,IF([2]回答表!AA43="○",[2]回答表!E239,"")),"")</f>
        <v/>
      </c>
      <c r="AR162" s="82"/>
      <c r="AS162" s="82"/>
      <c r="AT162" s="82"/>
      <c r="AU162" s="81" t="str">
        <f>IF([2]回答表!BD17="○",IF([2]回答表!X43="○",[2]回答表!E192,IF([2]回答表!AA43="○",[2]回答表!E240,"")),"")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IF([2]回答表!BD17="○",IF([2]回答表!AA43="○","○",""),"")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IF([2]回答表!BD17="○",IF([2]回答表!AD43="○","○",""),"")</f>
        <v/>
      </c>
      <c r="O171" s="97"/>
      <c r="P171" s="97"/>
      <c r="Q171" s="98"/>
      <c r="R171" s="38"/>
      <c r="S171" s="38"/>
      <c r="T171" s="38"/>
      <c r="U171" s="105" t="str">
        <f>IF([2]回答表!BD17="○",IF([2]回答表!AD43="○",[2]回答表!B249,""),"")</f>
        <v/>
      </c>
      <c r="V171" s="106"/>
      <c r="W171" s="106"/>
      <c r="X171" s="106"/>
      <c r="Y171" s="106"/>
      <c r="Z171" s="106"/>
      <c r="AA171" s="106"/>
      <c r="AB171" s="106"/>
      <c r="AC171" s="106"/>
      <c r="AD171" s="106"/>
      <c r="AE171" s="106"/>
      <c r="AF171" s="106"/>
      <c r="AG171" s="106"/>
      <c r="AH171" s="106"/>
      <c r="AI171" s="106"/>
      <c r="AJ171" s="107"/>
      <c r="AK171" s="55"/>
      <c r="AL171" s="55"/>
      <c r="AM171" s="105" t="str">
        <f>IF([2]回答表!BD17="○",IF([2]回答表!AD43="○",[2]回答表!B255,""),"")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IF([2]回答表!X44="○","○","")</f>
        <v/>
      </c>
      <c r="O183" s="97"/>
      <c r="P183" s="97"/>
      <c r="Q183" s="98"/>
      <c r="R183" s="38"/>
      <c r="S183" s="38"/>
      <c r="T183" s="38"/>
      <c r="U183" s="105" t="str">
        <f>IF([2]回答表!X44="○",[2]回答表!B266,IF([2]回答表!AA44="○",[2]回答表!B283,""))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IF([2]回答表!X44="○",[2]回答表!U272,IF([2]回答表!AA44="○",[2]回答表!U289,""))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IF([2]回答表!X44="○",[2]回答表!G272,IF([2]回答表!AA44="○",[2]回答表!G289,""))</f>
        <v/>
      </c>
      <c r="AN186" s="118"/>
      <c r="AO186" s="118"/>
      <c r="AP186" s="118"/>
      <c r="AQ186" s="118"/>
      <c r="AR186" s="118"/>
      <c r="AS186" s="118"/>
      <c r="AT186" s="119"/>
      <c r="AU186" s="117" t="str">
        <f>IF([2]回答表!X44="○",[2]回答表!G273,IF([2]回答表!AA44="○",[2]回答表!G290,""))</f>
        <v/>
      </c>
      <c r="AV186" s="118"/>
      <c r="AW186" s="118"/>
      <c r="AX186" s="118"/>
      <c r="AY186" s="118"/>
      <c r="AZ186" s="118"/>
      <c r="BA186" s="118"/>
      <c r="BB186" s="119"/>
      <c r="BC186" s="39"/>
      <c r="BD186" s="34"/>
      <c r="BE186" s="81" t="str">
        <f>IF([2]回答表!X44="○",[2]回答表!X272,IF([2]回答表!AA44="○",[2]回答表!X289,""))</f>
        <v/>
      </c>
      <c r="BF186" s="82"/>
      <c r="BG186" s="82"/>
      <c r="BH186" s="82"/>
      <c r="BI186" s="81" t="str">
        <f>IF([2]回答表!X44="○",[2]回答表!X273,IF([2]回答表!AA44="○",[2]回答表!X290,""))</f>
        <v/>
      </c>
      <c r="BJ186" s="82"/>
      <c r="BK186" s="82"/>
      <c r="BL186" s="85"/>
      <c r="BM186" s="81" t="str">
        <f>IF([2]回答表!X44="○",[2]回答表!X274,IF([2]回答表!AA44="○",[2]回答表!X291,""))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IF([2]回答表!AA44="○","○","")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IF([2]回答表!AD44="○","○","")</f>
        <v/>
      </c>
      <c r="O195" s="97"/>
      <c r="P195" s="97"/>
      <c r="Q195" s="98"/>
      <c r="R195" s="38"/>
      <c r="S195" s="38"/>
      <c r="T195" s="38"/>
      <c r="U195" s="105" t="str">
        <f>IF([2]回答表!AD44="○",[2]回答表!B296,"")</f>
        <v/>
      </c>
      <c r="V195" s="106"/>
      <c r="W195" s="106"/>
      <c r="X195" s="106"/>
      <c r="Y195" s="106"/>
      <c r="Z195" s="106"/>
      <c r="AA195" s="106"/>
      <c r="AB195" s="106"/>
      <c r="AC195" s="106"/>
      <c r="AD195" s="106"/>
      <c r="AE195" s="106"/>
      <c r="AF195" s="106"/>
      <c r="AG195" s="106"/>
      <c r="AH195" s="106"/>
      <c r="AI195" s="106"/>
      <c r="AJ195" s="107"/>
      <c r="AK195" s="60"/>
      <c r="AL195" s="60"/>
      <c r="AM195" s="105" t="str">
        <f>IF([2]回答表!AD44="○",[2]回答表!B302,"")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IF([2]回答表!X45="○","○","")</f>
        <v/>
      </c>
      <c r="O207" s="97"/>
      <c r="P207" s="97"/>
      <c r="Q207" s="98"/>
      <c r="R207" s="38"/>
      <c r="S207" s="38"/>
      <c r="T207" s="38"/>
      <c r="U207" s="105" t="str">
        <f>IF([2]回答表!X45="○",[2]回答表!B314,IF([2]回答表!AA45="○",[2]回答表!B337,""))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IF([2]回答表!X45="○",[2]回答表!B320,"")</f>
        <v/>
      </c>
      <c r="AO207" s="163"/>
      <c r="AP207" s="163"/>
      <c r="AQ207" s="163"/>
      <c r="AR207" s="163"/>
      <c r="AS207" s="163"/>
      <c r="AT207" s="163"/>
      <c r="AU207" s="163"/>
      <c r="AV207" s="163"/>
      <c r="AW207" s="163"/>
      <c r="AX207" s="163"/>
      <c r="AY207" s="163"/>
      <c r="AZ207" s="163"/>
      <c r="BA207" s="163"/>
      <c r="BB207" s="164"/>
      <c r="BC207" s="39"/>
      <c r="BD207" s="34"/>
      <c r="BE207" s="114" t="str">
        <f>IF([2]回答表!X45="○",[2]回答表!B326,IF([2]回答表!AA45="○",[2]回答表!B343,""))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IF([2]回答表!X45="○",[2]回答表!E326,IF([2]回答表!AA45="○",[2]回答表!E343,""))</f>
        <v/>
      </c>
      <c r="BF210" s="82"/>
      <c r="BG210" s="82"/>
      <c r="BH210" s="82"/>
      <c r="BI210" s="81" t="str">
        <f>IF([2]回答表!X45="○",[2]回答表!E327,IF([2]回答表!AA45="○",[2]回答表!E344,""))</f>
        <v/>
      </c>
      <c r="BJ210" s="82"/>
      <c r="BK210" s="82"/>
      <c r="BL210" s="85"/>
      <c r="BM210" s="81" t="str">
        <f>IF([2]回答表!X45="○",[2]回答表!E328,IF([2]回答表!AA45="○",[2]回答表!E345,""))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IF([2]回答表!AA45="○","○","")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IF([2]回答表!AD45="○","○","")</f>
        <v/>
      </c>
      <c r="O219" s="97"/>
      <c r="P219" s="97"/>
      <c r="Q219" s="98"/>
      <c r="R219" s="38"/>
      <c r="S219" s="38"/>
      <c r="T219" s="38"/>
      <c r="U219" s="105" t="str">
        <f>IF([2]回答表!AD45="○",[2]回答表!B350,"")</f>
        <v/>
      </c>
      <c r="V219" s="106"/>
      <c r="W219" s="106"/>
      <c r="X219" s="106"/>
      <c r="Y219" s="106"/>
      <c r="Z219" s="106"/>
      <c r="AA219" s="106"/>
      <c r="AB219" s="106"/>
      <c r="AC219" s="106"/>
      <c r="AD219" s="106"/>
      <c r="AE219" s="106"/>
      <c r="AF219" s="106"/>
      <c r="AG219" s="106"/>
      <c r="AH219" s="106"/>
      <c r="AI219" s="106"/>
      <c r="AJ219" s="107"/>
      <c r="AK219" s="60"/>
      <c r="AL219" s="60"/>
      <c r="AM219" s="105" t="str">
        <f>IF([2]回答表!AD45="○",[2]回答表!B356,"")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IF([2]回答表!X46="○","○","")</f>
        <v/>
      </c>
      <c r="O231" s="97"/>
      <c r="P231" s="97"/>
      <c r="Q231" s="98"/>
      <c r="R231" s="38"/>
      <c r="S231" s="38"/>
      <c r="T231" s="38"/>
      <c r="U231" s="105" t="str">
        <f>IF([2]回答表!X46="○",[2]回答表!B368,IF([2]回答表!AA46="○",[2]回答表!B382,""))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IF([2]回答表!X46="○",[2]回答表!BC375,IF([2]回答表!AA46="○",[2]回答表!BC389,""))</f>
        <v/>
      </c>
      <c r="AR231" s="149"/>
      <c r="AS231" s="149"/>
      <c r="AT231" s="149"/>
      <c r="AU231" s="154" t="s">
        <v>63</v>
      </c>
      <c r="AV231" s="155"/>
      <c r="AW231" s="155"/>
      <c r="AX231" s="156"/>
      <c r="AY231" s="149" t="str">
        <f>IF([2]回答表!X46="○",[2]回答表!BC380,IF([2]回答表!AA46="○",[2]回答表!BC394,""))</f>
        <v/>
      </c>
      <c r="AZ231" s="149"/>
      <c r="BA231" s="149"/>
      <c r="BB231" s="149"/>
      <c r="BC231" s="39"/>
      <c r="BD231" s="34"/>
      <c r="BE231" s="114" t="str">
        <f>IF([2]回答表!X46="○",[2]回答表!S374,IF([2]回答表!AA46="○",[2]回答表!S388,""))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IF([2]回答表!X46="○",[2]回答表!BC376,IF([2]回答表!AA46="○",[2]回答表!BC390,""))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IF([2]回答表!X46="○",[2]回答表!V374,IF([2]回答表!AA46="○",[2]回答表!V388,""))</f>
        <v/>
      </c>
      <c r="BF234" s="82"/>
      <c r="BG234" s="82"/>
      <c r="BH234" s="82"/>
      <c r="BI234" s="81" t="str">
        <f>IF([2]回答表!X46="○",[2]回答表!V375,IF([2]回答表!AA46="○",[2]回答表!V389,""))</f>
        <v/>
      </c>
      <c r="BJ234" s="82"/>
      <c r="BK234" s="82"/>
      <c r="BL234" s="85"/>
      <c r="BM234" s="81" t="str">
        <f>IF([2]回答表!X46="○",[2]回答表!V376,IF([2]回答表!AA46="○",[2]回答表!V390,""))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IF([2]回答表!X46="○",[2]回答表!BC377,IF([2]回答表!AA46="○",[2]回答表!BC391,""))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IF([2]回答表!X46="○",[2]回答表!BC381,IF([2]回答表!AA46="○",[2]回答表!BC395,""))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IF([2]回答表!AA46="○","○","")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IF([2]回答表!X46="○",[2]回答表!BC378,IF([2]回答表!AA46="○",[2]回答表!BC392,""))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IF([2]回答表!X46="○",[2]回答表!BC379,IF([2]回答表!AA46="○",[2]回答表!BC393,""))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IF([2]回答表!AD46="○","○","")</f>
        <v/>
      </c>
      <c r="O243" s="97"/>
      <c r="P243" s="97"/>
      <c r="Q243" s="98"/>
      <c r="R243" s="38"/>
      <c r="S243" s="38"/>
      <c r="T243" s="38"/>
      <c r="U243" s="105" t="str">
        <f>IF([2]回答表!AD46="○",[2]回答表!B396,"")</f>
        <v/>
      </c>
      <c r="V243" s="106"/>
      <c r="W243" s="106"/>
      <c r="X243" s="106"/>
      <c r="Y243" s="106"/>
      <c r="Z243" s="106"/>
      <c r="AA243" s="106"/>
      <c r="AB243" s="106"/>
      <c r="AC243" s="106"/>
      <c r="AD243" s="106"/>
      <c r="AE243" s="106"/>
      <c r="AF243" s="106"/>
      <c r="AG243" s="106"/>
      <c r="AH243" s="106"/>
      <c r="AI243" s="106"/>
      <c r="AJ243" s="107"/>
      <c r="AK243" s="55"/>
      <c r="AL243" s="55"/>
      <c r="AM243" s="105" t="str">
        <f>IF([2]回答表!AD46="○",[2]回答表!B402,"")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IF([2]回答表!X47="○","○","")</f>
        <v/>
      </c>
      <c r="O254" s="97"/>
      <c r="P254" s="97"/>
      <c r="Q254" s="98"/>
      <c r="R254" s="38"/>
      <c r="S254" s="38"/>
      <c r="T254" s="38"/>
      <c r="U254" s="105" t="str">
        <f>IF([2]回答表!X47="○",[2]回答表!B414,IF([2]回答表!AA47="○",[2]回答表!B431,""))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IF([2]回答表!X47="○",[2]回答表!B424,IF([2]回答表!AA47="○",[2]回答表!B441,""))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IF([2]回答表!X47="○",[2]回答表!G420,IF([2]回答表!AA47="○",[2]回答表!G437,""))</f>
        <v/>
      </c>
      <c r="AN256" s="118"/>
      <c r="AO256" s="118"/>
      <c r="AP256" s="118"/>
      <c r="AQ256" s="118"/>
      <c r="AR256" s="118"/>
      <c r="AS256" s="118"/>
      <c r="AT256" s="119"/>
      <c r="AU256" s="117" t="str">
        <f>IF([2]回答表!X47="○",[2]回答表!G421,IF([2]回答表!AA47="○",[2]回答表!G438,""))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IF([2]回答表!X47="○",[2]回答表!E424,IF([2]回答表!AA47="○",[2]回答表!E441,""))</f>
        <v/>
      </c>
      <c r="BF257" s="82"/>
      <c r="BG257" s="82"/>
      <c r="BH257" s="82"/>
      <c r="BI257" s="81" t="str">
        <f>IF([2]回答表!X47="○",[2]回答表!E425,IF([2]回答表!AA47="○",[2]回答表!E442,""))</f>
        <v/>
      </c>
      <c r="BJ257" s="82"/>
      <c r="BK257" s="82"/>
      <c r="BL257" s="85"/>
      <c r="BM257" s="81" t="str">
        <f>IF([2]回答表!X47="○",[2]回答表!E426,IF([2]回答表!AA47="○",[2]回答表!E443,""))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IF([2]回答表!AA47="○","○","")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IF([2]回答表!AD47="○","○","")</f>
        <v/>
      </c>
      <c r="O266" s="97"/>
      <c r="P266" s="97"/>
      <c r="Q266" s="98"/>
      <c r="R266" s="38"/>
      <c r="S266" s="38"/>
      <c r="T266" s="38"/>
      <c r="U266" s="105" t="str">
        <f>IF([2]回答表!AD47="○",[2]回答表!B448,"")</f>
        <v/>
      </c>
      <c r="V266" s="106"/>
      <c r="W266" s="106"/>
      <c r="X266" s="106"/>
      <c r="Y266" s="106"/>
      <c r="Z266" s="106"/>
      <c r="AA266" s="106"/>
      <c r="AB266" s="106"/>
      <c r="AC266" s="106"/>
      <c r="AD266" s="106"/>
      <c r="AE266" s="106"/>
      <c r="AF266" s="106"/>
      <c r="AG266" s="106"/>
      <c r="AH266" s="106"/>
      <c r="AI266" s="106"/>
      <c r="AJ266" s="107"/>
      <c r="AK266" s="49"/>
      <c r="AL266" s="49"/>
      <c r="AM266" s="105" t="str">
        <f>IF([2]回答表!AD47="○",[2]回答表!B454,"")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IF([2]回答表!R48="○",[2]回答表!B467,"")</f>
        <v>　事業規模が小さく、一般会計からの基準外繰入金によって収支が均衡している状況にあるため抜本的な改革の検討には至っていないが、令和２年４月１日より地方公営企業法の適用となることから、今後は経営指標を活用し、経営の現状や課題の把握に努め、再度検討を行う。</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ECBBA-71D2-4173-9655-87A99FAC55F3}">
  <sheetPr>
    <pageSetUpPr fitToPage="1"/>
  </sheetPr>
  <dimension ref="A1:CE298"/>
  <sheetViews>
    <sheetView showZeros="0" zoomScale="55" zoomScaleNormal="55" workbookViewId="0">
      <selection activeCell="R59" sqref="R59:BB60"/>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IF(COUNTIF([3]回答表!K15,"*")&gt;0,[3]回答表!K15,"")</f>
        <v>三種町</v>
      </c>
      <c r="D11" s="245"/>
      <c r="E11" s="245"/>
      <c r="F11" s="245"/>
      <c r="G11" s="245"/>
      <c r="H11" s="245"/>
      <c r="I11" s="245"/>
      <c r="J11" s="245"/>
      <c r="K11" s="245"/>
      <c r="L11" s="245"/>
      <c r="M11" s="245"/>
      <c r="N11" s="245"/>
      <c r="O11" s="245"/>
      <c r="P11" s="245"/>
      <c r="Q11" s="245"/>
      <c r="R11" s="245"/>
      <c r="S11" s="245"/>
      <c r="T11" s="245"/>
      <c r="U11" s="252" t="str">
        <f>IF(COUNTIF([3]回答表!F17,"*")&gt;0,[3]回答表!F17,"")</f>
        <v>観光施設事業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IF(COUNTIF([3]回答表!W17,"*")&gt;0,[3]回答表!W17,"")</f>
        <v>その他観光</v>
      </c>
      <c r="AP11" s="247"/>
      <c r="AQ11" s="247"/>
      <c r="AR11" s="247"/>
      <c r="AS11" s="247"/>
      <c r="AT11" s="247"/>
      <c r="AU11" s="247"/>
      <c r="AV11" s="247"/>
      <c r="AW11" s="247"/>
      <c r="AX11" s="247"/>
      <c r="AY11" s="247"/>
      <c r="AZ11" s="247"/>
      <c r="BA11" s="247"/>
      <c r="BB11" s="247"/>
      <c r="BC11" s="247"/>
      <c r="BD11" s="247"/>
      <c r="BE11" s="248"/>
      <c r="BF11" s="251" t="str">
        <f>IF(COUNTIF([3]回答表!F19,"*")&gt;0,[3]回答表!F19,"")</f>
        <v>ー</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IF([3]回答表!R41="○","○","")</f>
        <v/>
      </c>
      <c r="E24" s="121"/>
      <c r="F24" s="121"/>
      <c r="G24" s="121"/>
      <c r="H24" s="121"/>
      <c r="I24" s="121"/>
      <c r="J24" s="122"/>
      <c r="K24" s="120" t="str">
        <f>IF([3]回答表!R42="○","○","")</f>
        <v/>
      </c>
      <c r="L24" s="121"/>
      <c r="M24" s="121"/>
      <c r="N24" s="121"/>
      <c r="O24" s="121"/>
      <c r="P24" s="121"/>
      <c r="Q24" s="122"/>
      <c r="R24" s="120" t="str">
        <f>IF([3]回答表!R43="○","○","")</f>
        <v/>
      </c>
      <c r="S24" s="121"/>
      <c r="T24" s="121"/>
      <c r="U24" s="121"/>
      <c r="V24" s="121"/>
      <c r="W24" s="121"/>
      <c r="X24" s="122"/>
      <c r="Y24" s="120" t="str">
        <f>IF([3]回答表!R44="○","○","")</f>
        <v/>
      </c>
      <c r="Z24" s="121"/>
      <c r="AA24" s="121"/>
      <c r="AB24" s="121"/>
      <c r="AC24" s="121"/>
      <c r="AD24" s="121"/>
      <c r="AE24" s="122"/>
      <c r="AF24" s="120" t="str">
        <f>IF([3]回答表!R45="○","○","")</f>
        <v/>
      </c>
      <c r="AG24" s="121"/>
      <c r="AH24" s="121"/>
      <c r="AI24" s="121"/>
      <c r="AJ24" s="121"/>
      <c r="AK24" s="121"/>
      <c r="AL24" s="122"/>
      <c r="AM24" s="120" t="str">
        <f>IF([3]回答表!R46="○","○","")</f>
        <v/>
      </c>
      <c r="AN24" s="121"/>
      <c r="AO24" s="121"/>
      <c r="AP24" s="121"/>
      <c r="AQ24" s="121"/>
      <c r="AR24" s="121"/>
      <c r="AS24" s="122"/>
      <c r="AT24" s="120" t="str">
        <f>IF([3]回答表!R47="○","○","")</f>
        <v/>
      </c>
      <c r="AU24" s="121"/>
      <c r="AV24" s="121"/>
      <c r="AW24" s="121"/>
      <c r="AX24" s="121"/>
      <c r="AY24" s="121"/>
      <c r="AZ24" s="122"/>
      <c r="BA24" s="18"/>
      <c r="BB24" s="117" t="str">
        <f>IF([3]回答表!R48="○","○","")</f>
        <v>○</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IF([3]回答表!X41="○","○","")</f>
        <v/>
      </c>
      <c r="O36" s="97"/>
      <c r="P36" s="97"/>
      <c r="Q36" s="98"/>
      <c r="R36" s="38"/>
      <c r="S36" s="38"/>
      <c r="T36" s="38"/>
      <c r="U36" s="105" t="str">
        <f>IF([3]回答表!X41="○",[3]回答表!B56,IF([3]回答表!AA41="○",[3]回答表!B76,""))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IF([3]回答表!X41="○",[3]回答表!S62,IF([3]回答表!AA41="○",[3]回答表!S82,""))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IF([3]回答表!X41="○",[3]回答表!G62,IF([3]回答表!AA41="○",[3]回答表!G82,""))</f>
        <v/>
      </c>
      <c r="AN38" s="118"/>
      <c r="AO38" s="118"/>
      <c r="AP38" s="118"/>
      <c r="AQ38" s="118"/>
      <c r="AR38" s="118"/>
      <c r="AS38" s="118"/>
      <c r="AT38" s="119"/>
      <c r="AU38" s="117" t="str">
        <f>IF([3]回答表!X41="○",[3]回答表!G63,IF([3]回答表!AA41="○",[3]回答表!G83,""))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IF([3]回答表!X41="○",[3]回答表!V62,IF([3]回答表!AA41="○",[3]回答表!V82,""))</f>
        <v/>
      </c>
      <c r="BF39" s="198"/>
      <c r="BG39" s="198"/>
      <c r="BH39" s="199"/>
      <c r="BI39" s="81" t="str">
        <f>IF([3]回答表!X41="○",[3]回答表!V63,IF([3]回答表!AA41="○",[3]回答表!V83,""))</f>
        <v/>
      </c>
      <c r="BJ39" s="198"/>
      <c r="BK39" s="198"/>
      <c r="BL39" s="199"/>
      <c r="BM39" s="81" t="str">
        <f>IF([3]回答表!X41="○",[3]回答表!V64,IF([3]回答表!AA41="○",[3]回答表!V84,""))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IF([3]回答表!X41="○",[3]回答表!O68,IF([3]回答表!AA41="○",[3]回答表!O88,""))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IF([3]回答表!X41="○",[3]回答表!O69,IF([3]回答表!AA41="○",[3]回答表!O89,""))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IF([3]回答表!AA41="○","○","")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IF([3]回答表!X41="○",[3]回答表!O70,IF([3]回答表!AA41="○",[3]回答表!O90,""))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IF([3]回答表!X41="○",[3]回答表!O71,IF([3]回答表!AA41="○",[3]回答表!O91,""))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IF([3]回答表!X41="○",[3]回答表!AG68,IF([3]回答表!AA41="○",[3]回答表!AG88,""))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IF([3]回答表!X41="○",[3]回答表!AG69,IF([3]回答表!AA41="○",[3]回答表!AG89,""))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IF([3]回答表!X41="○",[3]回答表!AG70,IF([3]回答表!AA41="○",[3]回答表!AG90,""))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IF([3]回答表!AD41="○","○","")</f>
        <v/>
      </c>
      <c r="O52" s="97"/>
      <c r="P52" s="97"/>
      <c r="Q52" s="98"/>
      <c r="R52" s="38"/>
      <c r="S52" s="38"/>
      <c r="T52" s="38"/>
      <c r="U52" s="105" t="str">
        <f>IF([3]回答表!AD41="○",[3]回答表!B96,"")</f>
        <v/>
      </c>
      <c r="V52" s="106"/>
      <c r="W52" s="106"/>
      <c r="X52" s="106"/>
      <c r="Y52" s="106"/>
      <c r="Z52" s="106"/>
      <c r="AA52" s="106"/>
      <c r="AB52" s="106"/>
      <c r="AC52" s="106"/>
      <c r="AD52" s="106"/>
      <c r="AE52" s="106"/>
      <c r="AF52" s="106"/>
      <c r="AG52" s="106"/>
      <c r="AH52" s="106"/>
      <c r="AI52" s="106"/>
      <c r="AJ52" s="107"/>
      <c r="AK52" s="55"/>
      <c r="AL52" s="55"/>
      <c r="AM52" s="105" t="str">
        <f>IF([3]回答表!AD41="○",[3]回答表!B101,"")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IF([3]回答表!X42="○","○","")</f>
        <v/>
      </c>
      <c r="O63" s="97"/>
      <c r="P63" s="97"/>
      <c r="Q63" s="98"/>
      <c r="R63" s="38"/>
      <c r="S63" s="38"/>
      <c r="T63" s="38"/>
      <c r="U63" s="105" t="str">
        <f>IF([3]回答表!X42="○",[3]回答表!B111,IF([3]回答表!AA42="○",[3]回答表!B124,""))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IF([3]回答表!X42="○",[3]回答表!S117,IF([3]回答表!AA42="○",[3]回答表!S130,""))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IF([3]回答表!X42="○",[3]回答表!J117,IF([3]回答表!AA42="○",[3]回答表!J130,""))</f>
        <v/>
      </c>
      <c r="AN66" s="118"/>
      <c r="AO66" s="118"/>
      <c r="AP66" s="118"/>
      <c r="AQ66" s="118"/>
      <c r="AR66" s="118"/>
      <c r="AS66" s="118"/>
      <c r="AT66" s="119"/>
      <c r="AU66" s="117" t="str">
        <f>IF([3]回答表!X42="○",[3]回答表!J118,IF([3]回答表!AA42="○",[3]回答表!J131,""))</f>
        <v/>
      </c>
      <c r="AV66" s="118"/>
      <c r="AW66" s="118"/>
      <c r="AX66" s="118"/>
      <c r="AY66" s="118"/>
      <c r="AZ66" s="118"/>
      <c r="BA66" s="118"/>
      <c r="BB66" s="119"/>
      <c r="BC66" s="39"/>
      <c r="BD66" s="34"/>
      <c r="BE66" s="81" t="str">
        <f>IF([3]回答表!X42="○",[3]回答表!V117,IF([3]回答表!AA42="○",[3]回答表!V130,""))</f>
        <v/>
      </c>
      <c r="BF66" s="82"/>
      <c r="BG66" s="82"/>
      <c r="BH66" s="82"/>
      <c r="BI66" s="81" t="str">
        <f>IF([3]回答表!X42="○",[3]回答表!V118,IF([3]回答表!AA42="○",[3]回答表!V131,""))</f>
        <v/>
      </c>
      <c r="BJ66" s="82"/>
      <c r="BK66" s="82"/>
      <c r="BL66" s="82"/>
      <c r="BM66" s="81" t="str">
        <f>IF([3]回答表!X42="○",[3]回答表!V119,IF([3]回答表!AA42="○",[3]回答表!V132,""))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IF([3]回答表!AA42="○","○","")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IF([3]回答表!AD42="○","○","")</f>
        <v/>
      </c>
      <c r="O75" s="97"/>
      <c r="P75" s="97"/>
      <c r="Q75" s="98"/>
      <c r="R75" s="38"/>
      <c r="S75" s="38"/>
      <c r="T75" s="38"/>
      <c r="U75" s="105" t="str">
        <f>IF([3]回答表!AD42="○",[3]回答表!B137,"")</f>
        <v/>
      </c>
      <c r="V75" s="106"/>
      <c r="W75" s="106"/>
      <c r="X75" s="106"/>
      <c r="Y75" s="106"/>
      <c r="Z75" s="106"/>
      <c r="AA75" s="106"/>
      <c r="AB75" s="106"/>
      <c r="AC75" s="106"/>
      <c r="AD75" s="106"/>
      <c r="AE75" s="106"/>
      <c r="AF75" s="106"/>
      <c r="AG75" s="106"/>
      <c r="AH75" s="106"/>
      <c r="AI75" s="106"/>
      <c r="AJ75" s="107"/>
      <c r="AK75" s="55"/>
      <c r="AL75" s="55"/>
      <c r="AM75" s="105" t="str">
        <f>IF([3]回答表!AD42="○",[3]回答表!B143,"")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IF([3]回答表!F17="水道事業",IF([3]回答表!X43="○","○",""),"")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IF([3]回答表!F17="水道事業",IF([3]回答表!X43="○",[3]回答表!B154,IF([3]回答表!AA43="○",[3]回答表!B201,"")),"")</f>
        <v/>
      </c>
      <c r="AN87" s="106"/>
      <c r="AO87" s="106"/>
      <c r="AP87" s="106"/>
      <c r="AQ87" s="106"/>
      <c r="AR87" s="106"/>
      <c r="AS87" s="106"/>
      <c r="AT87" s="106"/>
      <c r="AU87" s="106"/>
      <c r="AV87" s="106"/>
      <c r="AW87" s="106"/>
      <c r="AX87" s="106"/>
      <c r="AY87" s="106"/>
      <c r="AZ87" s="106"/>
      <c r="BA87" s="106"/>
      <c r="BB87" s="107"/>
      <c r="BC87" s="39"/>
      <c r="BD87" s="34"/>
      <c r="BE87" s="114" t="str">
        <f>IF([3]回答表!F17="水道事業",IF([3]回答表!X43="○",[3]回答表!B190,IF([3]回答表!AA43="○",[3]回答表!B238,"")),"")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IF([3]回答表!F17="水道事業",IF([3]回答表!X43="○",[3]回答表!J162,IF([3]回答表!AA43="○",[3]回答表!J209,"")),"")</f>
        <v/>
      </c>
      <c r="V89" s="118"/>
      <c r="W89" s="118"/>
      <c r="X89" s="118"/>
      <c r="Y89" s="118"/>
      <c r="Z89" s="118"/>
      <c r="AA89" s="118"/>
      <c r="AB89" s="119"/>
      <c r="AC89" s="117" t="str">
        <f>IF([3]回答表!F17="水道事業",IF([3]回答表!X43="○",[3]回答表!J169,IF([3]回答表!AA43="○",[3]回答表!J216,"")),"")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IF([3]回答表!F17="水道事業",IF([3]回答表!X43="○",[3]回答表!E190,IF([3]回答表!AA43="○",[3]回答表!E238,"")),"")</f>
        <v/>
      </c>
      <c r="BF90" s="82"/>
      <c r="BG90" s="82"/>
      <c r="BH90" s="82"/>
      <c r="BI90" s="81" t="str">
        <f>IF([3]回答表!F17="水道事業",IF([3]回答表!X43="○",[3]回答表!E191,IF([3]回答表!AA43="○",[3]回答表!E239,"")),"")</f>
        <v/>
      </c>
      <c r="BJ90" s="82"/>
      <c r="BK90" s="82"/>
      <c r="BL90" s="82"/>
      <c r="BM90" s="81" t="str">
        <f>IF([3]回答表!F17="水道事業",IF([3]回答表!X43="○",[3]回答表!E192,IF([3]回答表!AA43="○",[3]回答表!E240,"")),"")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IF([3]回答表!F17="水道事業",IF([3]回答表!AA43="○","○",""),"")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IF([3]回答表!F17="水道事業",IF([3]回答表!X43="○",[3]回答表!J172,IF([3]回答表!AA43="○",[3]回答表!J219,"")),"")</f>
        <v/>
      </c>
      <c r="V94" s="118"/>
      <c r="W94" s="118"/>
      <c r="X94" s="118"/>
      <c r="Y94" s="118"/>
      <c r="Z94" s="118"/>
      <c r="AA94" s="118"/>
      <c r="AB94" s="119"/>
      <c r="AC94" s="117" t="str">
        <f>IF([3]回答表!F17="水道事業",IF([3]回答表!X43="○",[3]回答表!J176,IF([3]回答表!AA43="○",[3]回答表!J223,"")),"")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IF([3]回答表!F17="水道事業",IF([3]回答表!AD43="○","○",""),"")</f>
        <v/>
      </c>
      <c r="O99" s="97"/>
      <c r="P99" s="97"/>
      <c r="Q99" s="98"/>
      <c r="R99" s="38"/>
      <c r="S99" s="38"/>
      <c r="T99" s="38"/>
      <c r="U99" s="105" t="str">
        <f>IF([3]回答表!F17="水道事業",IF([3]回答表!AD43="○",[3]回答表!B249,""),"")</f>
        <v/>
      </c>
      <c r="V99" s="106"/>
      <c r="W99" s="106"/>
      <c r="X99" s="106"/>
      <c r="Y99" s="106"/>
      <c r="Z99" s="106"/>
      <c r="AA99" s="106"/>
      <c r="AB99" s="106"/>
      <c r="AC99" s="106"/>
      <c r="AD99" s="106"/>
      <c r="AE99" s="106"/>
      <c r="AF99" s="106"/>
      <c r="AG99" s="106"/>
      <c r="AH99" s="106"/>
      <c r="AI99" s="106"/>
      <c r="AJ99" s="107"/>
      <c r="AK99" s="55"/>
      <c r="AL99" s="55"/>
      <c r="AM99" s="105" t="str">
        <f>IF([3]回答表!F17="水道事業",IF([3]回答表!AD43="○",[3]回答表!B255,""),"")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IF([3]回答表!F17="簡易水道事業",IF([3]回答表!X43="○","○",""),"")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IF([3]回答表!F17="簡易水道事業",IF([3]回答表!X43="○",[3]回答表!B154,IF([3]回答表!AA43="○",[3]回答表!B201,"")),"")</f>
        <v/>
      </c>
      <c r="AN111" s="106"/>
      <c r="AO111" s="106"/>
      <c r="AP111" s="106"/>
      <c r="AQ111" s="106"/>
      <c r="AR111" s="106"/>
      <c r="AS111" s="106"/>
      <c r="AT111" s="106"/>
      <c r="AU111" s="106"/>
      <c r="AV111" s="106"/>
      <c r="AW111" s="106"/>
      <c r="AX111" s="106"/>
      <c r="AY111" s="106"/>
      <c r="AZ111" s="106"/>
      <c r="BA111" s="106"/>
      <c r="BB111" s="107"/>
      <c r="BC111" s="39"/>
      <c r="BD111" s="34"/>
      <c r="BE111" s="114" t="str">
        <f>IF([3]回答表!F17="簡易水道事業",IF([3]回答表!X43="○",[3]回答表!B190,IF([3]回答表!AA43="○",[3]回答表!B238,"")),"")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IF([3]回答表!F17="簡易水道事業",IF([3]回答表!X43="○",[3]回答表!Y181,IF([3]回答表!AA43="○",[3]回答表!Y229,"")),"")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IF([3]回答表!F17="簡易水道事業",IF([3]回答表!X43="○",[3]回答表!E190,IF([3]回答表!AA43="○",[3]回答表!E238,"")),"")</f>
        <v/>
      </c>
      <c r="BF114" s="82"/>
      <c r="BG114" s="82"/>
      <c r="BH114" s="82"/>
      <c r="BI114" s="81" t="str">
        <f>IF([3]回答表!F17="簡易水道事業",IF([3]回答表!X43="○",[3]回答表!E191,IF([3]回答表!AA43="○",[3]回答表!E239,"")),"")</f>
        <v/>
      </c>
      <c r="BJ114" s="82"/>
      <c r="BK114" s="82"/>
      <c r="BL114" s="82"/>
      <c r="BM114" s="81" t="str">
        <f>IF([3]回答表!F17="簡易水道事業",IF([3]回答表!X43="○",[3]回答表!E192,IF([3]回答表!AA43="○",[3]回答表!E240,"")),"")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IF([3]回答表!F17="簡易水道事業",IF([3]回答表!AA43="○","○",""),"")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IF([3]回答表!F17="簡易水道事業",IF([3]回答表!X43="○",[3]回答表!Y182,IF([3]回答表!AA43="○",[3]回答表!Y230,"")),"")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IF([3]回答表!F17="簡易水道事業",IF([3]回答表!AD43="○","○",""),"")</f>
        <v/>
      </c>
      <c r="O123" s="97"/>
      <c r="P123" s="97"/>
      <c r="Q123" s="98"/>
      <c r="R123" s="38"/>
      <c r="S123" s="38"/>
      <c r="T123" s="38"/>
      <c r="U123" s="105" t="str">
        <f>IF([3]回答表!F17="簡易水道事業",IF([3]回答表!AD43="○",[3]回答表!B249,""),"")</f>
        <v/>
      </c>
      <c r="V123" s="106"/>
      <c r="W123" s="106"/>
      <c r="X123" s="106"/>
      <c r="Y123" s="106"/>
      <c r="Z123" s="106"/>
      <c r="AA123" s="106"/>
      <c r="AB123" s="106"/>
      <c r="AC123" s="106"/>
      <c r="AD123" s="106"/>
      <c r="AE123" s="106"/>
      <c r="AF123" s="106"/>
      <c r="AG123" s="106"/>
      <c r="AH123" s="106"/>
      <c r="AI123" s="106"/>
      <c r="AJ123" s="107"/>
      <c r="AK123" s="55"/>
      <c r="AL123" s="55"/>
      <c r="AM123" s="105" t="str">
        <f>IF([3]回答表!F17="簡易水道事業",IF([3]回答表!AD43="○",[3]回答表!B255,""),"")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IF([3]回答表!F17="下水道事業",IF([3]回答表!X43="○","○",""),"")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IF([3]回答表!F17="下水道事業",IF([3]回答表!X43="○",[3]回答表!B154,IF([3]回答表!AA43="○",[3]回答表!B201,"")),"")</f>
        <v/>
      </c>
      <c r="AN135" s="106"/>
      <c r="AO135" s="106"/>
      <c r="AP135" s="106"/>
      <c r="AQ135" s="106"/>
      <c r="AR135" s="106"/>
      <c r="AS135" s="106"/>
      <c r="AT135" s="106"/>
      <c r="AU135" s="106"/>
      <c r="AV135" s="106"/>
      <c r="AW135" s="106"/>
      <c r="AX135" s="106"/>
      <c r="AY135" s="106"/>
      <c r="AZ135" s="106"/>
      <c r="BA135" s="106"/>
      <c r="BB135" s="107"/>
      <c r="BC135" s="39"/>
      <c r="BD135" s="34"/>
      <c r="BE135" s="114" t="str">
        <f>IF([3]回答表!F17="下水道事業",IF([3]回答表!X43="○",[3]回答表!B190,IF([3]回答表!AA43="○",[3]回答表!B238,"")),"")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IF([3]回答表!F17="下水道事業",IF([3]回答表!X43="○",[3]回答表!Y184,IF([3]回答表!AA43="○",[3]回答表!Y232,"")),"")</f>
        <v/>
      </c>
      <c r="V137" s="118"/>
      <c r="W137" s="118"/>
      <c r="X137" s="118"/>
      <c r="Y137" s="118"/>
      <c r="Z137" s="118"/>
      <c r="AA137" s="118"/>
      <c r="AB137" s="119"/>
      <c r="AC137" s="117" t="str">
        <f>IF([3]回答表!F17="下水道事業",IF([3]回答表!X43="○",[3]回答表!Y185,IF([3]回答表!AA43="○",[3]回答表!Y233,"")),"")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IF([3]回答表!F17="下水道事業",IF([3]回答表!X43="○",[3]回答表!E190,IF([3]回答表!AA43="○",[3]回答表!E238,"")),"")</f>
        <v/>
      </c>
      <c r="BF138" s="82"/>
      <c r="BG138" s="82"/>
      <c r="BH138" s="82"/>
      <c r="BI138" s="81" t="str">
        <f>IF([3]回答表!F17="下水道事業",IF([3]回答表!X43="○",[3]回答表!E191,IF([3]回答表!AA43="○",[3]回答表!E239,"")),"")</f>
        <v/>
      </c>
      <c r="BJ138" s="82"/>
      <c r="BK138" s="82"/>
      <c r="BL138" s="82"/>
      <c r="BM138" s="81" t="str">
        <f>IF([3]回答表!F17="下水道事業",IF([3]回答表!X43="○",[3]回答表!E192,IF([3]回答表!AA43="○",[3]回答表!E240,"")),"")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IF([3]回答表!F17="下水道事業",IF([3]回答表!AA43="○","○",""),"")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IF([3]回答表!F17="下水道事業",IF([3]回答表!X43="○",[3]回答表!Y186,IF([3]回答表!AA43="○",[3]回答表!Y234,"")),"")</f>
        <v/>
      </c>
      <c r="V142" s="118"/>
      <c r="W142" s="118"/>
      <c r="X142" s="118"/>
      <c r="Y142" s="118"/>
      <c r="Z142" s="118"/>
      <c r="AA142" s="118"/>
      <c r="AB142" s="119"/>
      <c r="AC142" s="117" t="str">
        <f>IF([3]回答表!F17="下水道事業",IF([3]回答表!X43="○",[3]回答表!Y187,IF([3]回答表!AA43="○",[3]回答表!Y235,"")),"")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IF([3]回答表!F17="下水道事業",IF([3]回答表!AD43="○","○",""),"")</f>
        <v/>
      </c>
      <c r="O147" s="97"/>
      <c r="P147" s="97"/>
      <c r="Q147" s="98"/>
      <c r="R147" s="38"/>
      <c r="S147" s="38"/>
      <c r="T147" s="38"/>
      <c r="U147" s="105" t="str">
        <f>IF([3]回答表!F17="下水道事業",IF([3]回答表!AD43="○",[3]回答表!B249,""),"")</f>
        <v/>
      </c>
      <c r="V147" s="106"/>
      <c r="W147" s="106"/>
      <c r="X147" s="106"/>
      <c r="Y147" s="106"/>
      <c r="Z147" s="106"/>
      <c r="AA147" s="106"/>
      <c r="AB147" s="106"/>
      <c r="AC147" s="106"/>
      <c r="AD147" s="106"/>
      <c r="AE147" s="106"/>
      <c r="AF147" s="106"/>
      <c r="AG147" s="106"/>
      <c r="AH147" s="106"/>
      <c r="AI147" s="106"/>
      <c r="AJ147" s="107"/>
      <c r="AK147" s="55"/>
      <c r="AL147" s="55"/>
      <c r="AM147" s="105" t="str">
        <f>IF([3]回答表!F17="下水道事業",IF([3]回答表!AD43="○",[3]回答表!B255,""),"")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IF([3]回答表!BD17="○",IF([3]回答表!X43="○","○",""),"")</f>
        <v/>
      </c>
      <c r="O159" s="97"/>
      <c r="P159" s="97"/>
      <c r="Q159" s="98"/>
      <c r="R159" s="38"/>
      <c r="S159" s="38"/>
      <c r="T159" s="38"/>
      <c r="U159" s="105" t="str">
        <f>IF([3]回答表!BD17="○",IF([3]回答表!X43="○",[3]回答表!B154,IF([3]回答表!AA43="○",[3]回答表!B201,"")),"")</f>
        <v/>
      </c>
      <c r="V159" s="106"/>
      <c r="W159" s="106"/>
      <c r="X159" s="106"/>
      <c r="Y159" s="106"/>
      <c r="Z159" s="106"/>
      <c r="AA159" s="106"/>
      <c r="AB159" s="106"/>
      <c r="AC159" s="106"/>
      <c r="AD159" s="106"/>
      <c r="AE159" s="106"/>
      <c r="AF159" s="106"/>
      <c r="AG159" s="106"/>
      <c r="AH159" s="106"/>
      <c r="AI159" s="106"/>
      <c r="AJ159" s="107"/>
      <c r="AK159" s="49"/>
      <c r="AL159" s="49"/>
      <c r="AM159" s="114" t="str">
        <f>IF([3]回答表!BD17="○",IF([3]回答表!X43="○",[3]回答表!B190,IF([3]回答表!AA43="○",[3]回答表!B238,"")),"")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IF([3]回答表!BD17="○",IF([3]回答表!X43="○",[3]回答表!E190,IF([3]回答表!AA43="○",[3]回答表!E238,"")),"")</f>
        <v/>
      </c>
      <c r="AN162" s="82"/>
      <c r="AO162" s="82"/>
      <c r="AP162" s="82"/>
      <c r="AQ162" s="81" t="str">
        <f>IF([3]回答表!BD17="○",IF([3]回答表!X43="○",[3]回答表!E191,IF([3]回答表!AA43="○",[3]回答表!E239,"")),"")</f>
        <v/>
      </c>
      <c r="AR162" s="82"/>
      <c r="AS162" s="82"/>
      <c r="AT162" s="82"/>
      <c r="AU162" s="81" t="str">
        <f>IF([3]回答表!BD17="○",IF([3]回答表!X43="○",[3]回答表!E192,IF([3]回答表!AA43="○",[3]回答表!E240,"")),"")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IF([3]回答表!BD17="○",IF([3]回答表!AA43="○","○",""),"")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IF([3]回答表!BD17="○",IF([3]回答表!AD43="○","○",""),"")</f>
        <v/>
      </c>
      <c r="O171" s="97"/>
      <c r="P171" s="97"/>
      <c r="Q171" s="98"/>
      <c r="R171" s="38"/>
      <c r="S171" s="38"/>
      <c r="T171" s="38"/>
      <c r="U171" s="105" t="str">
        <f>IF([3]回答表!BD17="○",IF([3]回答表!AD43="○",[3]回答表!B249,""),"")</f>
        <v/>
      </c>
      <c r="V171" s="106"/>
      <c r="W171" s="106"/>
      <c r="X171" s="106"/>
      <c r="Y171" s="106"/>
      <c r="Z171" s="106"/>
      <c r="AA171" s="106"/>
      <c r="AB171" s="106"/>
      <c r="AC171" s="106"/>
      <c r="AD171" s="106"/>
      <c r="AE171" s="106"/>
      <c r="AF171" s="106"/>
      <c r="AG171" s="106"/>
      <c r="AH171" s="106"/>
      <c r="AI171" s="106"/>
      <c r="AJ171" s="107"/>
      <c r="AK171" s="55"/>
      <c r="AL171" s="55"/>
      <c r="AM171" s="105" t="str">
        <f>IF([3]回答表!BD17="○",IF([3]回答表!AD43="○",[3]回答表!B255,""),"")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IF([3]回答表!X44="○","○","")</f>
        <v/>
      </c>
      <c r="O183" s="97"/>
      <c r="P183" s="97"/>
      <c r="Q183" s="98"/>
      <c r="R183" s="38"/>
      <c r="S183" s="38"/>
      <c r="T183" s="38"/>
      <c r="U183" s="105" t="str">
        <f>IF([3]回答表!X44="○",[3]回答表!B266,IF([3]回答表!AA44="○",[3]回答表!B283,""))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IF([3]回答表!X44="○",[3]回答表!U272,IF([3]回答表!AA44="○",[3]回答表!U289,""))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IF([3]回答表!X44="○",[3]回答表!G272,IF([3]回答表!AA44="○",[3]回答表!G289,""))</f>
        <v/>
      </c>
      <c r="AN186" s="118"/>
      <c r="AO186" s="118"/>
      <c r="AP186" s="118"/>
      <c r="AQ186" s="118"/>
      <c r="AR186" s="118"/>
      <c r="AS186" s="118"/>
      <c r="AT186" s="119"/>
      <c r="AU186" s="117" t="str">
        <f>IF([3]回答表!X44="○",[3]回答表!G273,IF([3]回答表!AA44="○",[3]回答表!G290,""))</f>
        <v/>
      </c>
      <c r="AV186" s="118"/>
      <c r="AW186" s="118"/>
      <c r="AX186" s="118"/>
      <c r="AY186" s="118"/>
      <c r="AZ186" s="118"/>
      <c r="BA186" s="118"/>
      <c r="BB186" s="119"/>
      <c r="BC186" s="39"/>
      <c r="BD186" s="34"/>
      <c r="BE186" s="81" t="str">
        <f>IF([3]回答表!X44="○",[3]回答表!X272,IF([3]回答表!AA44="○",[3]回答表!X289,""))</f>
        <v/>
      </c>
      <c r="BF186" s="82"/>
      <c r="BG186" s="82"/>
      <c r="BH186" s="82"/>
      <c r="BI186" s="81" t="str">
        <f>IF([3]回答表!X44="○",[3]回答表!X273,IF([3]回答表!AA44="○",[3]回答表!X290,""))</f>
        <v/>
      </c>
      <c r="BJ186" s="82"/>
      <c r="BK186" s="82"/>
      <c r="BL186" s="85"/>
      <c r="BM186" s="81" t="str">
        <f>IF([3]回答表!X44="○",[3]回答表!X274,IF([3]回答表!AA44="○",[3]回答表!X291,""))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IF([3]回答表!AA44="○","○","")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IF([3]回答表!AD44="○","○","")</f>
        <v/>
      </c>
      <c r="O195" s="97"/>
      <c r="P195" s="97"/>
      <c r="Q195" s="98"/>
      <c r="R195" s="38"/>
      <c r="S195" s="38"/>
      <c r="T195" s="38"/>
      <c r="U195" s="105" t="str">
        <f>IF([3]回答表!AD44="○",[3]回答表!B296,"")</f>
        <v/>
      </c>
      <c r="V195" s="106"/>
      <c r="W195" s="106"/>
      <c r="X195" s="106"/>
      <c r="Y195" s="106"/>
      <c r="Z195" s="106"/>
      <c r="AA195" s="106"/>
      <c r="AB195" s="106"/>
      <c r="AC195" s="106"/>
      <c r="AD195" s="106"/>
      <c r="AE195" s="106"/>
      <c r="AF195" s="106"/>
      <c r="AG195" s="106"/>
      <c r="AH195" s="106"/>
      <c r="AI195" s="106"/>
      <c r="AJ195" s="107"/>
      <c r="AK195" s="60"/>
      <c r="AL195" s="60"/>
      <c r="AM195" s="105" t="str">
        <f>IF([3]回答表!AD44="○",[3]回答表!B302,"")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IF([3]回答表!X45="○","○","")</f>
        <v/>
      </c>
      <c r="O207" s="97"/>
      <c r="P207" s="97"/>
      <c r="Q207" s="98"/>
      <c r="R207" s="38"/>
      <c r="S207" s="38"/>
      <c r="T207" s="38"/>
      <c r="U207" s="105" t="str">
        <f>IF([3]回答表!X45="○",[3]回答表!B314,IF([3]回答表!AA45="○",[3]回答表!B337,""))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IF([3]回答表!X45="○",[3]回答表!B320,"")</f>
        <v/>
      </c>
      <c r="AO207" s="163"/>
      <c r="AP207" s="163"/>
      <c r="AQ207" s="163"/>
      <c r="AR207" s="163"/>
      <c r="AS207" s="163"/>
      <c r="AT207" s="163"/>
      <c r="AU207" s="163"/>
      <c r="AV207" s="163"/>
      <c r="AW207" s="163"/>
      <c r="AX207" s="163"/>
      <c r="AY207" s="163"/>
      <c r="AZ207" s="163"/>
      <c r="BA207" s="163"/>
      <c r="BB207" s="164"/>
      <c r="BC207" s="39"/>
      <c r="BD207" s="34"/>
      <c r="BE207" s="114" t="str">
        <f>IF([3]回答表!X45="○",[3]回答表!B326,IF([3]回答表!AA45="○",[3]回答表!B343,""))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IF([3]回答表!X45="○",[3]回答表!E326,IF([3]回答表!AA45="○",[3]回答表!E343,""))</f>
        <v/>
      </c>
      <c r="BF210" s="82"/>
      <c r="BG210" s="82"/>
      <c r="BH210" s="82"/>
      <c r="BI210" s="81" t="str">
        <f>IF([3]回答表!X45="○",[3]回答表!E327,IF([3]回答表!AA45="○",[3]回答表!E344,""))</f>
        <v/>
      </c>
      <c r="BJ210" s="82"/>
      <c r="BK210" s="82"/>
      <c r="BL210" s="85"/>
      <c r="BM210" s="81" t="str">
        <f>IF([3]回答表!X45="○",[3]回答表!E328,IF([3]回答表!AA45="○",[3]回答表!E345,""))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IF([3]回答表!AA45="○","○","")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IF([3]回答表!AD45="○","○","")</f>
        <v/>
      </c>
      <c r="O219" s="97"/>
      <c r="P219" s="97"/>
      <c r="Q219" s="98"/>
      <c r="R219" s="38"/>
      <c r="S219" s="38"/>
      <c r="T219" s="38"/>
      <c r="U219" s="105" t="str">
        <f>IF([3]回答表!AD45="○",[3]回答表!B350,"")</f>
        <v/>
      </c>
      <c r="V219" s="106"/>
      <c r="W219" s="106"/>
      <c r="X219" s="106"/>
      <c r="Y219" s="106"/>
      <c r="Z219" s="106"/>
      <c r="AA219" s="106"/>
      <c r="AB219" s="106"/>
      <c r="AC219" s="106"/>
      <c r="AD219" s="106"/>
      <c r="AE219" s="106"/>
      <c r="AF219" s="106"/>
      <c r="AG219" s="106"/>
      <c r="AH219" s="106"/>
      <c r="AI219" s="106"/>
      <c r="AJ219" s="107"/>
      <c r="AK219" s="60"/>
      <c r="AL219" s="60"/>
      <c r="AM219" s="105" t="str">
        <f>IF([3]回答表!AD45="○",[3]回答表!B356,"")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IF([3]回答表!X46="○","○","")</f>
        <v/>
      </c>
      <c r="O231" s="97"/>
      <c r="P231" s="97"/>
      <c r="Q231" s="98"/>
      <c r="R231" s="38"/>
      <c r="S231" s="38"/>
      <c r="T231" s="38"/>
      <c r="U231" s="105" t="str">
        <f>IF([3]回答表!X46="○",[3]回答表!B368,IF([3]回答表!AA46="○",[3]回答表!B382,""))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IF([3]回答表!X46="○",[3]回答表!BC375,IF([3]回答表!AA46="○",[3]回答表!BC389,""))</f>
        <v/>
      </c>
      <c r="AR231" s="149"/>
      <c r="AS231" s="149"/>
      <c r="AT231" s="149"/>
      <c r="AU231" s="154" t="s">
        <v>63</v>
      </c>
      <c r="AV231" s="155"/>
      <c r="AW231" s="155"/>
      <c r="AX231" s="156"/>
      <c r="AY231" s="149" t="str">
        <f>IF([3]回答表!X46="○",[3]回答表!BC380,IF([3]回答表!AA46="○",[3]回答表!BC394,""))</f>
        <v/>
      </c>
      <c r="AZ231" s="149"/>
      <c r="BA231" s="149"/>
      <c r="BB231" s="149"/>
      <c r="BC231" s="39"/>
      <c r="BD231" s="34"/>
      <c r="BE231" s="114" t="str">
        <f>IF([3]回答表!X46="○",[3]回答表!S374,IF([3]回答表!AA46="○",[3]回答表!S388,""))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IF([3]回答表!X46="○",[3]回答表!BC376,IF([3]回答表!AA46="○",[3]回答表!BC390,""))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IF([3]回答表!X46="○",[3]回答表!V374,IF([3]回答表!AA46="○",[3]回答表!V388,""))</f>
        <v/>
      </c>
      <c r="BF234" s="82"/>
      <c r="BG234" s="82"/>
      <c r="BH234" s="82"/>
      <c r="BI234" s="81" t="str">
        <f>IF([3]回答表!X46="○",[3]回答表!V375,IF([3]回答表!AA46="○",[3]回答表!V389,""))</f>
        <v/>
      </c>
      <c r="BJ234" s="82"/>
      <c r="BK234" s="82"/>
      <c r="BL234" s="85"/>
      <c r="BM234" s="81" t="str">
        <f>IF([3]回答表!X46="○",[3]回答表!V376,IF([3]回答表!AA46="○",[3]回答表!V390,""))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IF([3]回答表!X46="○",[3]回答表!BC377,IF([3]回答表!AA46="○",[3]回答表!BC391,""))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IF([3]回答表!X46="○",[3]回答表!BC381,IF([3]回答表!AA46="○",[3]回答表!BC395,""))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IF([3]回答表!AA46="○","○","")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IF([3]回答表!X46="○",[3]回答表!BC378,IF([3]回答表!AA46="○",[3]回答表!BC392,""))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IF([3]回答表!X46="○",[3]回答表!BC379,IF([3]回答表!AA46="○",[3]回答表!BC393,""))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IF([3]回答表!AD46="○","○","")</f>
        <v/>
      </c>
      <c r="O243" s="97"/>
      <c r="P243" s="97"/>
      <c r="Q243" s="98"/>
      <c r="R243" s="38"/>
      <c r="S243" s="38"/>
      <c r="T243" s="38"/>
      <c r="U243" s="105" t="str">
        <f>IF([3]回答表!AD46="○",[3]回答表!B396,"")</f>
        <v/>
      </c>
      <c r="V243" s="106"/>
      <c r="W243" s="106"/>
      <c r="X243" s="106"/>
      <c r="Y243" s="106"/>
      <c r="Z243" s="106"/>
      <c r="AA243" s="106"/>
      <c r="AB243" s="106"/>
      <c r="AC243" s="106"/>
      <c r="AD243" s="106"/>
      <c r="AE243" s="106"/>
      <c r="AF243" s="106"/>
      <c r="AG243" s="106"/>
      <c r="AH243" s="106"/>
      <c r="AI243" s="106"/>
      <c r="AJ243" s="107"/>
      <c r="AK243" s="55"/>
      <c r="AL243" s="55"/>
      <c r="AM243" s="105" t="str">
        <f>IF([3]回答表!AD46="○",[3]回答表!B402,"")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IF([3]回答表!X47="○","○","")</f>
        <v/>
      </c>
      <c r="O254" s="97"/>
      <c r="P254" s="97"/>
      <c r="Q254" s="98"/>
      <c r="R254" s="38"/>
      <c r="S254" s="38"/>
      <c r="T254" s="38"/>
      <c r="U254" s="105" t="str">
        <f>IF([3]回答表!X47="○",[3]回答表!B414,IF([3]回答表!AA47="○",[3]回答表!B431,""))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IF([3]回答表!X47="○",[3]回答表!B424,IF([3]回答表!AA47="○",[3]回答表!B441,""))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IF([3]回答表!X47="○",[3]回答表!G420,IF([3]回答表!AA47="○",[3]回答表!G437,""))</f>
        <v/>
      </c>
      <c r="AN256" s="118"/>
      <c r="AO256" s="118"/>
      <c r="AP256" s="118"/>
      <c r="AQ256" s="118"/>
      <c r="AR256" s="118"/>
      <c r="AS256" s="118"/>
      <c r="AT256" s="119"/>
      <c r="AU256" s="117" t="str">
        <f>IF([3]回答表!X47="○",[3]回答表!G421,IF([3]回答表!AA47="○",[3]回答表!G438,""))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IF([3]回答表!X47="○",[3]回答表!E424,IF([3]回答表!AA47="○",[3]回答表!E441,""))</f>
        <v/>
      </c>
      <c r="BF257" s="82"/>
      <c r="BG257" s="82"/>
      <c r="BH257" s="82"/>
      <c r="BI257" s="81" t="str">
        <f>IF([3]回答表!X47="○",[3]回答表!E425,IF([3]回答表!AA47="○",[3]回答表!E442,""))</f>
        <v/>
      </c>
      <c r="BJ257" s="82"/>
      <c r="BK257" s="82"/>
      <c r="BL257" s="85"/>
      <c r="BM257" s="81" t="str">
        <f>IF([3]回答表!X47="○",[3]回答表!E426,IF([3]回答表!AA47="○",[3]回答表!E443,""))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IF([3]回答表!AA47="○","○","")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IF([3]回答表!AD47="○","○","")</f>
        <v/>
      </c>
      <c r="O266" s="97"/>
      <c r="P266" s="97"/>
      <c r="Q266" s="98"/>
      <c r="R266" s="38"/>
      <c r="S266" s="38"/>
      <c r="T266" s="38"/>
      <c r="U266" s="105" t="str">
        <f>IF([3]回答表!AD47="○",[3]回答表!B448,"")</f>
        <v/>
      </c>
      <c r="V266" s="106"/>
      <c r="W266" s="106"/>
      <c r="X266" s="106"/>
      <c r="Y266" s="106"/>
      <c r="Z266" s="106"/>
      <c r="AA266" s="106"/>
      <c r="AB266" s="106"/>
      <c r="AC266" s="106"/>
      <c r="AD266" s="106"/>
      <c r="AE266" s="106"/>
      <c r="AF266" s="106"/>
      <c r="AG266" s="106"/>
      <c r="AH266" s="106"/>
      <c r="AI266" s="106"/>
      <c r="AJ266" s="107"/>
      <c r="AK266" s="49"/>
      <c r="AL266" s="49"/>
      <c r="AM266" s="105" t="str">
        <f>IF([3]回答表!AD47="○",[3]回答表!B454,"")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IF([3]回答表!R48="○",[3]回答表!B467,"")</f>
        <v>温泉の源泉が限られているため現行の経営体制・手法を継続します。将来的には、民間資金・ノウハウの活用について、温泉受給者へのサービス水準の維持向上及び温泉事業経営の負担軽減が図られることが見込まれる場合に、委託可能な業務範囲の検討をすることとします。</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簡易水道</vt:lpstr>
      <vt:lpstr>下水道（特定環境保全公共下水道）</vt:lpstr>
      <vt:lpstr>下水道（農業集落排水施設）</vt:lpstr>
      <vt:lpstr>観光</vt:lpstr>
      <vt:lpstr>'下水道（特定環境保全公共下水道）'!Print_Area</vt:lpstr>
      <vt:lpstr>'下水道（農業集落排水施設）'!Print_Area</vt:lpstr>
      <vt:lpstr>簡易水道!Print_Area</vt:lpstr>
      <vt:lpstr>観光!Print_Area</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cp:lastPrinted>2020-11-17T01:07:22Z</cp:lastPrinted>
  <dcterms:created xsi:type="dcterms:W3CDTF">2020-11-17T01:02:29Z</dcterms:created>
  <dcterms:modified xsi:type="dcterms:W3CDTF">2020-11-17T07:11:33Z</dcterms:modified>
</cp:coreProperties>
</file>