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0.18.11.9\home\02koueikigyo\02 業務\01 共通業務\03 各種調査・照会\07 経営総点検調査・抜本的改革取組状況調査\R02年度作業\01 抜本的な改革の取組状況調査\07 公開用ファイル\"/>
    </mc:Choice>
  </mc:AlternateContent>
  <xr:revisionPtr revIDLastSave="0" documentId="13_ncr:1_{34A15D78-EA4A-43B1-BD07-830381781B0F}" xr6:coauthVersionLast="45" xr6:coauthVersionMax="45" xr10:uidLastSave="{00000000-0000-0000-0000-000000000000}"/>
  <bookViews>
    <workbookView xWindow="2940" yWindow="375" windowWidth="13785" windowHeight="15405" xr2:uid="{8BCDB7AB-C304-4F21-8EFF-04D4B16F2228}"/>
  </bookViews>
  <sheets>
    <sheet name="簡易水道" sheetId="1" r:id="rId1"/>
    <sheet name="下水道（特定環境保全公共下水道）" sheetId="3" r:id="rId2"/>
    <sheet name="下水道（農業集落排水施設）" sheetId="4" r:id="rId3"/>
    <sheet name="下水道（個別排水処理施設）" sheetId="2" r:id="rId4"/>
    <sheet name="介護サービス（指定介護老人福祉施設）" sheetId="6" r:id="rId5"/>
    <sheet name="介護サービス（老人短期入所施設）" sheetId="5" r:id="rId6"/>
  </sheets>
  <externalReferences>
    <externalReference r:id="rId7"/>
    <externalReference r:id="rId8"/>
    <externalReference r:id="rId9"/>
    <externalReference r:id="rId10"/>
    <externalReference r:id="rId11"/>
    <externalReference r:id="rId12"/>
  </externalReferences>
  <definedNames>
    <definedName name="_xlnm.Print_Area" localSheetId="3">'下水道（個別排水処理施設）'!$A$1:$BR$298</definedName>
    <definedName name="_xlnm.Print_Area" localSheetId="1">'下水道（特定環境保全公共下水道）'!$A$1:$BR$298</definedName>
    <definedName name="_xlnm.Print_Area" localSheetId="2">'下水道（農業集落排水施設）'!$A$1:$BR$298</definedName>
    <definedName name="_xlnm.Print_Area" localSheetId="4">'介護サービス（指定介護老人福祉施設）'!$A$1:$BR$298</definedName>
    <definedName name="_xlnm.Print_Area" localSheetId="5">'介護サービス（老人短期入所施設）'!$A$1:$BR$298</definedName>
    <definedName name="_xlnm.Print_Area" localSheetId="0">簡易水道!$A$1:$BR$298</definedName>
    <definedName name="業種名" localSheetId="3">[1]選択肢!$K$2:$K$19</definedName>
    <definedName name="業種名" localSheetId="1">[2]選択肢!$K$2:$K$19</definedName>
    <definedName name="業種名" localSheetId="2">[3]選択肢!$K$2:$K$19</definedName>
    <definedName name="業種名" localSheetId="4">[4]選択肢!$K$2:$K$19</definedName>
    <definedName name="業種名" localSheetId="5">[5]選択肢!$K$2:$K$19</definedName>
    <definedName name="業種名">[6]選択肢!$K$2:$K$19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9" i="6" l="1"/>
  <c r="AM266" i="6"/>
  <c r="U266" i="6"/>
  <c r="N266" i="6"/>
  <c r="N260" i="6"/>
  <c r="BM257" i="6"/>
  <c r="BI257" i="6"/>
  <c r="BE257" i="6"/>
  <c r="AU256" i="6"/>
  <c r="AM256" i="6"/>
  <c r="BE254" i="6"/>
  <c r="U254" i="6"/>
  <c r="N254" i="6"/>
  <c r="AM243" i="6"/>
  <c r="U243" i="6"/>
  <c r="N243" i="6"/>
  <c r="AQ239" i="6"/>
  <c r="AQ237" i="6"/>
  <c r="N237" i="6"/>
  <c r="AY236" i="6"/>
  <c r="AQ235" i="6"/>
  <c r="BM234" i="6"/>
  <c r="BI234" i="6"/>
  <c r="BE234" i="6"/>
  <c r="AQ233" i="6"/>
  <c r="BE231" i="6"/>
  <c r="AY231" i="6"/>
  <c r="AQ231" i="6"/>
  <c r="U231" i="6"/>
  <c r="N231" i="6"/>
  <c r="AM219" i="6"/>
  <c r="U219" i="6"/>
  <c r="N219" i="6"/>
  <c r="N213" i="6"/>
  <c r="BM210" i="6"/>
  <c r="BI210" i="6"/>
  <c r="BE210" i="6"/>
  <c r="BE207" i="6"/>
  <c r="AN207" i="6"/>
  <c r="U207" i="6"/>
  <c r="N207" i="6"/>
  <c r="AM195" i="6"/>
  <c r="U195" i="6"/>
  <c r="N195" i="6"/>
  <c r="N189" i="6"/>
  <c r="BM186" i="6"/>
  <c r="BI186" i="6"/>
  <c r="BE186" i="6"/>
  <c r="AU186" i="6"/>
  <c r="AM186" i="6"/>
  <c r="BE183" i="6"/>
  <c r="U183" i="6"/>
  <c r="N183" i="6"/>
  <c r="AM171" i="6"/>
  <c r="U171" i="6"/>
  <c r="N171" i="6"/>
  <c r="N165" i="6"/>
  <c r="AU162" i="6"/>
  <c r="AQ162" i="6"/>
  <c r="AM162" i="6"/>
  <c r="AM159" i="6"/>
  <c r="U159" i="6"/>
  <c r="N159" i="6"/>
  <c r="AM147" i="6"/>
  <c r="U147" i="6"/>
  <c r="N147" i="6"/>
  <c r="AC142" i="6"/>
  <c r="U142" i="6"/>
  <c r="N141" i="6"/>
  <c r="BM138" i="6"/>
  <c r="BI138" i="6"/>
  <c r="BE138" i="6"/>
  <c r="AC137" i="6"/>
  <c r="U137" i="6"/>
  <c r="BE135" i="6"/>
  <c r="AM135" i="6"/>
  <c r="N135" i="6"/>
  <c r="AM123" i="6"/>
  <c r="U123" i="6"/>
  <c r="N123" i="6"/>
  <c r="U118" i="6"/>
  <c r="N117" i="6"/>
  <c r="BM114" i="6"/>
  <c r="BI114" i="6"/>
  <c r="BE114" i="6"/>
  <c r="U113" i="6"/>
  <c r="BE111" i="6"/>
  <c r="AM111" i="6"/>
  <c r="N111" i="6"/>
  <c r="AM99" i="6"/>
  <c r="U99" i="6"/>
  <c r="N99" i="6"/>
  <c r="AC94" i="6"/>
  <c r="U94" i="6"/>
  <c r="N93" i="6"/>
  <c r="BM90" i="6"/>
  <c r="BI90" i="6"/>
  <c r="BE90" i="6"/>
  <c r="AC89" i="6"/>
  <c r="U89" i="6"/>
  <c r="BE87" i="6"/>
  <c r="AM87" i="6"/>
  <c r="N87" i="6"/>
  <c r="AM75" i="6"/>
  <c r="U75" i="6"/>
  <c r="N75" i="6"/>
  <c r="N69" i="6"/>
  <c r="BM66" i="6"/>
  <c r="BI66" i="6"/>
  <c r="BE66" i="6"/>
  <c r="AU66" i="6"/>
  <c r="AM66" i="6"/>
  <c r="BE63" i="6"/>
  <c r="U63" i="6"/>
  <c r="N63" i="6"/>
  <c r="AM52" i="6"/>
  <c r="U52" i="6"/>
  <c r="N52" i="6"/>
  <c r="AM48" i="6"/>
  <c r="AM47" i="6"/>
  <c r="AM46" i="6"/>
  <c r="AM45" i="6"/>
  <c r="AM44" i="6"/>
  <c r="N44" i="6"/>
  <c r="AM43" i="6"/>
  <c r="AM42" i="6"/>
  <c r="BM39" i="6"/>
  <c r="BI39" i="6"/>
  <c r="BE39" i="6"/>
  <c r="AU38" i="6"/>
  <c r="AM38" i="6"/>
  <c r="BE36" i="6"/>
  <c r="U36" i="6"/>
  <c r="N36" i="6"/>
  <c r="BB24" i="6"/>
  <c r="AT24" i="6"/>
  <c r="AM24" i="6"/>
  <c r="AF24" i="6"/>
  <c r="Y24" i="6"/>
  <c r="R24" i="6"/>
  <c r="K24" i="6"/>
  <c r="D24" i="6"/>
  <c r="BF11" i="6"/>
  <c r="AO11" i="6"/>
  <c r="U11" i="6"/>
  <c r="C11" i="6"/>
  <c r="D279" i="5" l="1"/>
  <c r="AM266" i="5"/>
  <c r="U266" i="5"/>
  <c r="N266" i="5"/>
  <c r="N260" i="5"/>
  <c r="BM257" i="5"/>
  <c r="BI257" i="5"/>
  <c r="BE257" i="5"/>
  <c r="AU256" i="5"/>
  <c r="AM256" i="5"/>
  <c r="BE254" i="5"/>
  <c r="U254" i="5"/>
  <c r="N254" i="5"/>
  <c r="AM243" i="5"/>
  <c r="U243" i="5"/>
  <c r="N243" i="5"/>
  <c r="AQ239" i="5"/>
  <c r="AQ237" i="5"/>
  <c r="N237" i="5"/>
  <c r="AY236" i="5"/>
  <c r="AQ235" i="5"/>
  <c r="BM234" i="5"/>
  <c r="BI234" i="5"/>
  <c r="BE234" i="5"/>
  <c r="AQ233" i="5"/>
  <c r="BE231" i="5"/>
  <c r="AY231" i="5"/>
  <c r="AQ231" i="5"/>
  <c r="U231" i="5"/>
  <c r="N231" i="5"/>
  <c r="AM219" i="5"/>
  <c r="U219" i="5"/>
  <c r="N219" i="5"/>
  <c r="N213" i="5"/>
  <c r="BM210" i="5"/>
  <c r="BI210" i="5"/>
  <c r="BE210" i="5"/>
  <c r="BE207" i="5"/>
  <c r="AN207" i="5"/>
  <c r="U207" i="5"/>
  <c r="N207" i="5"/>
  <c r="AM195" i="5"/>
  <c r="U195" i="5"/>
  <c r="N195" i="5"/>
  <c r="N189" i="5"/>
  <c r="BM186" i="5"/>
  <c r="BI186" i="5"/>
  <c r="BE186" i="5"/>
  <c r="AU186" i="5"/>
  <c r="AM186" i="5"/>
  <c r="BE183" i="5"/>
  <c r="U183" i="5"/>
  <c r="N183" i="5"/>
  <c r="AM171" i="5"/>
  <c r="U171" i="5"/>
  <c r="N171" i="5"/>
  <c r="N165" i="5"/>
  <c r="AU162" i="5"/>
  <c r="AQ162" i="5"/>
  <c r="AM162" i="5"/>
  <c r="AM159" i="5"/>
  <c r="U159" i="5"/>
  <c r="N159" i="5"/>
  <c r="AM147" i="5"/>
  <c r="U147" i="5"/>
  <c r="N147" i="5"/>
  <c r="AC142" i="5"/>
  <c r="U142" i="5"/>
  <c r="N141" i="5"/>
  <c r="BM138" i="5"/>
  <c r="BI138" i="5"/>
  <c r="BE138" i="5"/>
  <c r="AC137" i="5"/>
  <c r="U137" i="5"/>
  <c r="BE135" i="5"/>
  <c r="AM135" i="5"/>
  <c r="N135" i="5"/>
  <c r="AM123" i="5"/>
  <c r="U123" i="5"/>
  <c r="N123" i="5"/>
  <c r="U118" i="5"/>
  <c r="N117" i="5"/>
  <c r="BM114" i="5"/>
  <c r="BI114" i="5"/>
  <c r="BE114" i="5"/>
  <c r="U113" i="5"/>
  <c r="BE111" i="5"/>
  <c r="AM111" i="5"/>
  <c r="N111" i="5"/>
  <c r="AM99" i="5"/>
  <c r="U99" i="5"/>
  <c r="N99" i="5"/>
  <c r="AC94" i="5"/>
  <c r="U94" i="5"/>
  <c r="N93" i="5"/>
  <c r="BM90" i="5"/>
  <c r="BI90" i="5"/>
  <c r="BE90" i="5"/>
  <c r="AC89" i="5"/>
  <c r="U89" i="5"/>
  <c r="BE87" i="5"/>
  <c r="AM87" i="5"/>
  <c r="N87" i="5"/>
  <c r="AM75" i="5"/>
  <c r="U75" i="5"/>
  <c r="N75" i="5"/>
  <c r="N69" i="5"/>
  <c r="BM66" i="5"/>
  <c r="BI66" i="5"/>
  <c r="BE66" i="5"/>
  <c r="AU66" i="5"/>
  <c r="AM66" i="5"/>
  <c r="BE63" i="5"/>
  <c r="U63" i="5"/>
  <c r="N63" i="5"/>
  <c r="AM52" i="5"/>
  <c r="U52" i="5"/>
  <c r="N52" i="5"/>
  <c r="AM48" i="5"/>
  <c r="AM47" i="5"/>
  <c r="AM46" i="5"/>
  <c r="AM45" i="5"/>
  <c r="AM44" i="5"/>
  <c r="N44" i="5"/>
  <c r="AM43" i="5"/>
  <c r="AM42" i="5"/>
  <c r="BM39" i="5"/>
  <c r="BI39" i="5"/>
  <c r="BE39" i="5"/>
  <c r="AU38" i="5"/>
  <c r="AM38" i="5"/>
  <c r="BE36" i="5"/>
  <c r="U36" i="5"/>
  <c r="N36" i="5"/>
  <c r="BB24" i="5"/>
  <c r="AT24" i="5"/>
  <c r="AM24" i="5"/>
  <c r="AF24" i="5"/>
  <c r="Y24" i="5"/>
  <c r="R24" i="5"/>
  <c r="K24" i="5"/>
  <c r="D24" i="5"/>
  <c r="BF11" i="5"/>
  <c r="AO11" i="5"/>
  <c r="U11" i="5"/>
  <c r="C11" i="5"/>
  <c r="C11" i="4" l="1"/>
  <c r="U11" i="4"/>
  <c r="AO11" i="4"/>
  <c r="BF11" i="4"/>
  <c r="D24" i="4"/>
  <c r="K24" i="4"/>
  <c r="R24" i="4"/>
  <c r="Y24" i="4"/>
  <c r="AF24" i="4"/>
  <c r="AM24" i="4"/>
  <c r="AT24" i="4"/>
  <c r="BB24" i="4"/>
  <c r="N36" i="4"/>
  <c r="U36" i="4"/>
  <c r="BE36" i="4"/>
  <c r="AM38" i="4"/>
  <c r="AU38" i="4"/>
  <c r="BE39" i="4"/>
  <c r="BI39" i="4"/>
  <c r="BM39" i="4"/>
  <c r="AM42" i="4"/>
  <c r="AM43" i="4"/>
  <c r="N44" i="4"/>
  <c r="AM44" i="4"/>
  <c r="AM45" i="4"/>
  <c r="AM46" i="4"/>
  <c r="AM47" i="4"/>
  <c r="AM48" i="4"/>
  <c r="N52" i="4"/>
  <c r="U52" i="4"/>
  <c r="AM52" i="4"/>
  <c r="N63" i="4"/>
  <c r="U63" i="4"/>
  <c r="BE63" i="4"/>
  <c r="AM66" i="4"/>
  <c r="AU66" i="4"/>
  <c r="BE66" i="4"/>
  <c r="BI66" i="4"/>
  <c r="BM66" i="4"/>
  <c r="N69" i="4"/>
  <c r="N75" i="4"/>
  <c r="U75" i="4"/>
  <c r="AM75" i="4"/>
  <c r="N87" i="4"/>
  <c r="AM87" i="4"/>
  <c r="BE87" i="4"/>
  <c r="U89" i="4"/>
  <c r="AC89" i="4"/>
  <c r="BE90" i="4"/>
  <c r="BI90" i="4"/>
  <c r="BM90" i="4"/>
  <c r="N93" i="4"/>
  <c r="U94" i="4"/>
  <c r="AC94" i="4"/>
  <c r="N99" i="4"/>
  <c r="U99" i="4"/>
  <c r="AM99" i="4"/>
  <c r="N111" i="4"/>
  <c r="AM111" i="4"/>
  <c r="BE111" i="4"/>
  <c r="U113" i="4"/>
  <c r="BE114" i="4"/>
  <c r="BI114" i="4"/>
  <c r="BM114" i="4"/>
  <c r="N117" i="4"/>
  <c r="U118" i="4"/>
  <c r="N123" i="4"/>
  <c r="U123" i="4"/>
  <c r="AM123" i="4"/>
  <c r="N135" i="4"/>
  <c r="AM135" i="4"/>
  <c r="BE135" i="4"/>
  <c r="U137" i="4"/>
  <c r="AC137" i="4"/>
  <c r="BE138" i="4"/>
  <c r="BI138" i="4"/>
  <c r="BM138" i="4"/>
  <c r="N141" i="4"/>
  <c r="U142" i="4"/>
  <c r="AC142" i="4"/>
  <c r="N147" i="4"/>
  <c r="U147" i="4"/>
  <c r="AM147" i="4"/>
  <c r="N159" i="4"/>
  <c r="U159" i="4"/>
  <c r="AM159" i="4"/>
  <c r="AM162" i="4"/>
  <c r="AQ162" i="4"/>
  <c r="AU162" i="4"/>
  <c r="N165" i="4"/>
  <c r="N171" i="4"/>
  <c r="U171" i="4"/>
  <c r="AM171" i="4"/>
  <c r="N183" i="4"/>
  <c r="U183" i="4"/>
  <c r="BE183" i="4"/>
  <c r="AM186" i="4"/>
  <c r="AU186" i="4"/>
  <c r="BE186" i="4"/>
  <c r="BI186" i="4"/>
  <c r="BM186" i="4"/>
  <c r="N189" i="4"/>
  <c r="N195" i="4"/>
  <c r="U195" i="4"/>
  <c r="AM195" i="4"/>
  <c r="N207" i="4"/>
  <c r="U207" i="4"/>
  <c r="AN207" i="4"/>
  <c r="BE207" i="4"/>
  <c r="BE210" i="4"/>
  <c r="BI210" i="4"/>
  <c r="BM210" i="4"/>
  <c r="N213" i="4"/>
  <c r="N219" i="4"/>
  <c r="U219" i="4"/>
  <c r="AM219" i="4"/>
  <c r="N231" i="4"/>
  <c r="U231" i="4"/>
  <c r="AQ231" i="4"/>
  <c r="AY231" i="4"/>
  <c r="BE231" i="4"/>
  <c r="AQ233" i="4"/>
  <c r="BE234" i="4"/>
  <c r="BI234" i="4"/>
  <c r="BM234" i="4"/>
  <c r="AQ235" i="4"/>
  <c r="AY236" i="4"/>
  <c r="N237" i="4"/>
  <c r="AQ237" i="4"/>
  <c r="AQ239" i="4"/>
  <c r="N243" i="4"/>
  <c r="U243" i="4"/>
  <c r="AM243" i="4"/>
  <c r="N254" i="4"/>
  <c r="U254" i="4"/>
  <c r="BE254" i="4"/>
  <c r="AM256" i="4"/>
  <c r="AU256" i="4"/>
  <c r="BE257" i="4"/>
  <c r="BI257" i="4"/>
  <c r="BM257" i="4"/>
  <c r="N260" i="4"/>
  <c r="N266" i="4"/>
  <c r="U266" i="4"/>
  <c r="AM266" i="4"/>
  <c r="D279" i="4"/>
  <c r="D279" i="3" l="1"/>
  <c r="AM266" i="3"/>
  <c r="U266" i="3"/>
  <c r="N266" i="3"/>
  <c r="N260" i="3"/>
  <c r="BM257" i="3"/>
  <c r="BI257" i="3"/>
  <c r="BE257" i="3"/>
  <c r="AU256" i="3"/>
  <c r="AM256" i="3"/>
  <c r="BE254" i="3"/>
  <c r="U254" i="3"/>
  <c r="N254" i="3"/>
  <c r="AM243" i="3"/>
  <c r="U243" i="3"/>
  <c r="N243" i="3"/>
  <c r="AQ239" i="3"/>
  <c r="AQ237" i="3"/>
  <c r="N237" i="3"/>
  <c r="AY236" i="3"/>
  <c r="AQ235" i="3"/>
  <c r="BM234" i="3"/>
  <c r="BI234" i="3"/>
  <c r="BE234" i="3"/>
  <c r="AQ233" i="3"/>
  <c r="BE231" i="3"/>
  <c r="AY231" i="3"/>
  <c r="AQ231" i="3"/>
  <c r="U231" i="3"/>
  <c r="N231" i="3"/>
  <c r="AM219" i="3"/>
  <c r="U219" i="3"/>
  <c r="N219" i="3"/>
  <c r="N213" i="3"/>
  <c r="BM210" i="3"/>
  <c r="BI210" i="3"/>
  <c r="BE210" i="3"/>
  <c r="BE207" i="3"/>
  <c r="AN207" i="3"/>
  <c r="U207" i="3"/>
  <c r="N207" i="3"/>
  <c r="AM195" i="3"/>
  <c r="U195" i="3"/>
  <c r="N195" i="3"/>
  <c r="N189" i="3"/>
  <c r="BM186" i="3"/>
  <c r="BI186" i="3"/>
  <c r="BE186" i="3"/>
  <c r="AU186" i="3"/>
  <c r="AM186" i="3"/>
  <c r="BE183" i="3"/>
  <c r="U183" i="3"/>
  <c r="N183" i="3"/>
  <c r="AM171" i="3"/>
  <c r="U171" i="3"/>
  <c r="N171" i="3"/>
  <c r="N165" i="3"/>
  <c r="AU162" i="3"/>
  <c r="AQ162" i="3"/>
  <c r="AM162" i="3"/>
  <c r="AM159" i="3"/>
  <c r="U159" i="3"/>
  <c r="N159" i="3"/>
  <c r="AM147" i="3"/>
  <c r="U147" i="3"/>
  <c r="N147" i="3"/>
  <c r="AC142" i="3"/>
  <c r="U142" i="3"/>
  <c r="N141" i="3"/>
  <c r="BM138" i="3"/>
  <c r="BI138" i="3"/>
  <c r="BE138" i="3"/>
  <c r="AC137" i="3"/>
  <c r="U137" i="3"/>
  <c r="BE135" i="3"/>
  <c r="AM135" i="3"/>
  <c r="N135" i="3"/>
  <c r="AM123" i="3"/>
  <c r="U123" i="3"/>
  <c r="N123" i="3"/>
  <c r="U118" i="3"/>
  <c r="N117" i="3"/>
  <c r="BM114" i="3"/>
  <c r="BI114" i="3"/>
  <c r="BE114" i="3"/>
  <c r="U113" i="3"/>
  <c r="BE111" i="3"/>
  <c r="AM111" i="3"/>
  <c r="N111" i="3"/>
  <c r="AM99" i="3"/>
  <c r="U99" i="3"/>
  <c r="N99" i="3"/>
  <c r="AC94" i="3"/>
  <c r="U94" i="3"/>
  <c r="N93" i="3"/>
  <c r="BM90" i="3"/>
  <c r="BI90" i="3"/>
  <c r="BE90" i="3"/>
  <c r="AC89" i="3"/>
  <c r="U89" i="3"/>
  <c r="BE87" i="3"/>
  <c r="AM87" i="3"/>
  <c r="N87" i="3"/>
  <c r="AM75" i="3"/>
  <c r="U75" i="3"/>
  <c r="N75" i="3"/>
  <c r="N69" i="3"/>
  <c r="BM66" i="3"/>
  <c r="BI66" i="3"/>
  <c r="BE66" i="3"/>
  <c r="AU66" i="3"/>
  <c r="AM66" i="3"/>
  <c r="BE63" i="3"/>
  <c r="U63" i="3"/>
  <c r="N63" i="3"/>
  <c r="AM52" i="3"/>
  <c r="U52" i="3"/>
  <c r="N52" i="3"/>
  <c r="AM48" i="3"/>
  <c r="AM47" i="3"/>
  <c r="AM46" i="3"/>
  <c r="AM45" i="3"/>
  <c r="AM44" i="3"/>
  <c r="N44" i="3"/>
  <c r="AM43" i="3"/>
  <c r="AM42" i="3"/>
  <c r="BM39" i="3"/>
  <c r="BI39" i="3"/>
  <c r="BE39" i="3"/>
  <c r="AU38" i="3"/>
  <c r="AM38" i="3"/>
  <c r="BE36" i="3"/>
  <c r="U36" i="3"/>
  <c r="N36" i="3"/>
  <c r="BB24" i="3"/>
  <c r="AT24" i="3"/>
  <c r="AM24" i="3"/>
  <c r="AF24" i="3"/>
  <c r="Y24" i="3"/>
  <c r="R24" i="3"/>
  <c r="K24" i="3"/>
  <c r="D24" i="3"/>
  <c r="BF11" i="3"/>
  <c r="AO11" i="3"/>
  <c r="U11" i="3"/>
  <c r="C11" i="3"/>
  <c r="D279" i="2" l="1"/>
  <c r="AM266" i="2"/>
  <c r="U266" i="2"/>
  <c r="N266" i="2"/>
  <c r="N260" i="2"/>
  <c r="BM257" i="2"/>
  <c r="BI257" i="2"/>
  <c r="BE257" i="2"/>
  <c r="AU256" i="2"/>
  <c r="AM256" i="2"/>
  <c r="BE254" i="2"/>
  <c r="U254" i="2"/>
  <c r="N254" i="2"/>
  <c r="AM243" i="2"/>
  <c r="U243" i="2"/>
  <c r="N243" i="2"/>
  <c r="AQ239" i="2"/>
  <c r="AQ237" i="2"/>
  <c r="N237" i="2"/>
  <c r="AY236" i="2"/>
  <c r="AQ235" i="2"/>
  <c r="BM234" i="2"/>
  <c r="BI234" i="2"/>
  <c r="BE234" i="2"/>
  <c r="AQ233" i="2"/>
  <c r="BE231" i="2"/>
  <c r="AY231" i="2"/>
  <c r="AQ231" i="2"/>
  <c r="U231" i="2"/>
  <c r="N231" i="2"/>
  <c r="AM219" i="2"/>
  <c r="U219" i="2"/>
  <c r="N219" i="2"/>
  <c r="N213" i="2"/>
  <c r="BM210" i="2"/>
  <c r="BI210" i="2"/>
  <c r="BE210" i="2"/>
  <c r="BE207" i="2"/>
  <c r="AN207" i="2"/>
  <c r="U207" i="2"/>
  <c r="N207" i="2"/>
  <c r="AM195" i="2"/>
  <c r="U195" i="2"/>
  <c r="N195" i="2"/>
  <c r="N189" i="2"/>
  <c r="BM186" i="2"/>
  <c r="BI186" i="2"/>
  <c r="BE186" i="2"/>
  <c r="AU186" i="2"/>
  <c r="AM186" i="2"/>
  <c r="BE183" i="2"/>
  <c r="U183" i="2"/>
  <c r="N183" i="2"/>
  <c r="AM171" i="2"/>
  <c r="U171" i="2"/>
  <c r="N171" i="2"/>
  <c r="N165" i="2"/>
  <c r="AU162" i="2"/>
  <c r="AQ162" i="2"/>
  <c r="AM162" i="2"/>
  <c r="AM159" i="2"/>
  <c r="U159" i="2"/>
  <c r="N159" i="2"/>
  <c r="AM147" i="2"/>
  <c r="U147" i="2"/>
  <c r="N147" i="2"/>
  <c r="AC142" i="2"/>
  <c r="U142" i="2"/>
  <c r="N141" i="2"/>
  <c r="BM138" i="2"/>
  <c r="BI138" i="2"/>
  <c r="BE138" i="2"/>
  <c r="AC137" i="2"/>
  <c r="U137" i="2"/>
  <c r="BE135" i="2"/>
  <c r="AM135" i="2"/>
  <c r="N135" i="2"/>
  <c r="AM123" i="2"/>
  <c r="U123" i="2"/>
  <c r="N123" i="2"/>
  <c r="U118" i="2"/>
  <c r="N117" i="2"/>
  <c r="BM114" i="2"/>
  <c r="BI114" i="2"/>
  <c r="BE114" i="2"/>
  <c r="U113" i="2"/>
  <c r="BE111" i="2"/>
  <c r="AM111" i="2"/>
  <c r="N111" i="2"/>
  <c r="AM99" i="2"/>
  <c r="U99" i="2"/>
  <c r="N99" i="2"/>
  <c r="AC94" i="2"/>
  <c r="U94" i="2"/>
  <c r="N93" i="2"/>
  <c r="BM90" i="2"/>
  <c r="BI90" i="2"/>
  <c r="BE90" i="2"/>
  <c r="AC89" i="2"/>
  <c r="U89" i="2"/>
  <c r="BE87" i="2"/>
  <c r="AM87" i="2"/>
  <c r="N87" i="2"/>
  <c r="AM75" i="2"/>
  <c r="U75" i="2"/>
  <c r="N75" i="2"/>
  <c r="N69" i="2"/>
  <c r="BM66" i="2"/>
  <c r="BI66" i="2"/>
  <c r="BE66" i="2"/>
  <c r="AU66" i="2"/>
  <c r="AM66" i="2"/>
  <c r="BE63" i="2"/>
  <c r="U63" i="2"/>
  <c r="N63" i="2"/>
  <c r="AM52" i="2"/>
  <c r="U52" i="2"/>
  <c r="N52" i="2"/>
  <c r="AM48" i="2"/>
  <c r="AM47" i="2"/>
  <c r="AM46" i="2"/>
  <c r="AM45" i="2"/>
  <c r="AM44" i="2"/>
  <c r="N44" i="2"/>
  <c r="AM43" i="2"/>
  <c r="AM42" i="2"/>
  <c r="BM39" i="2"/>
  <c r="BI39" i="2"/>
  <c r="BE39" i="2"/>
  <c r="AU38" i="2"/>
  <c r="AM38" i="2"/>
  <c r="BE36" i="2"/>
  <c r="U36" i="2"/>
  <c r="N36" i="2"/>
  <c r="BB24" i="2"/>
  <c r="AT24" i="2"/>
  <c r="AM24" i="2"/>
  <c r="AF24" i="2"/>
  <c r="Y24" i="2"/>
  <c r="R24" i="2"/>
  <c r="K24" i="2"/>
  <c r="D24" i="2"/>
  <c r="BF11" i="2"/>
  <c r="AO11" i="2"/>
  <c r="U11" i="2"/>
  <c r="C11" i="2"/>
  <c r="D279" i="1" l="1"/>
  <c r="AM266" i="1"/>
  <c r="U266" i="1"/>
  <c r="N266" i="1"/>
  <c r="N260" i="1"/>
  <c r="BM257" i="1"/>
  <c r="BI257" i="1"/>
  <c r="BE257" i="1"/>
  <c r="AU256" i="1"/>
  <c r="AM256" i="1"/>
  <c r="BE254" i="1"/>
  <c r="U254" i="1"/>
  <c r="N254" i="1"/>
  <c r="AM243" i="1"/>
  <c r="U243" i="1"/>
  <c r="N243" i="1"/>
  <c r="AQ239" i="1"/>
  <c r="AQ237" i="1"/>
  <c r="N237" i="1"/>
  <c r="AY236" i="1"/>
  <c r="AQ235" i="1"/>
  <c r="BM234" i="1"/>
  <c r="BI234" i="1"/>
  <c r="BE234" i="1"/>
  <c r="AQ233" i="1"/>
  <c r="BE231" i="1"/>
  <c r="AY231" i="1"/>
  <c r="AQ231" i="1"/>
  <c r="U231" i="1"/>
  <c r="N231" i="1"/>
  <c r="AM219" i="1"/>
  <c r="U219" i="1"/>
  <c r="N219" i="1"/>
  <c r="N213" i="1"/>
  <c r="BM210" i="1"/>
  <c r="BI210" i="1"/>
  <c r="BE210" i="1"/>
  <c r="BE207" i="1"/>
  <c r="AN207" i="1"/>
  <c r="U207" i="1"/>
  <c r="N207" i="1"/>
  <c r="AM195" i="1"/>
  <c r="U195" i="1"/>
  <c r="N195" i="1"/>
  <c r="N189" i="1"/>
  <c r="BM186" i="1"/>
  <c r="BI186" i="1"/>
  <c r="BE186" i="1"/>
  <c r="AU186" i="1"/>
  <c r="AM186" i="1"/>
  <c r="BE183" i="1"/>
  <c r="U183" i="1"/>
  <c r="N183" i="1"/>
  <c r="AM171" i="1"/>
  <c r="U171" i="1"/>
  <c r="N171" i="1"/>
  <c r="N165" i="1"/>
  <c r="AU162" i="1"/>
  <c r="AQ162" i="1"/>
  <c r="AM162" i="1"/>
  <c r="AM159" i="1"/>
  <c r="U159" i="1"/>
  <c r="N159" i="1"/>
  <c r="AM147" i="1"/>
  <c r="U147" i="1"/>
  <c r="N147" i="1"/>
  <c r="AC142" i="1"/>
  <c r="U142" i="1"/>
  <c r="N141" i="1"/>
  <c r="BM138" i="1"/>
  <c r="BI138" i="1"/>
  <c r="BE138" i="1"/>
  <c r="AC137" i="1"/>
  <c r="U137" i="1"/>
  <c r="BE135" i="1"/>
  <c r="AM135" i="1"/>
  <c r="N135" i="1"/>
  <c r="AM123" i="1"/>
  <c r="U123" i="1"/>
  <c r="N123" i="1"/>
  <c r="U118" i="1"/>
  <c r="N117" i="1"/>
  <c r="BM114" i="1"/>
  <c r="BI114" i="1"/>
  <c r="BE114" i="1"/>
  <c r="U113" i="1"/>
  <c r="BE111" i="1"/>
  <c r="AM111" i="1"/>
  <c r="N111" i="1"/>
  <c r="AM99" i="1"/>
  <c r="U99" i="1"/>
  <c r="N99" i="1"/>
  <c r="AC94" i="1"/>
  <c r="U94" i="1"/>
  <c r="N93" i="1"/>
  <c r="BM90" i="1"/>
  <c r="BI90" i="1"/>
  <c r="BE90" i="1"/>
  <c r="AC89" i="1"/>
  <c r="U89" i="1"/>
  <c r="BE87" i="1"/>
  <c r="AM87" i="1"/>
  <c r="N87" i="1"/>
  <c r="AM75" i="1"/>
  <c r="U75" i="1"/>
  <c r="N75" i="1"/>
  <c r="N69" i="1"/>
  <c r="BM66" i="1"/>
  <c r="BI66" i="1"/>
  <c r="BE66" i="1"/>
  <c r="AU66" i="1"/>
  <c r="AM66" i="1"/>
  <c r="BE63" i="1"/>
  <c r="U63" i="1"/>
  <c r="N63" i="1"/>
  <c r="AM52" i="1"/>
  <c r="U52" i="1"/>
  <c r="N52" i="1"/>
  <c r="AM48" i="1"/>
  <c r="AM47" i="1"/>
  <c r="AM46" i="1"/>
  <c r="AM45" i="1"/>
  <c r="AM44" i="1"/>
  <c r="N44" i="1"/>
  <c r="AM43" i="1"/>
  <c r="AM42" i="1"/>
  <c r="BM39" i="1"/>
  <c r="BI39" i="1"/>
  <c r="BE39" i="1"/>
  <c r="AU38" i="1"/>
  <c r="AM38" i="1"/>
  <c r="BE36" i="1"/>
  <c r="U36" i="1"/>
  <c r="N36" i="1"/>
  <c r="BB24" i="1"/>
  <c r="AT24" i="1"/>
  <c r="AM24" i="1"/>
  <c r="AF24" i="1"/>
  <c r="Y24" i="1"/>
  <c r="R24" i="1"/>
  <c r="K24" i="1"/>
  <c r="D24" i="1"/>
  <c r="BF11" i="1"/>
  <c r="AO11" i="1"/>
  <c r="U11" i="1"/>
  <c r="C11" i="1"/>
</calcChain>
</file>

<file path=xl/sharedStrings.xml><?xml version="1.0" encoding="utf-8"?>
<sst xmlns="http://schemas.openxmlformats.org/spreadsheetml/2006/main" count="1056" uniqueCount="74">
  <si>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</si>
  <si>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</si>
  <si>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</si>
  <si>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</si>
  <si>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</si>
  <si>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</si>
  <si>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</si>
  <si>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</si>
  <si>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</si>
  <si>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</si>
  <si>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</si>
  <si>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</si>
  <si>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</si>
  <si>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</si>
  <si>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</si>
  <si>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</si>
  <si>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</si>
  <si>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</si>
  <si>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</si>
  <si>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</si>
  <si>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</si>
  <si>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①償還終了による廃止</t>
    <rPh sb="1" eb="3">
      <t>ショウカン</t>
    </rPh>
    <rPh sb="3" eb="5">
      <t>シュウリョウ</t>
    </rPh>
    <rPh sb="8" eb="10">
      <t>ハイシ</t>
    </rPh>
    <phoneticPr fontId="1"/>
  </si>
  <si>
    <t>②一般会計化</t>
    <rPh sb="1" eb="3">
      <t>イッパン</t>
    </rPh>
    <rPh sb="3" eb="6">
      <t>カイケイカ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</si>
  <si>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</si>
  <si>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</si>
  <si>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</si>
  <si>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</si>
  <si>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③診療所への移行</t>
    <rPh sb="1" eb="4">
      <t>シンリョウジョ</t>
    </rPh>
    <rPh sb="6" eb="8">
      <t>イコウ</t>
    </rPh>
    <phoneticPr fontId="1"/>
  </si>
  <si>
    <t>④飲料用水供給施設化</t>
    <rPh sb="1" eb="3">
      <t>インリョウ</t>
    </rPh>
    <rPh sb="3" eb="5">
      <t>ヨウスイ</t>
    </rPh>
    <rPh sb="5" eb="7">
      <t>キョウキュウ</t>
    </rPh>
    <rPh sb="7" eb="10">
      <t>シセツカ</t>
    </rPh>
    <phoneticPr fontId="1"/>
  </si>
  <si>
    <t>⑤民営化・民間譲渡による廃止</t>
    <rPh sb="1" eb="4">
      <t>ミンエイカ</t>
    </rPh>
    <rPh sb="5" eb="7">
      <t>ミンカン</t>
    </rPh>
    <rPh sb="7" eb="9">
      <t>ジョウト</t>
    </rPh>
    <rPh sb="12" eb="14">
      <t>ハイシ</t>
    </rPh>
    <phoneticPr fontId="1"/>
  </si>
  <si>
    <t>⑥広域化による廃止</t>
    <rPh sb="1" eb="4">
      <t>コウイキカ</t>
    </rPh>
    <rPh sb="7" eb="9">
      <t>ハイシ</t>
    </rPh>
    <phoneticPr fontId="1"/>
  </si>
  <si>
    <t>⑦その他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</si>
  <si>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</si>
  <si>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</si>
  <si>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</si>
  <si>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</si>
  <si>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</si>
  <si>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</si>
  <si>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</si>
  <si>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</si>
  <si>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</si>
  <si>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</si>
  <si>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</si>
  <si>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</si>
  <si>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</si>
  <si>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</si>
  <si>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t>
    <rPh sb="0" eb="2">
      <t>カンイ</t>
    </rPh>
    <rPh sb="2" eb="4">
      <t>スイドウ</t>
    </rPh>
    <rPh sb="4" eb="6">
      <t>ジギョウ</t>
    </rPh>
    <rPh sb="6" eb="8">
      <t>トウゴウ</t>
    </rPh>
    <phoneticPr fontId="1"/>
  </si>
  <si>
    <t>簡易水道事業統合以外</t>
    <rPh sb="0" eb="2">
      <t>カンイ</t>
    </rPh>
    <rPh sb="2" eb="4">
      <t>スイドウ</t>
    </rPh>
    <rPh sb="4" eb="6">
      <t>ジギョウ</t>
    </rPh>
    <rPh sb="6" eb="8">
      <t>トウゴウ</t>
    </rPh>
    <rPh sb="8" eb="10">
      <t>イガイ</t>
    </rPh>
    <phoneticPr fontId="1"/>
  </si>
  <si>
    <t>（下水道事業）広域化等</t>
    <rPh sb="1" eb="2">
      <t>シタ</t>
    </rPh>
    <rPh sb="2" eb="4">
      <t>スイドウ</t>
    </rPh>
    <rPh sb="4" eb="6">
      <t>ジギョウ</t>
    </rPh>
    <phoneticPr fontId="1"/>
  </si>
  <si>
    <t>汚水処理施設の
統廃合</t>
    <rPh sb="0" eb="2">
      <t>オスイ</t>
    </rPh>
    <rPh sb="2" eb="4">
      <t>ショリ</t>
    </rPh>
    <rPh sb="4" eb="6">
      <t>シセツ</t>
    </rPh>
    <rPh sb="8" eb="11">
      <t>トウハイゴウ</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</si>
  <si>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</si>
  <si>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</si>
  <si>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</si>
  <si>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</si>
  <si>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</si>
  <si>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</si>
  <si>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</si>
  <si>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</si>
  <si>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</si>
  <si>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</si>
  <si>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</si>
  <si>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</si>
  <si>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</si>
  <si>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</si>
  <si>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</si>
  <si>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</si>
  <si>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その他</t>
    <rPh sb="2" eb="3">
      <t>タ</t>
    </rPh>
    <phoneticPr fontId="1"/>
  </si>
  <si>
    <t>DB方式</t>
    <rPh sb="2" eb="4">
      <t>ホウシキ</t>
    </rPh>
    <phoneticPr fontId="1"/>
  </si>
  <si>
    <t>DBO方式</t>
    <rPh sb="3" eb="5">
      <t>ホウシキ</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</si>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</sst>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7">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5"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9"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6" fillId="0" borderId="1" xfId="0" quotePrefix="1" applyFont="1" applyBorder="1" applyAlignment="1">
      <alignment horizontal="center" vertical="center" wrapTex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3" fillId="0" borderId="1" xfId="0" applyFont="1" applyBorder="1" applyAlignment="1">
      <alignment horizontal="center" vertical="center" wrapText="1"/>
    </xf>
    <xf numFmtId="0" fontId="15" fillId="2" borderId="0" xfId="0" applyFont="1" applyFill="1" applyAlignment="1">
      <alignment horizontal="left"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4147C45-43E7-405B-848A-D9AA1A596A0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F5F671C-5BAC-4DC0-BF78-2BB274CE99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62E316-C384-4C5E-8543-CA6D4465290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4C9FD40-9C61-47C1-A8AF-A1FC5BDCCAE3}"/>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168768C-0798-44DA-9216-3DCF274D9B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178BCA9-A3BC-4F87-A45E-6D946B4E6EBD}"/>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5039733E-7951-4D74-AD5E-AECFAFD77C8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DAFAAD0-4DFA-47B1-922C-D7375E183D1C}"/>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3BBF0A0-1977-460D-B98E-B812FBF8BDE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9BF932EA-5518-4BEC-B1BF-09FDB9C15FF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58F30ED5-1135-4717-AAA5-54267FEC882F}"/>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95885B15-DBBD-4A44-9462-1DD02B9E4A9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BE3248A-3DE6-41AC-B1E8-B493DDD0875D}"/>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E81FC9C-AD82-4CD2-B3F1-50376693BC1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5BA07CD5-4BD8-4912-AFAB-CEB88178AE94}"/>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F3130EE0-D531-40AB-8116-6129FA32EF6E}"/>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8A397EEA-3F63-4BA4-B4B8-28793CE14AD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C6B1FD63-C757-468A-AD06-2893B8B0753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6E66126-4549-4321-9FB8-FCA0F4E816E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2D705589-34ED-4A91-8540-842BC5BFF64B}"/>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A812DD4-6F17-4DDD-883E-F7E6DE8F539D}"/>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B48E97EE-FD05-4393-AC7C-65CF0BD62227}"/>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54FE7F03-073E-40AA-91DF-98517D99FC05}"/>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80D2ED7D-9E2E-4B03-A5A0-2076D37B4B34}"/>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C4CD825-D755-4A3A-AF07-9AE7089F8015}"/>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0BCF77E-F860-462E-B35F-E0E0A7968A3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BF896D-022A-4297-B54F-6415CC2068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BD3AB7-0AE9-45A6-97B8-FB86380AFC4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AD47C15F-AA4A-4422-92C6-42D606450C1A}"/>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3D89954-F692-4492-A7FD-FC213566B04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8CF00808-035A-495C-B643-0D2E22ACA64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35893CE9-C74E-4E6E-94C4-1FF288812A6F}"/>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ED6568AE-60AD-4A80-BEED-EE701DB265A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A3B7FB90-B7C1-4902-AE90-A5B8866E1C0F}"/>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630FDE76-5741-4690-9312-A5957CA5000D}"/>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A088C2C-A153-403D-91AF-7EBA7BB91F0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A1588C9D-26AD-436F-B5D1-B641F358BA7D}"/>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BF3B4357-8E12-441F-9C12-7A7D2C4E9AF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E30B435-4713-4553-BC45-4E860EF61A12}"/>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29E221A6-6447-4886-885B-B2BE3E4E322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768B3CB-6769-417C-8D19-48918E7A2CC4}"/>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6EFBA82-6CBB-495F-A57B-455DA89098BD}"/>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F79FFA9A-2EF7-414F-B16D-3582684BA231}"/>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3178469-F5BC-42C7-A93D-9D6757C86F33}"/>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D0630239-3C72-461F-90CA-3E2C7A7A57B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4AC17346-65BD-46C6-A0B8-2811AC5F78FA}"/>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8FAF84CE-357D-4AAF-B29C-9DCC76E27421}"/>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8C4D9078-20C6-4A47-BB72-BD79F584716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74C297A5-AFCC-4429-A797-0F6EF03FD871}"/>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D5444EA2-8425-474B-8329-888BAF03BF25}"/>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BF3A70-7A9A-4B73-BA83-4A6B74002F82}"/>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56BCE0-58BC-42FA-B4D0-70FCA298E4D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1689787-9FB8-46A7-AE3B-C64553CC0795}"/>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038D8C0-7E16-4DC1-BC08-8728647BC377}"/>
            </a:ext>
          </a:extLst>
        </xdr:cNvPr>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D6FFD9-2560-4B91-8219-4E782549EC29}"/>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2B37AC70-A27E-4268-A393-4E65FEB293BF}"/>
            </a:ext>
          </a:extLst>
        </xdr:cNvPr>
        <xdr:cNvSpPr/>
      </xdr:nvSpPr>
      <xdr:spPr>
        <a:xfrm>
          <a:off x="3825875" y="12896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45C847F8-ED72-4B13-8173-8631B1576BE4}"/>
            </a:ext>
          </a:extLst>
        </xdr:cNvPr>
        <xdr:cNvSpPr/>
      </xdr:nvSpPr>
      <xdr:spPr>
        <a:xfrm>
          <a:off x="3825875" y="11312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5398729F-4C59-4642-B9BA-69CFEB03B0CC}"/>
            </a:ext>
          </a:extLst>
        </xdr:cNvPr>
        <xdr:cNvSpPr/>
      </xdr:nvSpPr>
      <xdr:spPr>
        <a:xfrm>
          <a:off x="3825875" y="45643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22466960-1EA5-4EDC-B4B4-2F873F62E23C}"/>
            </a:ext>
          </a:extLst>
        </xdr:cNvPr>
        <xdr:cNvSpPr/>
      </xdr:nvSpPr>
      <xdr:spPr>
        <a:xfrm>
          <a:off x="3825875" y="44059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86823267-E020-460C-B70E-DD36C32F64B8}"/>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D184948F-2856-4917-939C-2D7FB6964D4C}"/>
            </a:ext>
          </a:extLst>
        </xdr:cNvPr>
        <xdr:cNvSpPr/>
      </xdr:nvSpPr>
      <xdr:spPr>
        <a:xfrm>
          <a:off x="3825875" y="36001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8C1A4B4-4FD0-476B-B62B-CC7D1E0D2573}"/>
            </a:ext>
          </a:extLst>
        </xdr:cNvPr>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A61F0D14-E60C-431E-B846-526C66C441F1}"/>
            </a:ext>
          </a:extLst>
        </xdr:cNvPr>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E4109FFC-BAB2-4F94-8712-1E1380A381B4}"/>
            </a:ext>
          </a:extLst>
        </xdr:cNvPr>
        <xdr:cNvSpPr/>
      </xdr:nvSpPr>
      <xdr:spPr>
        <a:xfrm>
          <a:off x="3825875" y="15427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DBDD851-C43C-4B79-B53E-DDD03F299C22}"/>
            </a:ext>
          </a:extLst>
        </xdr:cNvPr>
        <xdr:cNvSpPr/>
      </xdr:nvSpPr>
      <xdr:spPr>
        <a:xfrm>
          <a:off x="3825875" y="33470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989AC3D-5800-4DC7-B347-8846F5B45CD0}"/>
            </a:ext>
          </a:extLst>
        </xdr:cNvPr>
        <xdr:cNvSpPr/>
      </xdr:nvSpPr>
      <xdr:spPr>
        <a:xfrm>
          <a:off x="3825875" y="31886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893C126F-92AD-48BB-AE5D-832A15D98CC9}"/>
            </a:ext>
          </a:extLst>
        </xdr:cNvPr>
        <xdr:cNvSpPr/>
      </xdr:nvSpPr>
      <xdr:spPr>
        <a:xfrm>
          <a:off x="3825875" y="41700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226F433A-A0AD-4D85-BB87-369207EC6D28}"/>
            </a:ext>
          </a:extLst>
        </xdr:cNvPr>
        <xdr:cNvSpPr/>
      </xdr:nvSpPr>
      <xdr:spPr>
        <a:xfrm>
          <a:off x="3825875" y="40116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F9432479-CF19-410B-B168-75E76B20E3FD}"/>
            </a:ext>
          </a:extLst>
        </xdr:cNvPr>
        <xdr:cNvSpPr/>
      </xdr:nvSpPr>
      <xdr:spPr>
        <a:xfrm>
          <a:off x="3825875" y="25241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BEC6CED-AC1F-4AC8-A734-63C4C31EAE4F}"/>
            </a:ext>
          </a:extLst>
        </xdr:cNvPr>
        <xdr:cNvSpPr/>
      </xdr:nvSpPr>
      <xdr:spPr>
        <a:xfrm>
          <a:off x="3825875" y="23656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B69E66D3-1573-494D-AF49-25AD00F025B3}"/>
            </a:ext>
          </a:extLst>
        </xdr:cNvPr>
        <xdr:cNvSpPr/>
      </xdr:nvSpPr>
      <xdr:spPr>
        <a:xfrm>
          <a:off x="3825875" y="29356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901550B-6EED-488C-9C5E-8739CB1F92A2}"/>
            </a:ext>
          </a:extLst>
        </xdr:cNvPr>
        <xdr:cNvSpPr/>
      </xdr:nvSpPr>
      <xdr:spPr>
        <a:xfrm>
          <a:off x="3825875" y="27771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D273DF4C-69EF-42D0-9039-C5F98B140A99}"/>
            </a:ext>
          </a:extLst>
        </xdr:cNvPr>
        <xdr:cNvSpPr/>
      </xdr:nvSpPr>
      <xdr:spPr>
        <a:xfrm>
          <a:off x="7976870" y="354317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22FEDAE6-6349-4491-9142-E65498467ECC}"/>
            </a:ext>
          </a:extLst>
        </xdr:cNvPr>
        <xdr:cNvSpPr/>
      </xdr:nvSpPr>
      <xdr:spPr>
        <a:xfrm>
          <a:off x="3825875" y="21126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C9D6863-26D9-46C7-B275-3CA7D80B1AF6}"/>
            </a:ext>
          </a:extLst>
        </xdr:cNvPr>
        <xdr:cNvSpPr/>
      </xdr:nvSpPr>
      <xdr:spPr>
        <a:xfrm>
          <a:off x="3825875" y="19542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B0A3C06-38C6-429D-945D-B8577F46EFA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5A4525-9A71-46C1-8AD1-A953732416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B7C800-CE27-45F0-8BF9-222D7D0AFC9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8222902-3E42-4512-8D66-14E314DC1158}"/>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329E603-7CDE-4A12-9578-B7DE4C56F7D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EECB5884-C35C-4D17-B046-D24A67DB7AC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579C450-E9A7-4D83-8279-B47527053985}"/>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E94F479D-4867-4FE6-A1AC-9B25A63299C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971D6FE-4813-4822-B530-529C238CA647}"/>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21B93C4-1439-41C7-AA2D-7133F40FA07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EBB9B43-A4B6-41BF-93EB-80A572E3D74F}"/>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D5D679F-118F-4E82-89E3-0DAF01A3CB1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EF3AA799-C58B-49C3-B47F-7121E3761F6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811C2312-F882-4658-A158-12E90BECA649}"/>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48FF134-A52A-47BD-AA66-CD3A351DE79C}"/>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76210AB4-E9CD-4BCC-9906-662CBC692DA1}"/>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AEB13C8-90B2-42A8-96BE-D655B441F59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EF25D997-75DD-482F-92F2-991117490377}"/>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5CE8288F-F264-47CE-AC2E-E03D1DF9FE9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DD15E46-157A-4D15-AD17-10EA02EA281F}"/>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B0EFEB4C-7556-4C8F-99E0-CE060266DCA7}"/>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8879A0AD-3C7E-4D0D-A776-C3949C5768CB}"/>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C20B7226-FADB-4D66-8958-0A24FAEAFA2C}"/>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F7913710-F24C-4FC9-A8EC-B3CA06100CD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AE50B2E-C1CD-4DA0-BCFF-49B62BD3B566}"/>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D4AF6CC-BF2B-4ADF-BCD5-0A9B920D3D4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B8FF09-6CB0-49D8-8F7C-1D7724D117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7A10B11-A709-4D60-847E-E79E4562C00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091F8FE-A8F6-40E6-A1D3-48BDF286BB2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67F382F-240B-4D03-ABB0-14602D295DF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42ED02BC-82C5-4F24-94CE-8E0A6A394ECD}"/>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7BF4651-12F8-4842-B751-89CB06CBA14D}"/>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CD42C9B3-E69D-4139-81ED-02AB2479557A}"/>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C85B66EC-2673-40F0-805F-1BF581BF68A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B43DF86A-D514-424F-8BC9-AE159F77D21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BD314A31-44D3-4B9C-AAC4-5F0AECCF4E5A}"/>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5AF9EA58-416C-4699-A07F-DB334846833F}"/>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4742FB69-E555-4D3D-AF0A-5CCF240019F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B7006827-AC02-44C5-9A79-DC8ADD9FA627}"/>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0323A70-9296-4FFB-9227-6D0C15E6399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B3C72FA3-25F3-44FA-A78E-03691AC98458}"/>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DFC34BE0-3CD4-488D-8A86-1E5136D14E64}"/>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2A1A933C-BD94-4831-8843-DD58A0C1AF38}"/>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40591A50-63CB-4836-9790-760A3DD424C8}"/>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71CEC7C-E2A8-4366-85AE-9F04071E55EB}"/>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F7FCFB98-B8C0-4F92-AEFA-5359EAD4297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FF1D181C-B7C0-414D-9B3D-976B956BD5F2}"/>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38B91452-4813-451E-97BA-0717C36E7737}"/>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483328B8-97A2-4A97-9165-DA5881AA421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B019EF98-410C-4683-9690-BBFBE390533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3A4EC60-6931-40AE-9979-DA55B7F38E6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AE2D39-F95E-4EAB-8693-64A252B6F0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CD9C36C-FDAD-4ABD-A2A7-C0CB1C14E5F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3156E189-CD4F-4569-910F-0015D186C0AD}"/>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8418F4E-3414-4F3D-8A6A-8D02D80A07B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B7D8D145-D06E-420E-905D-A688992D426B}"/>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F1F8BE33-45F9-48F6-9562-69DB93EDB467}"/>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15909E4E-4F26-43B4-ABDA-2B97AC0B9077}"/>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C0A9A2EE-8CF1-45C7-AB5B-AF8C5C8AAA26}"/>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2A9FDFA8-2F71-4134-AD03-62009466AF94}"/>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CA408C3-90FE-4D6A-A70A-9A1DAE9D011A}"/>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BE611997-5814-42BB-8B01-D9B121436663}"/>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AB1B4858-CAA8-4405-9B20-623E8E26551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FF864F79-FF04-4856-9EBE-480D0362E9BF}"/>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DFAD8A1-CEDA-42E0-9502-B9250C0172DB}"/>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AE286E2-8A00-4517-9568-DC7D8DC3781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F7678B4-CA17-47D6-BFA4-8A7F53849B13}"/>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8C9FD9E6-1275-4F5F-82A5-69E265E19A8E}"/>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3E39BF90-5A11-439A-97F4-D1E2EDB57D72}"/>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FE21C39-29B0-4FB4-B33D-DB9CAF688E6C}"/>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61D97275-DC65-41D6-806B-AFECD0E0BD83}"/>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FBDA7223-E6CF-4D58-90FC-B909F6E62A7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3B45435-F0F8-48B8-8397-9A19AE0E5E12}"/>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AAB86928-F460-4D6C-BD6F-82A0B3727456}"/>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5AA2801E-8C24-40AA-8E9E-CF526AAF4FCB}"/>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5%20&#19978;&#23567;&#38463;&#20161;&#26449;&#9675;/03%20&#35519;&#26619;&#31080;&#65288;&#19978;&#23567;&#38463;&#20161;&#26449;&#12539;&#20491;&#2549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5%20&#19978;&#23567;&#38463;&#20161;&#26449;&#9675;/03%20&#35519;&#26619;&#31080;&#65288;&#19978;&#23567;&#38463;&#20161;&#26449;&#12539;&#29305;&#2987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5%20&#19978;&#23567;&#38463;&#20161;&#26449;&#9675;/03%20&#35519;&#26619;&#31080;&#65288;&#19978;&#23567;&#38463;&#20161;&#26449;&#12539;&#36786;&#385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5%20&#19978;&#23567;&#38463;&#20161;&#26449;&#9675;/&#20462;&#27491;03%20&#35519;&#26619;&#31080;&#65288;&#19978;&#23567;&#38463;&#20161;&#26449;&#12539;&#32769;&#20154;&#31119;&#3104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5%20&#19978;&#23567;&#38463;&#20161;&#26449;&#9675;/&#20462;&#27491;03%20&#35519;&#26619;&#31080;&#65288;&#19978;&#23567;&#38463;&#20161;&#26449;&#12539;&#32769;&#20154;&#30701;&#2639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5%20&#19978;&#23567;&#38463;&#20161;&#26449;&#9675;/03%20&#35519;&#26619;&#31080;&#65288;&#19978;&#23567;&#38463;&#20161;&#26449;&#12539;&#31777;&#26131;&#27700;&#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上小阿仁村</v>
          </cell>
        </row>
        <row r="17">
          <cell r="F17" t="str">
            <v>下水道事業</v>
          </cell>
          <cell r="W17" t="str">
            <v>個別排水処理施設</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特定環境保全下水道処理区のうち、個別に処理することが適切とされた少数の世帯が対象となっており、現行の経営体制・手法で健全な事業運営が実施できている。今後、事業拡大の予定は無く、同等の予算規模により経営が見込まれるため、現行の経営体制・手法を継続していく。但し、対象世帯が空き家等となった場合は事業が廃止されると考えられる。</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上小阿仁村</v>
          </cell>
        </row>
        <row r="17">
          <cell r="F17" t="str">
            <v>下水道事業</v>
          </cell>
          <cell r="W17" t="str">
            <v>特定環境保全公共下水道</v>
          </cell>
          <cell r="BD17" t="str">
            <v>×</v>
          </cell>
        </row>
        <row r="19">
          <cell r="F19" t="str">
            <v>ー</v>
          </cell>
        </row>
        <row r="43">
          <cell r="R43" t="str">
            <v>○</v>
          </cell>
          <cell r="AA43" t="str">
            <v>○</v>
          </cell>
        </row>
        <row r="201">
          <cell r="B201" t="str">
            <v>　生活排水処理構想に基づき、村内の特環１処理区に集排4処理区のうち五反沢処理区を接続する予定となっている。</v>
          </cell>
        </row>
        <row r="232">
          <cell r="Y232" t="str">
            <v>○</v>
          </cell>
        </row>
        <row r="234">
          <cell r="Y234" t="str">
            <v>○</v>
          </cell>
        </row>
        <row r="238">
          <cell r="B238" t="str">
            <v>令和</v>
          </cell>
          <cell r="E238">
            <v>4</v>
          </cell>
        </row>
        <row r="239">
          <cell r="E239">
            <v>4</v>
          </cell>
        </row>
        <row r="240">
          <cell r="E240">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上小阿仁村</v>
          </cell>
        </row>
        <row r="17">
          <cell r="F17" t="str">
            <v>下水道事業</v>
          </cell>
          <cell r="W17" t="str">
            <v>農業集落排水施設</v>
          </cell>
          <cell r="BD17" t="str">
            <v>×</v>
          </cell>
        </row>
        <row r="19">
          <cell r="F19" t="str">
            <v>ー</v>
          </cell>
        </row>
        <row r="43">
          <cell r="R43" t="str">
            <v>○</v>
          </cell>
          <cell r="AA43" t="str">
            <v>○</v>
          </cell>
        </row>
        <row r="201">
          <cell r="B201" t="str">
            <v>　生活排水処理構想に基づき、村内の特環１処理区に集排4処理区のうち五反沢処理区を接続する予定となっている。将来的には残りの3処理区も接続して1処理区とする構想となっている。</v>
          </cell>
        </row>
        <row r="232">
          <cell r="Y232" t="str">
            <v>○</v>
          </cell>
        </row>
        <row r="234">
          <cell r="Y234" t="str">
            <v>○</v>
          </cell>
        </row>
        <row r="238">
          <cell r="B238" t="str">
            <v>令和</v>
          </cell>
          <cell r="E238">
            <v>4</v>
          </cell>
        </row>
        <row r="239">
          <cell r="E239">
            <v>4</v>
          </cell>
        </row>
        <row r="240">
          <cell r="E240">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上小阿仁村</v>
          </cell>
        </row>
        <row r="17">
          <cell r="F17" t="str">
            <v>介護サービス事業</v>
          </cell>
          <cell r="W17" t="str">
            <v>指定介護老人福祉施設</v>
          </cell>
          <cell r="BD17" t="str">
            <v>○</v>
          </cell>
        </row>
        <row r="19">
          <cell r="F19" t="str">
            <v>特別養護施設特別会計</v>
          </cell>
        </row>
        <row r="42">
          <cell r="R42" t="str">
            <v>○</v>
          </cell>
          <cell r="X42" t="str">
            <v>○</v>
          </cell>
        </row>
        <row r="111">
          <cell r="B111" t="str">
            <v>平成28年4月に施設等運営改善プロジェクトチームを発足し、委託、指定管理者、民間移管の可能性調査を実施。
5月に特別養護老人ホーム杉風荘民営化実施計画を策定。9月から公募型プロポーザル方式による公募開始し、11月に移管先として上小阿仁村社会福祉協議会に決定。</v>
          </cell>
        </row>
        <row r="117">
          <cell r="J117" t="str">
            <v>○</v>
          </cell>
          <cell r="S117" t="str">
            <v>平成</v>
          </cell>
          <cell r="V117">
            <v>29</v>
          </cell>
        </row>
        <row r="118">
          <cell r="V118">
            <v>3</v>
          </cell>
        </row>
        <row r="119">
          <cell r="V119">
            <v>31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上小阿仁村</v>
          </cell>
        </row>
        <row r="17">
          <cell r="F17" t="str">
            <v>介護サービス事業</v>
          </cell>
          <cell r="W17" t="str">
            <v>老人短期入所施設</v>
          </cell>
          <cell r="BD17" t="str">
            <v>○</v>
          </cell>
        </row>
        <row r="19">
          <cell r="F19" t="str">
            <v>特別養護施設特別会計</v>
          </cell>
        </row>
        <row r="42">
          <cell r="R42" t="str">
            <v>○</v>
          </cell>
          <cell r="X42" t="str">
            <v>○</v>
          </cell>
        </row>
        <row r="111">
          <cell r="B111" t="str">
            <v>平成28年4月に施設等運営改善プロジェクトチームを発足し、委託、指定管理者、民間移管の可能性調査を実施。
5月に特別養護老人ホーム杉風荘民営化実施計画を策定。9月から公募型プロポーザル方式による公募開始し、11月に移管先として上小阿仁村社会福祉協議会に決定。</v>
          </cell>
        </row>
        <row r="117">
          <cell r="J117" t="str">
            <v>○</v>
          </cell>
          <cell r="S117" t="str">
            <v>平成</v>
          </cell>
          <cell r="V117">
            <v>29</v>
          </cell>
        </row>
        <row r="118">
          <cell r="V118">
            <v>3</v>
          </cell>
        </row>
        <row r="119">
          <cell r="V119">
            <v>31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上小阿仁村</v>
          </cell>
        </row>
        <row r="17">
          <cell r="F17" t="str">
            <v>簡易水道事業</v>
          </cell>
          <cell r="W17" t="str">
            <v>―</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統合計画により、平成25年度から統合事業を進め、簡易水道６地区、小規模水道３地区の施設統合を実施し、効率化を図った。平成28年度には全ての事業が完了し、平成29年度から上小阿仁村簡易水道事業（認可上は簡易水道４地区）として経営が一元化され現在に至っている。このことから、現行の経営体制・手法で健全な事業運営が行われている。
　今後は、人口減少等により使用水量は減少し、経営に必要な料金収入の確保が厳しくなることが予想されるが、中長期的な視点からすると現行料金のままで運営していけるものと試算しており、早期の料金改定は予定していない。
　しかしながら、安全安心な水を安定的に供給するために、社会情勢や経営状況等を見極めながら料金改定の必要性について継続的に検証していく。</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9F21-30C8-4FE8-8EE3-678770943AED}">
  <sheetPr>
    <pageSetUpPr fitToPage="1"/>
  </sheetPr>
  <dimension ref="A1:CE298"/>
  <sheetViews>
    <sheetView showZeros="0" tabSelected="1" zoomScale="55" zoomScaleNormal="55" workbookViewId="0">
      <selection activeCell="A387" sqref="A387"/>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IF(COUNTIF([6]回答表!K15,"*")&gt;0,[6]回答表!K15,"")</f>
        <v>上小阿仁村</v>
      </c>
      <c r="D11" s="245"/>
      <c r="E11" s="245"/>
      <c r="F11" s="245"/>
      <c r="G11" s="245"/>
      <c r="H11" s="245"/>
      <c r="I11" s="245"/>
      <c r="J11" s="245"/>
      <c r="K11" s="245"/>
      <c r="L11" s="245"/>
      <c r="M11" s="245"/>
      <c r="N11" s="245"/>
      <c r="O11" s="245"/>
      <c r="P11" s="245"/>
      <c r="Q11" s="245"/>
      <c r="R11" s="245"/>
      <c r="S11" s="245"/>
      <c r="T11" s="245"/>
      <c r="U11" s="252" t="str">
        <f>IF(COUNTIF([6]回答表!F17,"*")&gt;0,[6]回答表!F17,"")</f>
        <v>簡易水道事業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IF(COUNTIF([6]回答表!W17,"*")&gt;0,[6]回答表!W17,"")</f>
        <v>―</v>
      </c>
      <c r="AP11" s="247"/>
      <c r="AQ11" s="247"/>
      <c r="AR11" s="247"/>
      <c r="AS11" s="247"/>
      <c r="AT11" s="247"/>
      <c r="AU11" s="247"/>
      <c r="AV11" s="247"/>
      <c r="AW11" s="247"/>
      <c r="AX11" s="247"/>
      <c r="AY11" s="247"/>
      <c r="AZ11" s="247"/>
      <c r="BA11" s="247"/>
      <c r="BB11" s="247"/>
      <c r="BC11" s="247"/>
      <c r="BD11" s="247"/>
      <c r="BE11" s="248"/>
      <c r="BF11" s="251" t="str">
        <f>IF(COUNTIF([6]回答表!F19,"*")&gt;0,[6]回答表!F19,"")</f>
        <v>ー</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IF([6]回答表!R41="○","○","")</f>
        <v/>
      </c>
      <c r="E24" s="121"/>
      <c r="F24" s="121"/>
      <c r="G24" s="121"/>
      <c r="H24" s="121"/>
      <c r="I24" s="121"/>
      <c r="J24" s="122"/>
      <c r="K24" s="120" t="str">
        <f>IF([6]回答表!R42="○","○","")</f>
        <v/>
      </c>
      <c r="L24" s="121"/>
      <c r="M24" s="121"/>
      <c r="N24" s="121"/>
      <c r="O24" s="121"/>
      <c r="P24" s="121"/>
      <c r="Q24" s="122"/>
      <c r="R24" s="120" t="str">
        <f>IF([6]回答表!R43="○","○","")</f>
        <v/>
      </c>
      <c r="S24" s="121"/>
      <c r="T24" s="121"/>
      <c r="U24" s="121"/>
      <c r="V24" s="121"/>
      <c r="W24" s="121"/>
      <c r="X24" s="122"/>
      <c r="Y24" s="120" t="str">
        <f>IF([6]回答表!R44="○","○","")</f>
        <v/>
      </c>
      <c r="Z24" s="121"/>
      <c r="AA24" s="121"/>
      <c r="AB24" s="121"/>
      <c r="AC24" s="121"/>
      <c r="AD24" s="121"/>
      <c r="AE24" s="122"/>
      <c r="AF24" s="120" t="str">
        <f>IF([6]回答表!R45="○","○","")</f>
        <v/>
      </c>
      <c r="AG24" s="121"/>
      <c r="AH24" s="121"/>
      <c r="AI24" s="121"/>
      <c r="AJ24" s="121"/>
      <c r="AK24" s="121"/>
      <c r="AL24" s="122"/>
      <c r="AM24" s="120" t="str">
        <f>IF([6]回答表!R46="○","○","")</f>
        <v/>
      </c>
      <c r="AN24" s="121"/>
      <c r="AO24" s="121"/>
      <c r="AP24" s="121"/>
      <c r="AQ24" s="121"/>
      <c r="AR24" s="121"/>
      <c r="AS24" s="122"/>
      <c r="AT24" s="120" t="str">
        <f>IF([6]回答表!R47="○","○","")</f>
        <v/>
      </c>
      <c r="AU24" s="121"/>
      <c r="AV24" s="121"/>
      <c r="AW24" s="121"/>
      <c r="AX24" s="121"/>
      <c r="AY24" s="121"/>
      <c r="AZ24" s="122"/>
      <c r="BA24" s="18"/>
      <c r="BB24" s="117" t="str">
        <f>IF([6]回答表!R48="○","○","")</f>
        <v>○</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IF([6]回答表!X41="○","○","")</f>
        <v/>
      </c>
      <c r="O36" s="97"/>
      <c r="P36" s="97"/>
      <c r="Q36" s="98"/>
      <c r="R36" s="38"/>
      <c r="S36" s="38"/>
      <c r="T36" s="38"/>
      <c r="U36" s="105" t="str">
        <f>IF([6]回答表!X41="○",[6]回答表!B56,IF([6]回答表!AA41="○",[6]回答表!B76,""))</f>
        <v/>
      </c>
      <c r="V36" s="106"/>
      <c r="W36" s="106"/>
      <c r="X36" s="106"/>
      <c r="Y36" s="106"/>
      <c r="Z36" s="106"/>
      <c r="AA36" s="106"/>
      <c r="AB36" s="106"/>
      <c r="AC36" s="106"/>
      <c r="AD36" s="106"/>
      <c r="AE36" s="106"/>
      <c r="AF36" s="106"/>
      <c r="AG36" s="106"/>
      <c r="AH36" s="106"/>
      <c r="AI36" s="106"/>
      <c r="AJ36" s="107"/>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IF([6]回答表!X41="○",[6]回答表!S62,IF([6]回答表!AA41="○",[6]回答表!S82,""))</f>
        <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108"/>
      <c r="V37" s="109"/>
      <c r="W37" s="109"/>
      <c r="X37" s="109"/>
      <c r="Y37" s="109"/>
      <c r="Z37" s="109"/>
      <c r="AA37" s="109"/>
      <c r="AB37" s="109"/>
      <c r="AC37" s="109"/>
      <c r="AD37" s="109"/>
      <c r="AE37" s="109"/>
      <c r="AF37" s="109"/>
      <c r="AG37" s="109"/>
      <c r="AH37" s="109"/>
      <c r="AI37" s="109"/>
      <c r="AJ37" s="110"/>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108"/>
      <c r="V38" s="109"/>
      <c r="W38" s="109"/>
      <c r="X38" s="109"/>
      <c r="Y38" s="109"/>
      <c r="Z38" s="109"/>
      <c r="AA38" s="109"/>
      <c r="AB38" s="109"/>
      <c r="AC38" s="109"/>
      <c r="AD38" s="109"/>
      <c r="AE38" s="109"/>
      <c r="AF38" s="109"/>
      <c r="AG38" s="109"/>
      <c r="AH38" s="109"/>
      <c r="AI38" s="109"/>
      <c r="AJ38" s="110"/>
      <c r="AK38" s="49"/>
      <c r="AL38" s="49"/>
      <c r="AM38" s="117" t="str">
        <f>IF([6]回答表!X41="○",[6]回答表!G62,IF([6]回答表!AA41="○",[6]回答表!G82,""))</f>
        <v/>
      </c>
      <c r="AN38" s="118"/>
      <c r="AO38" s="118"/>
      <c r="AP38" s="118"/>
      <c r="AQ38" s="118"/>
      <c r="AR38" s="118"/>
      <c r="AS38" s="118"/>
      <c r="AT38" s="119"/>
      <c r="AU38" s="117" t="str">
        <f>IF([6]回答表!X41="○",[6]回答表!G63,IF([6]回答表!AA41="○",[6]回答表!G83,""))</f>
        <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108"/>
      <c r="V39" s="109"/>
      <c r="W39" s="109"/>
      <c r="X39" s="109"/>
      <c r="Y39" s="109"/>
      <c r="Z39" s="109"/>
      <c r="AA39" s="109"/>
      <c r="AB39" s="109"/>
      <c r="AC39" s="109"/>
      <c r="AD39" s="109"/>
      <c r="AE39" s="109"/>
      <c r="AF39" s="109"/>
      <c r="AG39" s="109"/>
      <c r="AH39" s="109"/>
      <c r="AI39" s="109"/>
      <c r="AJ39" s="110"/>
      <c r="AK39" s="49"/>
      <c r="AL39" s="49"/>
      <c r="AM39" s="120"/>
      <c r="AN39" s="121"/>
      <c r="AO39" s="121"/>
      <c r="AP39" s="121"/>
      <c r="AQ39" s="121"/>
      <c r="AR39" s="121"/>
      <c r="AS39" s="121"/>
      <c r="AT39" s="122"/>
      <c r="AU39" s="120"/>
      <c r="AV39" s="121"/>
      <c r="AW39" s="121"/>
      <c r="AX39" s="121"/>
      <c r="AY39" s="121"/>
      <c r="AZ39" s="121"/>
      <c r="BA39" s="121"/>
      <c r="BB39" s="122"/>
      <c r="BC39" s="39"/>
      <c r="BD39" s="34"/>
      <c r="BE39" s="81" t="str">
        <f>IF([6]回答表!X41="○",[6]回答表!V62,IF([6]回答表!AA41="○",[6]回答表!V82,""))</f>
        <v/>
      </c>
      <c r="BF39" s="198"/>
      <c r="BG39" s="198"/>
      <c r="BH39" s="199"/>
      <c r="BI39" s="81" t="str">
        <f>IF([6]回答表!X41="○",[6]回答表!V63,IF([6]回答表!AA41="○",[6]回答表!V83,""))</f>
        <v/>
      </c>
      <c r="BJ39" s="198"/>
      <c r="BK39" s="198"/>
      <c r="BL39" s="199"/>
      <c r="BM39" s="81" t="str">
        <f>IF([6]回答表!X41="○",[6]回答表!V64,IF([6]回答表!AA41="○",[6]回答表!V84,""))</f>
        <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108"/>
      <c r="V40" s="109"/>
      <c r="W40" s="109"/>
      <c r="X40" s="109"/>
      <c r="Y40" s="109"/>
      <c r="Z40" s="109"/>
      <c r="AA40" s="109"/>
      <c r="AB40" s="109"/>
      <c r="AC40" s="109"/>
      <c r="AD40" s="109"/>
      <c r="AE40" s="109"/>
      <c r="AF40" s="109"/>
      <c r="AG40" s="109"/>
      <c r="AH40" s="109"/>
      <c r="AI40" s="109"/>
      <c r="AJ40" s="110"/>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108"/>
      <c r="V41" s="109"/>
      <c r="W41" s="109"/>
      <c r="X41" s="109"/>
      <c r="Y41" s="109"/>
      <c r="Z41" s="109"/>
      <c r="AA41" s="109"/>
      <c r="AB41" s="109"/>
      <c r="AC41" s="109"/>
      <c r="AD41" s="109"/>
      <c r="AE41" s="109"/>
      <c r="AF41" s="109"/>
      <c r="AG41" s="109"/>
      <c r="AH41" s="109"/>
      <c r="AI41" s="109"/>
      <c r="AJ41" s="110"/>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108"/>
      <c r="V42" s="109"/>
      <c r="W42" s="109"/>
      <c r="X42" s="109"/>
      <c r="Y42" s="109"/>
      <c r="Z42" s="109"/>
      <c r="AA42" s="109"/>
      <c r="AB42" s="109"/>
      <c r="AC42" s="109"/>
      <c r="AD42" s="109"/>
      <c r="AE42" s="109"/>
      <c r="AF42" s="109"/>
      <c r="AG42" s="109"/>
      <c r="AH42" s="109"/>
      <c r="AI42" s="109"/>
      <c r="AJ42" s="110"/>
      <c r="AK42" s="49"/>
      <c r="AL42" s="49"/>
      <c r="AM42" s="196" t="str">
        <f>IF([6]回答表!X41="○",[6]回答表!O68,IF([6]回答表!AA41="○",[6]回答表!O88,""))</f>
        <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108"/>
      <c r="V43" s="109"/>
      <c r="W43" s="109"/>
      <c r="X43" s="109"/>
      <c r="Y43" s="109"/>
      <c r="Z43" s="109"/>
      <c r="AA43" s="109"/>
      <c r="AB43" s="109"/>
      <c r="AC43" s="109"/>
      <c r="AD43" s="109"/>
      <c r="AE43" s="109"/>
      <c r="AF43" s="109"/>
      <c r="AG43" s="109"/>
      <c r="AH43" s="109"/>
      <c r="AI43" s="109"/>
      <c r="AJ43" s="110"/>
      <c r="AK43" s="49"/>
      <c r="AL43" s="49"/>
      <c r="AM43" s="196" t="str">
        <f>IF([6]回答表!X41="○",[6]回答表!O69,IF([6]回答表!AA41="○",[6]回答表!O89,""))</f>
        <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IF([6]回答表!AA41="○","○","")</f>
        <v/>
      </c>
      <c r="O44" s="97"/>
      <c r="P44" s="97"/>
      <c r="Q44" s="98"/>
      <c r="R44" s="38"/>
      <c r="S44" s="38"/>
      <c r="T44" s="38"/>
      <c r="U44" s="108"/>
      <c r="V44" s="109"/>
      <c r="W44" s="109"/>
      <c r="X44" s="109"/>
      <c r="Y44" s="109"/>
      <c r="Z44" s="109"/>
      <c r="AA44" s="109"/>
      <c r="AB44" s="109"/>
      <c r="AC44" s="109"/>
      <c r="AD44" s="109"/>
      <c r="AE44" s="109"/>
      <c r="AF44" s="109"/>
      <c r="AG44" s="109"/>
      <c r="AH44" s="109"/>
      <c r="AI44" s="109"/>
      <c r="AJ44" s="110"/>
      <c r="AK44" s="49"/>
      <c r="AL44" s="49"/>
      <c r="AM44" s="196" t="str">
        <f>IF([6]回答表!X41="○",[6]回答表!O70,IF([6]回答表!AA41="○",[6]回答表!O90,""))</f>
        <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108"/>
      <c r="V45" s="109"/>
      <c r="W45" s="109"/>
      <c r="X45" s="109"/>
      <c r="Y45" s="109"/>
      <c r="Z45" s="109"/>
      <c r="AA45" s="109"/>
      <c r="AB45" s="109"/>
      <c r="AC45" s="109"/>
      <c r="AD45" s="109"/>
      <c r="AE45" s="109"/>
      <c r="AF45" s="109"/>
      <c r="AG45" s="109"/>
      <c r="AH45" s="109"/>
      <c r="AI45" s="109"/>
      <c r="AJ45" s="110"/>
      <c r="AK45" s="49"/>
      <c r="AL45" s="49"/>
      <c r="AM45" s="196" t="str">
        <f>IF([6]回答表!X41="○",[6]回答表!O71,IF([6]回答表!AA41="○",[6]回答表!O91,""))</f>
        <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108"/>
      <c r="V46" s="109"/>
      <c r="W46" s="109"/>
      <c r="X46" s="109"/>
      <c r="Y46" s="109"/>
      <c r="Z46" s="109"/>
      <c r="AA46" s="109"/>
      <c r="AB46" s="109"/>
      <c r="AC46" s="109"/>
      <c r="AD46" s="109"/>
      <c r="AE46" s="109"/>
      <c r="AF46" s="109"/>
      <c r="AG46" s="109"/>
      <c r="AH46" s="109"/>
      <c r="AI46" s="109"/>
      <c r="AJ46" s="110"/>
      <c r="AK46" s="49"/>
      <c r="AL46" s="49"/>
      <c r="AM46" s="196" t="str">
        <f>IF([6]回答表!X41="○",[6]回答表!AG68,IF([6]回答表!AA41="○",[6]回答表!AG88,""))</f>
        <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111"/>
      <c r="V47" s="112"/>
      <c r="W47" s="112"/>
      <c r="X47" s="112"/>
      <c r="Y47" s="112"/>
      <c r="Z47" s="112"/>
      <c r="AA47" s="112"/>
      <c r="AB47" s="112"/>
      <c r="AC47" s="112"/>
      <c r="AD47" s="112"/>
      <c r="AE47" s="112"/>
      <c r="AF47" s="112"/>
      <c r="AG47" s="112"/>
      <c r="AH47" s="112"/>
      <c r="AI47" s="112"/>
      <c r="AJ47" s="113"/>
      <c r="AK47" s="49"/>
      <c r="AL47" s="49"/>
      <c r="AM47" s="196" t="str">
        <f>IF([6]回答表!X41="○",[6]回答表!AG69,IF([6]回答表!AA41="○",[6]回答表!AG89,""))</f>
        <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t="str">
        <f>IF([6]回答表!X41="○",[6]回答表!AG70,IF([6]回答表!AA41="○",[6]回答表!AG90,""))</f>
        <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IF([6]回答表!AD41="○","○","")</f>
        <v/>
      </c>
      <c r="O52" s="97"/>
      <c r="P52" s="97"/>
      <c r="Q52" s="98"/>
      <c r="R52" s="38"/>
      <c r="S52" s="38"/>
      <c r="T52" s="38"/>
      <c r="U52" s="105" t="str">
        <f>IF([6]回答表!AD41="○",[6]回答表!B96,"")</f>
        <v/>
      </c>
      <c r="V52" s="106"/>
      <c r="W52" s="106"/>
      <c r="X52" s="106"/>
      <c r="Y52" s="106"/>
      <c r="Z52" s="106"/>
      <c r="AA52" s="106"/>
      <c r="AB52" s="106"/>
      <c r="AC52" s="106"/>
      <c r="AD52" s="106"/>
      <c r="AE52" s="106"/>
      <c r="AF52" s="106"/>
      <c r="AG52" s="106"/>
      <c r="AH52" s="106"/>
      <c r="AI52" s="106"/>
      <c r="AJ52" s="107"/>
      <c r="AK52" s="55"/>
      <c r="AL52" s="55"/>
      <c r="AM52" s="105" t="str">
        <f>IF([6]回答表!AD41="○",[6]回答表!B101,"")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IF([6]回答表!X42="○","○","")</f>
        <v/>
      </c>
      <c r="O63" s="97"/>
      <c r="P63" s="97"/>
      <c r="Q63" s="98"/>
      <c r="R63" s="38"/>
      <c r="S63" s="38"/>
      <c r="T63" s="38"/>
      <c r="U63" s="105" t="str">
        <f>IF([6]回答表!X42="○",[6]回答表!B111,IF([6]回答表!AA42="○",[6]回答表!B124,""))</f>
        <v/>
      </c>
      <c r="V63" s="106"/>
      <c r="W63" s="106"/>
      <c r="X63" s="106"/>
      <c r="Y63" s="106"/>
      <c r="Z63" s="106"/>
      <c r="AA63" s="106"/>
      <c r="AB63" s="106"/>
      <c r="AC63" s="106"/>
      <c r="AD63" s="106"/>
      <c r="AE63" s="106"/>
      <c r="AF63" s="106"/>
      <c r="AG63" s="106"/>
      <c r="AH63" s="106"/>
      <c r="AI63" s="106"/>
      <c r="AJ63" s="107"/>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IF([6]回答表!X42="○",[6]回答表!S117,IF([6]回答表!AA42="○",[6]回答表!S130,""))</f>
        <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108"/>
      <c r="V64" s="109"/>
      <c r="W64" s="109"/>
      <c r="X64" s="109"/>
      <c r="Y64" s="109"/>
      <c r="Z64" s="109"/>
      <c r="AA64" s="109"/>
      <c r="AB64" s="109"/>
      <c r="AC64" s="109"/>
      <c r="AD64" s="109"/>
      <c r="AE64" s="109"/>
      <c r="AF64" s="109"/>
      <c r="AG64" s="109"/>
      <c r="AH64" s="109"/>
      <c r="AI64" s="109"/>
      <c r="AJ64" s="110"/>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108"/>
      <c r="V65" s="109"/>
      <c r="W65" s="109"/>
      <c r="X65" s="109"/>
      <c r="Y65" s="109"/>
      <c r="Z65" s="109"/>
      <c r="AA65" s="109"/>
      <c r="AB65" s="109"/>
      <c r="AC65" s="109"/>
      <c r="AD65" s="109"/>
      <c r="AE65" s="109"/>
      <c r="AF65" s="109"/>
      <c r="AG65" s="109"/>
      <c r="AH65" s="109"/>
      <c r="AI65" s="109"/>
      <c r="AJ65" s="110"/>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108"/>
      <c r="V66" s="109"/>
      <c r="W66" s="109"/>
      <c r="X66" s="109"/>
      <c r="Y66" s="109"/>
      <c r="Z66" s="109"/>
      <c r="AA66" s="109"/>
      <c r="AB66" s="109"/>
      <c r="AC66" s="109"/>
      <c r="AD66" s="109"/>
      <c r="AE66" s="109"/>
      <c r="AF66" s="109"/>
      <c r="AG66" s="109"/>
      <c r="AH66" s="109"/>
      <c r="AI66" s="109"/>
      <c r="AJ66" s="110"/>
      <c r="AK66" s="49"/>
      <c r="AL66" s="49"/>
      <c r="AM66" s="117" t="str">
        <f>IF([6]回答表!X42="○",[6]回答表!J117,IF([6]回答表!AA42="○",[6]回答表!J130,""))</f>
        <v/>
      </c>
      <c r="AN66" s="118"/>
      <c r="AO66" s="118"/>
      <c r="AP66" s="118"/>
      <c r="AQ66" s="118"/>
      <c r="AR66" s="118"/>
      <c r="AS66" s="118"/>
      <c r="AT66" s="119"/>
      <c r="AU66" s="117" t="str">
        <f>IF([6]回答表!X42="○",[6]回答表!J118,IF([6]回答表!AA42="○",[6]回答表!J131,""))</f>
        <v/>
      </c>
      <c r="AV66" s="118"/>
      <c r="AW66" s="118"/>
      <c r="AX66" s="118"/>
      <c r="AY66" s="118"/>
      <c r="AZ66" s="118"/>
      <c r="BA66" s="118"/>
      <c r="BB66" s="119"/>
      <c r="BC66" s="39"/>
      <c r="BD66" s="34"/>
      <c r="BE66" s="81" t="str">
        <f>IF([6]回答表!X42="○",[6]回答表!V117,IF([6]回答表!AA42="○",[6]回答表!V130,""))</f>
        <v/>
      </c>
      <c r="BF66" s="82"/>
      <c r="BG66" s="82"/>
      <c r="BH66" s="82"/>
      <c r="BI66" s="81" t="str">
        <f>IF([6]回答表!X42="○",[6]回答表!V118,IF([6]回答表!AA42="○",[6]回答表!V131,""))</f>
        <v/>
      </c>
      <c r="BJ66" s="82"/>
      <c r="BK66" s="82"/>
      <c r="BL66" s="82"/>
      <c r="BM66" s="81" t="str">
        <f>IF([6]回答表!X42="○",[6]回答表!V119,IF([6]回答表!AA42="○",[6]回答表!V132,""))</f>
        <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108"/>
      <c r="V67" s="109"/>
      <c r="W67" s="109"/>
      <c r="X67" s="109"/>
      <c r="Y67" s="109"/>
      <c r="Z67" s="109"/>
      <c r="AA67" s="109"/>
      <c r="AB67" s="109"/>
      <c r="AC67" s="109"/>
      <c r="AD67" s="109"/>
      <c r="AE67" s="109"/>
      <c r="AF67" s="109"/>
      <c r="AG67" s="109"/>
      <c r="AH67" s="109"/>
      <c r="AI67" s="109"/>
      <c r="AJ67" s="110"/>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108"/>
      <c r="V68" s="109"/>
      <c r="W68" s="109"/>
      <c r="X68" s="109"/>
      <c r="Y68" s="109"/>
      <c r="Z68" s="109"/>
      <c r="AA68" s="109"/>
      <c r="AB68" s="109"/>
      <c r="AC68" s="109"/>
      <c r="AD68" s="109"/>
      <c r="AE68" s="109"/>
      <c r="AF68" s="109"/>
      <c r="AG68" s="109"/>
      <c r="AH68" s="109"/>
      <c r="AI68" s="109"/>
      <c r="AJ68" s="110"/>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IF([6]回答表!AA42="○","○","")</f>
        <v/>
      </c>
      <c r="O69" s="97"/>
      <c r="P69" s="97"/>
      <c r="Q69" s="98"/>
      <c r="R69" s="38"/>
      <c r="S69" s="38"/>
      <c r="T69" s="38"/>
      <c r="U69" s="108"/>
      <c r="V69" s="109"/>
      <c r="W69" s="109"/>
      <c r="X69" s="109"/>
      <c r="Y69" s="109"/>
      <c r="Z69" s="109"/>
      <c r="AA69" s="109"/>
      <c r="AB69" s="109"/>
      <c r="AC69" s="109"/>
      <c r="AD69" s="109"/>
      <c r="AE69" s="109"/>
      <c r="AF69" s="109"/>
      <c r="AG69" s="109"/>
      <c r="AH69" s="109"/>
      <c r="AI69" s="109"/>
      <c r="AJ69" s="110"/>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108"/>
      <c r="V70" s="109"/>
      <c r="W70" s="109"/>
      <c r="X70" s="109"/>
      <c r="Y70" s="109"/>
      <c r="Z70" s="109"/>
      <c r="AA70" s="109"/>
      <c r="AB70" s="109"/>
      <c r="AC70" s="109"/>
      <c r="AD70" s="109"/>
      <c r="AE70" s="109"/>
      <c r="AF70" s="109"/>
      <c r="AG70" s="109"/>
      <c r="AH70" s="109"/>
      <c r="AI70" s="109"/>
      <c r="AJ70" s="110"/>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108"/>
      <c r="V71" s="109"/>
      <c r="W71" s="109"/>
      <c r="X71" s="109"/>
      <c r="Y71" s="109"/>
      <c r="Z71" s="109"/>
      <c r="AA71" s="109"/>
      <c r="AB71" s="109"/>
      <c r="AC71" s="109"/>
      <c r="AD71" s="109"/>
      <c r="AE71" s="109"/>
      <c r="AF71" s="109"/>
      <c r="AG71" s="109"/>
      <c r="AH71" s="109"/>
      <c r="AI71" s="109"/>
      <c r="AJ71" s="110"/>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111"/>
      <c r="V72" s="112"/>
      <c r="W72" s="112"/>
      <c r="X72" s="112"/>
      <c r="Y72" s="112"/>
      <c r="Z72" s="112"/>
      <c r="AA72" s="112"/>
      <c r="AB72" s="112"/>
      <c r="AC72" s="112"/>
      <c r="AD72" s="112"/>
      <c r="AE72" s="112"/>
      <c r="AF72" s="112"/>
      <c r="AG72" s="112"/>
      <c r="AH72" s="112"/>
      <c r="AI72" s="112"/>
      <c r="AJ72" s="113"/>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IF([6]回答表!AD42="○","○","")</f>
        <v/>
      </c>
      <c r="O75" s="97"/>
      <c r="P75" s="97"/>
      <c r="Q75" s="98"/>
      <c r="R75" s="38"/>
      <c r="S75" s="38"/>
      <c r="T75" s="38"/>
      <c r="U75" s="105" t="str">
        <f>IF([6]回答表!AD42="○",[6]回答表!B137,"")</f>
        <v/>
      </c>
      <c r="V75" s="106"/>
      <c r="W75" s="106"/>
      <c r="X75" s="106"/>
      <c r="Y75" s="106"/>
      <c r="Z75" s="106"/>
      <c r="AA75" s="106"/>
      <c r="AB75" s="106"/>
      <c r="AC75" s="106"/>
      <c r="AD75" s="106"/>
      <c r="AE75" s="106"/>
      <c r="AF75" s="106"/>
      <c r="AG75" s="106"/>
      <c r="AH75" s="106"/>
      <c r="AI75" s="106"/>
      <c r="AJ75" s="107"/>
      <c r="AK75" s="55"/>
      <c r="AL75" s="55"/>
      <c r="AM75" s="105" t="str">
        <f>IF([6]回答表!AD42="○",[6]回答表!B143,"")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IF([6]回答表!F17="水道事業",IF([6]回答表!X43="○","○",""),"")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IF([6]回答表!F17="水道事業",IF([6]回答表!X43="○",[6]回答表!B154,IF([6]回答表!AA43="○",[6]回答表!B201,"")),"")</f>
        <v/>
      </c>
      <c r="AN87" s="106"/>
      <c r="AO87" s="106"/>
      <c r="AP87" s="106"/>
      <c r="AQ87" s="106"/>
      <c r="AR87" s="106"/>
      <c r="AS87" s="106"/>
      <c r="AT87" s="106"/>
      <c r="AU87" s="106"/>
      <c r="AV87" s="106"/>
      <c r="AW87" s="106"/>
      <c r="AX87" s="106"/>
      <c r="AY87" s="106"/>
      <c r="AZ87" s="106"/>
      <c r="BA87" s="106"/>
      <c r="BB87" s="107"/>
      <c r="BC87" s="39"/>
      <c r="BD87" s="34"/>
      <c r="BE87" s="114" t="str">
        <f>IF([6]回答表!F17="水道事業",IF([6]回答表!X43="○",[6]回答表!B190,IF([6]回答表!AA43="○",[6]回答表!B238,"")),"")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IF([6]回答表!F17="水道事業",IF([6]回答表!X43="○",[6]回答表!J162,IF([6]回答表!AA43="○",[6]回答表!J209,"")),"")</f>
        <v/>
      </c>
      <c r="V89" s="118"/>
      <c r="W89" s="118"/>
      <c r="X89" s="118"/>
      <c r="Y89" s="118"/>
      <c r="Z89" s="118"/>
      <c r="AA89" s="118"/>
      <c r="AB89" s="119"/>
      <c r="AC89" s="117" t="str">
        <f>IF([6]回答表!F17="水道事業",IF([6]回答表!X43="○",[6]回答表!J169,IF([6]回答表!AA43="○",[6]回答表!J216,"")),"")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IF([6]回答表!F17="水道事業",IF([6]回答表!X43="○",[6]回答表!E190,IF([6]回答表!AA43="○",[6]回答表!E238,"")),"")</f>
        <v/>
      </c>
      <c r="BF90" s="82"/>
      <c r="BG90" s="82"/>
      <c r="BH90" s="82"/>
      <c r="BI90" s="81" t="str">
        <f>IF([6]回答表!F17="水道事業",IF([6]回答表!X43="○",[6]回答表!E191,IF([6]回答表!AA43="○",[6]回答表!E239,"")),"")</f>
        <v/>
      </c>
      <c r="BJ90" s="82"/>
      <c r="BK90" s="82"/>
      <c r="BL90" s="82"/>
      <c r="BM90" s="81" t="str">
        <f>IF([6]回答表!F17="水道事業",IF([6]回答表!X43="○",[6]回答表!E192,IF([6]回答表!AA43="○",[6]回答表!E240,"")),"")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IF([6]回答表!F17="水道事業",IF([6]回答表!AA43="○","○",""),"")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IF([6]回答表!F17="水道事業",IF([6]回答表!X43="○",[6]回答表!J172,IF([6]回答表!AA43="○",[6]回答表!J219,"")),"")</f>
        <v/>
      </c>
      <c r="V94" s="118"/>
      <c r="W94" s="118"/>
      <c r="X94" s="118"/>
      <c r="Y94" s="118"/>
      <c r="Z94" s="118"/>
      <c r="AA94" s="118"/>
      <c r="AB94" s="119"/>
      <c r="AC94" s="117" t="str">
        <f>IF([6]回答表!F17="水道事業",IF([6]回答表!X43="○",[6]回答表!J176,IF([6]回答表!AA43="○",[6]回答表!J223,"")),"")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IF([6]回答表!F17="水道事業",IF([6]回答表!AD43="○","○",""),"")</f>
        <v/>
      </c>
      <c r="O99" s="97"/>
      <c r="P99" s="97"/>
      <c r="Q99" s="98"/>
      <c r="R99" s="38"/>
      <c r="S99" s="38"/>
      <c r="T99" s="38"/>
      <c r="U99" s="105" t="str">
        <f>IF([6]回答表!F17="水道事業",IF([6]回答表!AD43="○",[6]回答表!B249,""),"")</f>
        <v/>
      </c>
      <c r="V99" s="106"/>
      <c r="W99" s="106"/>
      <c r="X99" s="106"/>
      <c r="Y99" s="106"/>
      <c r="Z99" s="106"/>
      <c r="AA99" s="106"/>
      <c r="AB99" s="106"/>
      <c r="AC99" s="106"/>
      <c r="AD99" s="106"/>
      <c r="AE99" s="106"/>
      <c r="AF99" s="106"/>
      <c r="AG99" s="106"/>
      <c r="AH99" s="106"/>
      <c r="AI99" s="106"/>
      <c r="AJ99" s="107"/>
      <c r="AK99" s="55"/>
      <c r="AL99" s="55"/>
      <c r="AM99" s="105" t="str">
        <f>IF([6]回答表!F17="水道事業",IF([6]回答表!AD43="○",[6]回答表!B255,""),"")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IF([6]回答表!F17="簡易水道事業",IF([6]回答表!X43="○","○",""),"")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IF([6]回答表!F17="簡易水道事業",IF([6]回答表!X43="○",[6]回答表!B154,IF([6]回答表!AA43="○",[6]回答表!B201,"")),"")</f>
        <v/>
      </c>
      <c r="AN111" s="106"/>
      <c r="AO111" s="106"/>
      <c r="AP111" s="106"/>
      <c r="AQ111" s="106"/>
      <c r="AR111" s="106"/>
      <c r="AS111" s="106"/>
      <c r="AT111" s="106"/>
      <c r="AU111" s="106"/>
      <c r="AV111" s="106"/>
      <c r="AW111" s="106"/>
      <c r="AX111" s="106"/>
      <c r="AY111" s="106"/>
      <c r="AZ111" s="106"/>
      <c r="BA111" s="106"/>
      <c r="BB111" s="107"/>
      <c r="BC111" s="39"/>
      <c r="BD111" s="34"/>
      <c r="BE111" s="114" t="str">
        <f>IF([6]回答表!F17="簡易水道事業",IF([6]回答表!X43="○",[6]回答表!B190,IF([6]回答表!AA43="○",[6]回答表!B238,"")),"")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IF([6]回答表!F17="簡易水道事業",IF([6]回答表!X43="○",[6]回答表!Y181,IF([6]回答表!AA43="○",[6]回答表!Y229,"")),"")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IF([6]回答表!F17="簡易水道事業",IF([6]回答表!X43="○",[6]回答表!E190,IF([6]回答表!AA43="○",[6]回答表!E238,"")),"")</f>
        <v/>
      </c>
      <c r="BF114" s="82"/>
      <c r="BG114" s="82"/>
      <c r="BH114" s="82"/>
      <c r="BI114" s="81" t="str">
        <f>IF([6]回答表!F17="簡易水道事業",IF([6]回答表!X43="○",[6]回答表!E191,IF([6]回答表!AA43="○",[6]回答表!E239,"")),"")</f>
        <v/>
      </c>
      <c r="BJ114" s="82"/>
      <c r="BK114" s="82"/>
      <c r="BL114" s="82"/>
      <c r="BM114" s="81" t="str">
        <f>IF([6]回答表!F17="簡易水道事業",IF([6]回答表!X43="○",[6]回答表!E192,IF([6]回答表!AA43="○",[6]回答表!E240,"")),"")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IF([6]回答表!F17="簡易水道事業",IF([6]回答表!AA43="○","○",""),"")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IF([6]回答表!F17="簡易水道事業",IF([6]回答表!X43="○",[6]回答表!Y182,IF([6]回答表!AA43="○",[6]回答表!Y230,"")),"")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IF([6]回答表!F17="簡易水道事業",IF([6]回答表!AD43="○","○",""),"")</f>
        <v/>
      </c>
      <c r="O123" s="97"/>
      <c r="P123" s="97"/>
      <c r="Q123" s="98"/>
      <c r="R123" s="38"/>
      <c r="S123" s="38"/>
      <c r="T123" s="38"/>
      <c r="U123" s="105" t="str">
        <f>IF([6]回答表!F17="簡易水道事業",IF([6]回答表!AD43="○",[6]回答表!B249,""),"")</f>
        <v/>
      </c>
      <c r="V123" s="106"/>
      <c r="W123" s="106"/>
      <c r="X123" s="106"/>
      <c r="Y123" s="106"/>
      <c r="Z123" s="106"/>
      <c r="AA123" s="106"/>
      <c r="AB123" s="106"/>
      <c r="AC123" s="106"/>
      <c r="AD123" s="106"/>
      <c r="AE123" s="106"/>
      <c r="AF123" s="106"/>
      <c r="AG123" s="106"/>
      <c r="AH123" s="106"/>
      <c r="AI123" s="106"/>
      <c r="AJ123" s="107"/>
      <c r="AK123" s="55"/>
      <c r="AL123" s="55"/>
      <c r="AM123" s="105" t="str">
        <f>IF([6]回答表!F17="簡易水道事業",IF([6]回答表!AD43="○",[6]回答表!B255,""),"")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IF([6]回答表!F17="下水道事業",IF([6]回答表!X43="○","○",""),"")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105" t="str">
        <f>IF([6]回答表!F17="下水道事業",IF([6]回答表!X43="○",[6]回答表!B154,IF([6]回答表!AA43="○",[6]回答表!B201,"")),"")</f>
        <v/>
      </c>
      <c r="AN135" s="106"/>
      <c r="AO135" s="106"/>
      <c r="AP135" s="106"/>
      <c r="AQ135" s="106"/>
      <c r="AR135" s="106"/>
      <c r="AS135" s="106"/>
      <c r="AT135" s="106"/>
      <c r="AU135" s="106"/>
      <c r="AV135" s="106"/>
      <c r="AW135" s="106"/>
      <c r="AX135" s="106"/>
      <c r="AY135" s="106"/>
      <c r="AZ135" s="106"/>
      <c r="BA135" s="106"/>
      <c r="BB135" s="107"/>
      <c r="BC135" s="39"/>
      <c r="BD135" s="34"/>
      <c r="BE135" s="114" t="str">
        <f>IF([6]回答表!F17="下水道事業",IF([6]回答表!X43="○",[6]回答表!B190,IF([6]回答表!AA43="○",[6]回答表!B238,"")),"")</f>
        <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108"/>
      <c r="AN136" s="109"/>
      <c r="AO136" s="109"/>
      <c r="AP136" s="109"/>
      <c r="AQ136" s="109"/>
      <c r="AR136" s="109"/>
      <c r="AS136" s="109"/>
      <c r="AT136" s="109"/>
      <c r="AU136" s="109"/>
      <c r="AV136" s="109"/>
      <c r="AW136" s="109"/>
      <c r="AX136" s="109"/>
      <c r="AY136" s="109"/>
      <c r="AZ136" s="109"/>
      <c r="BA136" s="109"/>
      <c r="BB136" s="110"/>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IF([6]回答表!F17="下水道事業",IF([6]回答表!X43="○",[6]回答表!Y184,IF([6]回答表!AA43="○",[6]回答表!Y232,"")),"")</f>
        <v/>
      </c>
      <c r="V137" s="118"/>
      <c r="W137" s="118"/>
      <c r="X137" s="118"/>
      <c r="Y137" s="118"/>
      <c r="Z137" s="118"/>
      <c r="AA137" s="118"/>
      <c r="AB137" s="119"/>
      <c r="AC137" s="117" t="str">
        <f>IF([6]回答表!F17="下水道事業",IF([6]回答表!X43="○",[6]回答表!Y185,IF([6]回答表!AA43="○",[6]回答表!Y233,"")),"")</f>
        <v/>
      </c>
      <c r="AD137" s="118"/>
      <c r="AE137" s="118"/>
      <c r="AF137" s="118"/>
      <c r="AG137" s="118"/>
      <c r="AH137" s="118"/>
      <c r="AI137" s="118"/>
      <c r="AJ137" s="119"/>
      <c r="AK137" s="49"/>
      <c r="AL137" s="49"/>
      <c r="AM137" s="108"/>
      <c r="AN137" s="109"/>
      <c r="AO137" s="109"/>
      <c r="AP137" s="109"/>
      <c r="AQ137" s="109"/>
      <c r="AR137" s="109"/>
      <c r="AS137" s="109"/>
      <c r="AT137" s="109"/>
      <c r="AU137" s="109"/>
      <c r="AV137" s="109"/>
      <c r="AW137" s="109"/>
      <c r="AX137" s="109"/>
      <c r="AY137" s="109"/>
      <c r="AZ137" s="109"/>
      <c r="BA137" s="109"/>
      <c r="BB137" s="110"/>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108"/>
      <c r="AN138" s="109"/>
      <c r="AO138" s="109"/>
      <c r="AP138" s="109"/>
      <c r="AQ138" s="109"/>
      <c r="AR138" s="109"/>
      <c r="AS138" s="109"/>
      <c r="AT138" s="109"/>
      <c r="AU138" s="109"/>
      <c r="AV138" s="109"/>
      <c r="AW138" s="109"/>
      <c r="AX138" s="109"/>
      <c r="AY138" s="109"/>
      <c r="AZ138" s="109"/>
      <c r="BA138" s="109"/>
      <c r="BB138" s="110"/>
      <c r="BC138" s="39"/>
      <c r="BD138" s="34"/>
      <c r="BE138" s="81" t="str">
        <f>IF([6]回答表!F17="下水道事業",IF([6]回答表!X43="○",[6]回答表!E190,IF([6]回答表!AA43="○",[6]回答表!E238,"")),"")</f>
        <v/>
      </c>
      <c r="BF138" s="82"/>
      <c r="BG138" s="82"/>
      <c r="BH138" s="82"/>
      <c r="BI138" s="81" t="str">
        <f>IF([6]回答表!F17="下水道事業",IF([6]回答表!X43="○",[6]回答表!E191,IF([6]回答表!AA43="○",[6]回答表!E239,"")),"")</f>
        <v/>
      </c>
      <c r="BJ138" s="82"/>
      <c r="BK138" s="82"/>
      <c r="BL138" s="82"/>
      <c r="BM138" s="81" t="str">
        <f>IF([6]回答表!F17="下水道事業",IF([6]回答表!X43="○",[6]回答表!E192,IF([6]回答表!AA43="○",[6]回答表!E240,"")),"")</f>
        <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108"/>
      <c r="AN139" s="109"/>
      <c r="AO139" s="109"/>
      <c r="AP139" s="109"/>
      <c r="AQ139" s="109"/>
      <c r="AR139" s="109"/>
      <c r="AS139" s="109"/>
      <c r="AT139" s="109"/>
      <c r="AU139" s="109"/>
      <c r="AV139" s="109"/>
      <c r="AW139" s="109"/>
      <c r="AX139" s="109"/>
      <c r="AY139" s="109"/>
      <c r="AZ139" s="109"/>
      <c r="BA139" s="109"/>
      <c r="BB139" s="110"/>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108"/>
      <c r="AN140" s="109"/>
      <c r="AO140" s="109"/>
      <c r="AP140" s="109"/>
      <c r="AQ140" s="109"/>
      <c r="AR140" s="109"/>
      <c r="AS140" s="109"/>
      <c r="AT140" s="109"/>
      <c r="AU140" s="109"/>
      <c r="AV140" s="109"/>
      <c r="AW140" s="109"/>
      <c r="AX140" s="109"/>
      <c r="AY140" s="109"/>
      <c r="AZ140" s="109"/>
      <c r="BA140" s="109"/>
      <c r="BB140" s="110"/>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IF([6]回答表!F17="下水道事業",IF([6]回答表!AA43="○","○",""),"")</f>
        <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108"/>
      <c r="AN141" s="109"/>
      <c r="AO141" s="109"/>
      <c r="AP141" s="109"/>
      <c r="AQ141" s="109"/>
      <c r="AR141" s="109"/>
      <c r="AS141" s="109"/>
      <c r="AT141" s="109"/>
      <c r="AU141" s="109"/>
      <c r="AV141" s="109"/>
      <c r="AW141" s="109"/>
      <c r="AX141" s="109"/>
      <c r="AY141" s="109"/>
      <c r="AZ141" s="109"/>
      <c r="BA141" s="109"/>
      <c r="BB141" s="110"/>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IF([6]回答表!F17="下水道事業",IF([6]回答表!X43="○",[6]回答表!Y186,IF([6]回答表!AA43="○",[6]回答表!Y234,"")),"")</f>
        <v/>
      </c>
      <c r="V142" s="118"/>
      <c r="W142" s="118"/>
      <c r="X142" s="118"/>
      <c r="Y142" s="118"/>
      <c r="Z142" s="118"/>
      <c r="AA142" s="118"/>
      <c r="AB142" s="119"/>
      <c r="AC142" s="117" t="str">
        <f>IF([6]回答表!F17="下水道事業",IF([6]回答表!X43="○",[6]回答表!Y187,IF([6]回答表!AA43="○",[6]回答表!Y235,"")),"")</f>
        <v/>
      </c>
      <c r="AD142" s="118"/>
      <c r="AE142" s="118"/>
      <c r="AF142" s="118"/>
      <c r="AG142" s="118"/>
      <c r="AH142" s="118"/>
      <c r="AI142" s="118"/>
      <c r="AJ142" s="119"/>
      <c r="AK142" s="49"/>
      <c r="AL142" s="49"/>
      <c r="AM142" s="108"/>
      <c r="AN142" s="109"/>
      <c r="AO142" s="109"/>
      <c r="AP142" s="109"/>
      <c r="AQ142" s="109"/>
      <c r="AR142" s="109"/>
      <c r="AS142" s="109"/>
      <c r="AT142" s="109"/>
      <c r="AU142" s="109"/>
      <c r="AV142" s="109"/>
      <c r="AW142" s="109"/>
      <c r="AX142" s="109"/>
      <c r="AY142" s="109"/>
      <c r="AZ142" s="109"/>
      <c r="BA142" s="109"/>
      <c r="BB142" s="110"/>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108"/>
      <c r="AN143" s="109"/>
      <c r="AO143" s="109"/>
      <c r="AP143" s="109"/>
      <c r="AQ143" s="109"/>
      <c r="AR143" s="109"/>
      <c r="AS143" s="109"/>
      <c r="AT143" s="109"/>
      <c r="AU143" s="109"/>
      <c r="AV143" s="109"/>
      <c r="AW143" s="109"/>
      <c r="AX143" s="109"/>
      <c r="AY143" s="109"/>
      <c r="AZ143" s="109"/>
      <c r="BA143" s="109"/>
      <c r="BB143" s="110"/>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111"/>
      <c r="AN144" s="112"/>
      <c r="AO144" s="112"/>
      <c r="AP144" s="112"/>
      <c r="AQ144" s="112"/>
      <c r="AR144" s="112"/>
      <c r="AS144" s="112"/>
      <c r="AT144" s="112"/>
      <c r="AU144" s="112"/>
      <c r="AV144" s="112"/>
      <c r="AW144" s="112"/>
      <c r="AX144" s="112"/>
      <c r="AY144" s="112"/>
      <c r="AZ144" s="112"/>
      <c r="BA144" s="112"/>
      <c r="BB144" s="113"/>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IF([6]回答表!F17="下水道事業",IF([6]回答表!AD43="○","○",""),"")</f>
        <v/>
      </c>
      <c r="O147" s="97"/>
      <c r="P147" s="97"/>
      <c r="Q147" s="98"/>
      <c r="R147" s="38"/>
      <c r="S147" s="38"/>
      <c r="T147" s="38"/>
      <c r="U147" s="105" t="str">
        <f>IF([6]回答表!F17="下水道事業",IF([6]回答表!AD43="○",[6]回答表!B249,""),"")</f>
        <v/>
      </c>
      <c r="V147" s="106"/>
      <c r="W147" s="106"/>
      <c r="X147" s="106"/>
      <c r="Y147" s="106"/>
      <c r="Z147" s="106"/>
      <c r="AA147" s="106"/>
      <c r="AB147" s="106"/>
      <c r="AC147" s="106"/>
      <c r="AD147" s="106"/>
      <c r="AE147" s="106"/>
      <c r="AF147" s="106"/>
      <c r="AG147" s="106"/>
      <c r="AH147" s="106"/>
      <c r="AI147" s="106"/>
      <c r="AJ147" s="107"/>
      <c r="AK147" s="55"/>
      <c r="AL147" s="55"/>
      <c r="AM147" s="105" t="str">
        <f>IF([6]回答表!F17="下水道事業",IF([6]回答表!AD43="○",[6]回答表!B255,""),"")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IF([6]回答表!BD17="○",IF([6]回答表!X43="○","○",""),"")</f>
        <v/>
      </c>
      <c r="O159" s="97"/>
      <c r="P159" s="97"/>
      <c r="Q159" s="98"/>
      <c r="R159" s="38"/>
      <c r="S159" s="38"/>
      <c r="T159" s="38"/>
      <c r="U159" s="105" t="str">
        <f>IF([6]回答表!BD17="○",IF([6]回答表!X43="○",[6]回答表!B154,IF([6]回答表!AA43="○",[6]回答表!B201,"")),"")</f>
        <v/>
      </c>
      <c r="V159" s="106"/>
      <c r="W159" s="106"/>
      <c r="X159" s="106"/>
      <c r="Y159" s="106"/>
      <c r="Z159" s="106"/>
      <c r="AA159" s="106"/>
      <c r="AB159" s="106"/>
      <c r="AC159" s="106"/>
      <c r="AD159" s="106"/>
      <c r="AE159" s="106"/>
      <c r="AF159" s="106"/>
      <c r="AG159" s="106"/>
      <c r="AH159" s="106"/>
      <c r="AI159" s="106"/>
      <c r="AJ159" s="107"/>
      <c r="AK159" s="49"/>
      <c r="AL159" s="49"/>
      <c r="AM159" s="114" t="str">
        <f>IF([6]回答表!BD17="○",IF([6]回答表!X43="○",[6]回答表!B190,IF([6]回答表!AA43="○",[6]回答表!B238,"")),"")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IF([6]回答表!BD17="○",IF([6]回答表!X43="○",[6]回答表!E190,IF([6]回答表!AA43="○",[6]回答表!E238,"")),"")</f>
        <v/>
      </c>
      <c r="AN162" s="82"/>
      <c r="AO162" s="82"/>
      <c r="AP162" s="82"/>
      <c r="AQ162" s="81" t="str">
        <f>IF([6]回答表!BD17="○",IF([6]回答表!X43="○",[6]回答表!E191,IF([6]回答表!AA43="○",[6]回答表!E239,"")),"")</f>
        <v/>
      </c>
      <c r="AR162" s="82"/>
      <c r="AS162" s="82"/>
      <c r="AT162" s="82"/>
      <c r="AU162" s="81" t="str">
        <f>IF([6]回答表!BD17="○",IF([6]回答表!X43="○",[6]回答表!E192,IF([6]回答表!AA43="○",[6]回答表!E240,"")),"")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IF([6]回答表!BD17="○",IF([6]回答表!AA43="○","○",""),"")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IF([6]回答表!BD17="○",IF([6]回答表!AD43="○","○",""),"")</f>
        <v/>
      </c>
      <c r="O171" s="97"/>
      <c r="P171" s="97"/>
      <c r="Q171" s="98"/>
      <c r="R171" s="38"/>
      <c r="S171" s="38"/>
      <c r="T171" s="38"/>
      <c r="U171" s="105" t="str">
        <f>IF([6]回答表!BD17="○",IF([6]回答表!AD43="○",[6]回答表!B249,""),"")</f>
        <v/>
      </c>
      <c r="V171" s="106"/>
      <c r="W171" s="106"/>
      <c r="X171" s="106"/>
      <c r="Y171" s="106"/>
      <c r="Z171" s="106"/>
      <c r="AA171" s="106"/>
      <c r="AB171" s="106"/>
      <c r="AC171" s="106"/>
      <c r="AD171" s="106"/>
      <c r="AE171" s="106"/>
      <c r="AF171" s="106"/>
      <c r="AG171" s="106"/>
      <c r="AH171" s="106"/>
      <c r="AI171" s="106"/>
      <c r="AJ171" s="107"/>
      <c r="AK171" s="55"/>
      <c r="AL171" s="55"/>
      <c r="AM171" s="105" t="str">
        <f>IF([6]回答表!BD17="○",IF([6]回答表!AD43="○",[6]回答表!B255,""),"")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IF([6]回答表!X44="○","○","")</f>
        <v/>
      </c>
      <c r="O183" s="97"/>
      <c r="P183" s="97"/>
      <c r="Q183" s="98"/>
      <c r="R183" s="38"/>
      <c r="S183" s="38"/>
      <c r="T183" s="38"/>
      <c r="U183" s="105" t="str">
        <f>IF([6]回答表!X44="○",[6]回答表!B266,IF([6]回答表!AA44="○",[6]回答表!B283,""))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IF([6]回答表!X44="○",[6]回答表!U272,IF([6]回答表!AA44="○",[6]回答表!U289,""))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IF([6]回答表!X44="○",[6]回答表!G272,IF([6]回答表!AA44="○",[6]回答表!G289,""))</f>
        <v/>
      </c>
      <c r="AN186" s="118"/>
      <c r="AO186" s="118"/>
      <c r="AP186" s="118"/>
      <c r="AQ186" s="118"/>
      <c r="AR186" s="118"/>
      <c r="AS186" s="118"/>
      <c r="AT186" s="119"/>
      <c r="AU186" s="117" t="str">
        <f>IF([6]回答表!X44="○",[6]回答表!G273,IF([6]回答表!AA44="○",[6]回答表!G290,""))</f>
        <v/>
      </c>
      <c r="AV186" s="118"/>
      <c r="AW186" s="118"/>
      <c r="AX186" s="118"/>
      <c r="AY186" s="118"/>
      <c r="AZ186" s="118"/>
      <c r="BA186" s="118"/>
      <c r="BB186" s="119"/>
      <c r="BC186" s="39"/>
      <c r="BD186" s="34"/>
      <c r="BE186" s="81" t="str">
        <f>IF([6]回答表!X44="○",[6]回答表!X272,IF([6]回答表!AA44="○",[6]回答表!X289,""))</f>
        <v/>
      </c>
      <c r="BF186" s="82"/>
      <c r="BG186" s="82"/>
      <c r="BH186" s="82"/>
      <c r="BI186" s="81" t="str">
        <f>IF([6]回答表!X44="○",[6]回答表!X273,IF([6]回答表!AA44="○",[6]回答表!X290,""))</f>
        <v/>
      </c>
      <c r="BJ186" s="82"/>
      <c r="BK186" s="82"/>
      <c r="BL186" s="85"/>
      <c r="BM186" s="81" t="str">
        <f>IF([6]回答表!X44="○",[6]回答表!X274,IF([6]回答表!AA44="○",[6]回答表!X291,""))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IF([6]回答表!AA44="○","○","")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IF([6]回答表!AD44="○","○","")</f>
        <v/>
      </c>
      <c r="O195" s="97"/>
      <c r="P195" s="97"/>
      <c r="Q195" s="98"/>
      <c r="R195" s="38"/>
      <c r="S195" s="38"/>
      <c r="T195" s="38"/>
      <c r="U195" s="105" t="str">
        <f>IF([6]回答表!AD44="○",[6]回答表!B296,"")</f>
        <v/>
      </c>
      <c r="V195" s="106"/>
      <c r="W195" s="106"/>
      <c r="X195" s="106"/>
      <c r="Y195" s="106"/>
      <c r="Z195" s="106"/>
      <c r="AA195" s="106"/>
      <c r="AB195" s="106"/>
      <c r="AC195" s="106"/>
      <c r="AD195" s="106"/>
      <c r="AE195" s="106"/>
      <c r="AF195" s="106"/>
      <c r="AG195" s="106"/>
      <c r="AH195" s="106"/>
      <c r="AI195" s="106"/>
      <c r="AJ195" s="107"/>
      <c r="AK195" s="60"/>
      <c r="AL195" s="60"/>
      <c r="AM195" s="105" t="str">
        <f>IF([6]回答表!AD44="○",[6]回答表!B302,"")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IF([6]回答表!X45="○","○","")</f>
        <v/>
      </c>
      <c r="O207" s="97"/>
      <c r="P207" s="97"/>
      <c r="Q207" s="98"/>
      <c r="R207" s="38"/>
      <c r="S207" s="38"/>
      <c r="T207" s="38"/>
      <c r="U207" s="105" t="str">
        <f>IF([6]回答表!X45="○",[6]回答表!B314,IF([6]回答表!AA45="○",[6]回答表!B337,""))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IF([6]回答表!X45="○",[6]回答表!B320,"")</f>
        <v/>
      </c>
      <c r="AO207" s="163"/>
      <c r="AP207" s="163"/>
      <c r="AQ207" s="163"/>
      <c r="AR207" s="163"/>
      <c r="AS207" s="163"/>
      <c r="AT207" s="163"/>
      <c r="AU207" s="163"/>
      <c r="AV207" s="163"/>
      <c r="AW207" s="163"/>
      <c r="AX207" s="163"/>
      <c r="AY207" s="163"/>
      <c r="AZ207" s="163"/>
      <c r="BA207" s="163"/>
      <c r="BB207" s="164"/>
      <c r="BC207" s="39"/>
      <c r="BD207" s="34"/>
      <c r="BE207" s="114" t="str">
        <f>IF([6]回答表!X45="○",[6]回答表!B326,IF([6]回答表!AA45="○",[6]回答表!B343,""))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IF([6]回答表!X45="○",[6]回答表!E326,IF([6]回答表!AA45="○",[6]回答表!E343,""))</f>
        <v/>
      </c>
      <c r="BF210" s="82"/>
      <c r="BG210" s="82"/>
      <c r="BH210" s="82"/>
      <c r="BI210" s="81" t="str">
        <f>IF([6]回答表!X45="○",[6]回答表!E327,IF([6]回答表!AA45="○",[6]回答表!E344,""))</f>
        <v/>
      </c>
      <c r="BJ210" s="82"/>
      <c r="BK210" s="82"/>
      <c r="BL210" s="85"/>
      <c r="BM210" s="81" t="str">
        <f>IF([6]回答表!X45="○",[6]回答表!E328,IF([6]回答表!AA45="○",[6]回答表!E345,""))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IF([6]回答表!AA45="○","○","")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IF([6]回答表!AD45="○","○","")</f>
        <v/>
      </c>
      <c r="O219" s="97"/>
      <c r="P219" s="97"/>
      <c r="Q219" s="98"/>
      <c r="R219" s="38"/>
      <c r="S219" s="38"/>
      <c r="T219" s="38"/>
      <c r="U219" s="105" t="str">
        <f>IF([6]回答表!AD45="○",[6]回答表!B350,"")</f>
        <v/>
      </c>
      <c r="V219" s="106"/>
      <c r="W219" s="106"/>
      <c r="X219" s="106"/>
      <c r="Y219" s="106"/>
      <c r="Z219" s="106"/>
      <c r="AA219" s="106"/>
      <c r="AB219" s="106"/>
      <c r="AC219" s="106"/>
      <c r="AD219" s="106"/>
      <c r="AE219" s="106"/>
      <c r="AF219" s="106"/>
      <c r="AG219" s="106"/>
      <c r="AH219" s="106"/>
      <c r="AI219" s="106"/>
      <c r="AJ219" s="107"/>
      <c r="AK219" s="60"/>
      <c r="AL219" s="60"/>
      <c r="AM219" s="105" t="str">
        <f>IF([6]回答表!AD45="○",[6]回答表!B356,"")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IF([6]回答表!X46="○","○","")</f>
        <v/>
      </c>
      <c r="O231" s="97"/>
      <c r="P231" s="97"/>
      <c r="Q231" s="98"/>
      <c r="R231" s="38"/>
      <c r="S231" s="38"/>
      <c r="T231" s="38"/>
      <c r="U231" s="105" t="str">
        <f>IF([6]回答表!X46="○",[6]回答表!B368,IF([6]回答表!AA46="○",[6]回答表!B382,""))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IF([6]回答表!X46="○",[6]回答表!BC375,IF([6]回答表!AA46="○",[6]回答表!BC389,""))</f>
        <v/>
      </c>
      <c r="AR231" s="149"/>
      <c r="AS231" s="149"/>
      <c r="AT231" s="149"/>
      <c r="AU231" s="154" t="s">
        <v>63</v>
      </c>
      <c r="AV231" s="155"/>
      <c r="AW231" s="155"/>
      <c r="AX231" s="156"/>
      <c r="AY231" s="149" t="str">
        <f>IF([6]回答表!X46="○",[6]回答表!BC380,IF([6]回答表!AA46="○",[6]回答表!BC394,""))</f>
        <v/>
      </c>
      <c r="AZ231" s="149"/>
      <c r="BA231" s="149"/>
      <c r="BB231" s="149"/>
      <c r="BC231" s="39"/>
      <c r="BD231" s="34"/>
      <c r="BE231" s="114" t="str">
        <f>IF([6]回答表!X46="○",[6]回答表!S374,IF([6]回答表!AA46="○",[6]回答表!S388,""))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IF([6]回答表!X46="○",[6]回答表!BC376,IF([6]回答表!AA46="○",[6]回答表!BC390,""))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IF([6]回答表!X46="○",[6]回答表!V374,IF([6]回答表!AA46="○",[6]回答表!V388,""))</f>
        <v/>
      </c>
      <c r="BF234" s="82"/>
      <c r="BG234" s="82"/>
      <c r="BH234" s="82"/>
      <c r="BI234" s="81" t="str">
        <f>IF([6]回答表!X46="○",[6]回答表!V375,IF([6]回答表!AA46="○",[6]回答表!V389,""))</f>
        <v/>
      </c>
      <c r="BJ234" s="82"/>
      <c r="BK234" s="82"/>
      <c r="BL234" s="85"/>
      <c r="BM234" s="81" t="str">
        <f>IF([6]回答表!X46="○",[6]回答表!V376,IF([6]回答表!AA46="○",[6]回答表!V390,""))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IF([6]回答表!X46="○",[6]回答表!BC377,IF([6]回答表!AA46="○",[6]回答表!BC391,""))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IF([6]回答表!X46="○",[6]回答表!BC381,IF([6]回答表!AA46="○",[6]回答表!BC395,""))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IF([6]回答表!AA46="○","○","")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IF([6]回答表!X46="○",[6]回答表!BC378,IF([6]回答表!AA46="○",[6]回答表!BC392,""))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IF([6]回答表!X46="○",[6]回答表!BC379,IF([6]回答表!AA46="○",[6]回答表!BC393,""))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IF([6]回答表!AD46="○","○","")</f>
        <v/>
      </c>
      <c r="O243" s="97"/>
      <c r="P243" s="97"/>
      <c r="Q243" s="98"/>
      <c r="R243" s="38"/>
      <c r="S243" s="38"/>
      <c r="T243" s="38"/>
      <c r="U243" s="105" t="str">
        <f>IF([6]回答表!AD46="○",[6]回答表!B396,"")</f>
        <v/>
      </c>
      <c r="V243" s="106"/>
      <c r="W243" s="106"/>
      <c r="X243" s="106"/>
      <c r="Y243" s="106"/>
      <c r="Z243" s="106"/>
      <c r="AA243" s="106"/>
      <c r="AB243" s="106"/>
      <c r="AC243" s="106"/>
      <c r="AD243" s="106"/>
      <c r="AE243" s="106"/>
      <c r="AF243" s="106"/>
      <c r="AG243" s="106"/>
      <c r="AH243" s="106"/>
      <c r="AI243" s="106"/>
      <c r="AJ243" s="107"/>
      <c r="AK243" s="55"/>
      <c r="AL243" s="55"/>
      <c r="AM243" s="105" t="str">
        <f>IF([6]回答表!AD46="○",[6]回答表!B402,"")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IF([6]回答表!X47="○","○","")</f>
        <v/>
      </c>
      <c r="O254" s="97"/>
      <c r="P254" s="97"/>
      <c r="Q254" s="98"/>
      <c r="R254" s="38"/>
      <c r="S254" s="38"/>
      <c r="T254" s="38"/>
      <c r="U254" s="105" t="str">
        <f>IF([6]回答表!X47="○",[6]回答表!B414,IF([6]回答表!AA47="○",[6]回答表!B431,""))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IF([6]回答表!X47="○",[6]回答表!B424,IF([6]回答表!AA47="○",[6]回答表!B441,""))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IF([6]回答表!X47="○",[6]回答表!G420,IF([6]回答表!AA47="○",[6]回答表!G437,""))</f>
        <v/>
      </c>
      <c r="AN256" s="118"/>
      <c r="AO256" s="118"/>
      <c r="AP256" s="118"/>
      <c r="AQ256" s="118"/>
      <c r="AR256" s="118"/>
      <c r="AS256" s="118"/>
      <c r="AT256" s="119"/>
      <c r="AU256" s="117" t="str">
        <f>IF([6]回答表!X47="○",[6]回答表!G421,IF([6]回答表!AA47="○",[6]回答表!G438,""))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IF([6]回答表!X47="○",[6]回答表!E424,IF([6]回答表!AA47="○",[6]回答表!E441,""))</f>
        <v/>
      </c>
      <c r="BF257" s="82"/>
      <c r="BG257" s="82"/>
      <c r="BH257" s="82"/>
      <c r="BI257" s="81" t="str">
        <f>IF([6]回答表!X47="○",[6]回答表!E425,IF([6]回答表!AA47="○",[6]回答表!E442,""))</f>
        <v/>
      </c>
      <c r="BJ257" s="82"/>
      <c r="BK257" s="82"/>
      <c r="BL257" s="85"/>
      <c r="BM257" s="81" t="str">
        <f>IF([6]回答表!X47="○",[6]回答表!E426,IF([6]回答表!AA47="○",[6]回答表!E443,""))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IF([6]回答表!AA47="○","○","")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IF([6]回答表!AD47="○","○","")</f>
        <v/>
      </c>
      <c r="O266" s="97"/>
      <c r="P266" s="97"/>
      <c r="Q266" s="98"/>
      <c r="R266" s="38"/>
      <c r="S266" s="38"/>
      <c r="T266" s="38"/>
      <c r="U266" s="105" t="str">
        <f>IF([6]回答表!AD47="○",[6]回答表!B448,"")</f>
        <v/>
      </c>
      <c r="V266" s="106"/>
      <c r="W266" s="106"/>
      <c r="X266" s="106"/>
      <c r="Y266" s="106"/>
      <c r="Z266" s="106"/>
      <c r="AA266" s="106"/>
      <c r="AB266" s="106"/>
      <c r="AC266" s="106"/>
      <c r="AD266" s="106"/>
      <c r="AE266" s="106"/>
      <c r="AF266" s="106"/>
      <c r="AG266" s="106"/>
      <c r="AH266" s="106"/>
      <c r="AI266" s="106"/>
      <c r="AJ266" s="107"/>
      <c r="AK266" s="49"/>
      <c r="AL266" s="49"/>
      <c r="AM266" s="105" t="str">
        <f>IF([6]回答表!AD47="○",[6]回答表!B454,"")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IF([6]回答表!R48="○",[6]回答表!B467,"")</f>
        <v>　統合計画により、平成25年度から統合事業を進め、簡易水道６地区、小規模水道３地区の施設統合を実施し、効率化を図った。平成28年度には全ての事業が完了し、平成29年度から上小阿仁村簡易水道事業（認可上は簡易水道４地区）として経営が一元化され現在に至っている。このことから、現行の経営体制・手法で健全な事業運営が行われている。
　今後は、人口減少等により使用水量は減少し、経営に必要な料金収入の確保が厳しくなることが予想されるが、中長期的な視点からすると現行料金のままで運営していけるものと試算しており、早期の料金改定は予定していない。
　しかしながら、安全安心な水を安定的に供給するために、社会情勢や経営状況等を見極めながら料金改定の必要性について継続的に検証していく。</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1E3C7-1032-4DF8-ABBE-833F2AFE3A3E}">
  <sheetPr>
    <pageSetUpPr fitToPage="1"/>
  </sheetPr>
  <dimension ref="A1:CE298"/>
  <sheetViews>
    <sheetView showZeros="0" zoomScale="55" zoomScaleNormal="55" workbookViewId="0">
      <selection activeCell="A387" sqref="A387"/>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IF(COUNTIF([2]回答表!K15,"*")&gt;0,[2]回答表!K15,"")</f>
        <v>上小阿仁村</v>
      </c>
      <c r="D11" s="245"/>
      <c r="E11" s="245"/>
      <c r="F11" s="245"/>
      <c r="G11" s="245"/>
      <c r="H11" s="245"/>
      <c r="I11" s="245"/>
      <c r="J11" s="245"/>
      <c r="K11" s="245"/>
      <c r="L11" s="245"/>
      <c r="M11" s="245"/>
      <c r="N11" s="245"/>
      <c r="O11" s="245"/>
      <c r="P11" s="245"/>
      <c r="Q11" s="245"/>
      <c r="R11" s="245"/>
      <c r="S11" s="245"/>
      <c r="T11" s="245"/>
      <c r="U11" s="252" t="str">
        <f>IF(COUNTIF([2]回答表!F17,"*")&gt;0,[2]回答表!F17,"")</f>
        <v>下水道事業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IF(COUNTIF([2]回答表!W17,"*")&gt;0,[2]回答表!W17,"")</f>
        <v>特定環境保全公共下水道</v>
      </c>
      <c r="AP11" s="247"/>
      <c r="AQ11" s="247"/>
      <c r="AR11" s="247"/>
      <c r="AS11" s="247"/>
      <c r="AT11" s="247"/>
      <c r="AU11" s="247"/>
      <c r="AV11" s="247"/>
      <c r="AW11" s="247"/>
      <c r="AX11" s="247"/>
      <c r="AY11" s="247"/>
      <c r="AZ11" s="247"/>
      <c r="BA11" s="247"/>
      <c r="BB11" s="247"/>
      <c r="BC11" s="247"/>
      <c r="BD11" s="247"/>
      <c r="BE11" s="248"/>
      <c r="BF11" s="251" t="str">
        <f>IF(COUNTIF([2]回答表!F19,"*")&gt;0,[2]回答表!F19,"")</f>
        <v>ー</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IF([2]回答表!R41="○","○","")</f>
        <v/>
      </c>
      <c r="E24" s="121"/>
      <c r="F24" s="121"/>
      <c r="G24" s="121"/>
      <c r="H24" s="121"/>
      <c r="I24" s="121"/>
      <c r="J24" s="122"/>
      <c r="K24" s="120" t="str">
        <f>IF([2]回答表!R42="○","○","")</f>
        <v/>
      </c>
      <c r="L24" s="121"/>
      <c r="M24" s="121"/>
      <c r="N24" s="121"/>
      <c r="O24" s="121"/>
      <c r="P24" s="121"/>
      <c r="Q24" s="122"/>
      <c r="R24" s="120" t="str">
        <f>IF([2]回答表!R43="○","○","")</f>
        <v>○</v>
      </c>
      <c r="S24" s="121"/>
      <c r="T24" s="121"/>
      <c r="U24" s="121"/>
      <c r="V24" s="121"/>
      <c r="W24" s="121"/>
      <c r="X24" s="122"/>
      <c r="Y24" s="120" t="str">
        <f>IF([2]回答表!R44="○","○","")</f>
        <v/>
      </c>
      <c r="Z24" s="121"/>
      <c r="AA24" s="121"/>
      <c r="AB24" s="121"/>
      <c r="AC24" s="121"/>
      <c r="AD24" s="121"/>
      <c r="AE24" s="122"/>
      <c r="AF24" s="120" t="str">
        <f>IF([2]回答表!R45="○","○","")</f>
        <v/>
      </c>
      <c r="AG24" s="121"/>
      <c r="AH24" s="121"/>
      <c r="AI24" s="121"/>
      <c r="AJ24" s="121"/>
      <c r="AK24" s="121"/>
      <c r="AL24" s="122"/>
      <c r="AM24" s="120" t="str">
        <f>IF([2]回答表!R46="○","○","")</f>
        <v/>
      </c>
      <c r="AN24" s="121"/>
      <c r="AO24" s="121"/>
      <c r="AP24" s="121"/>
      <c r="AQ24" s="121"/>
      <c r="AR24" s="121"/>
      <c r="AS24" s="122"/>
      <c r="AT24" s="120" t="str">
        <f>IF([2]回答表!R47="○","○","")</f>
        <v/>
      </c>
      <c r="AU24" s="121"/>
      <c r="AV24" s="121"/>
      <c r="AW24" s="121"/>
      <c r="AX24" s="121"/>
      <c r="AY24" s="121"/>
      <c r="AZ24" s="122"/>
      <c r="BA24" s="18"/>
      <c r="BB24" s="117" t="str">
        <f>IF([2]回答表!R48="○","○","")</f>
        <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IF([2]回答表!X41="○","○","")</f>
        <v/>
      </c>
      <c r="O36" s="97"/>
      <c r="P36" s="97"/>
      <c r="Q36" s="98"/>
      <c r="R36" s="38"/>
      <c r="S36" s="38"/>
      <c r="T36" s="38"/>
      <c r="U36" s="105" t="str">
        <f>IF([2]回答表!X41="○",[2]回答表!B56,IF([2]回答表!AA41="○",[2]回答表!B76,""))</f>
        <v/>
      </c>
      <c r="V36" s="106"/>
      <c r="W36" s="106"/>
      <c r="X36" s="106"/>
      <c r="Y36" s="106"/>
      <c r="Z36" s="106"/>
      <c r="AA36" s="106"/>
      <c r="AB36" s="106"/>
      <c r="AC36" s="106"/>
      <c r="AD36" s="106"/>
      <c r="AE36" s="106"/>
      <c r="AF36" s="106"/>
      <c r="AG36" s="106"/>
      <c r="AH36" s="106"/>
      <c r="AI36" s="106"/>
      <c r="AJ36" s="107"/>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IF([2]回答表!X41="○",[2]回答表!S62,IF([2]回答表!AA41="○",[2]回答表!S82,""))</f>
        <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108"/>
      <c r="V37" s="109"/>
      <c r="W37" s="109"/>
      <c r="X37" s="109"/>
      <c r="Y37" s="109"/>
      <c r="Z37" s="109"/>
      <c r="AA37" s="109"/>
      <c r="AB37" s="109"/>
      <c r="AC37" s="109"/>
      <c r="AD37" s="109"/>
      <c r="AE37" s="109"/>
      <c r="AF37" s="109"/>
      <c r="AG37" s="109"/>
      <c r="AH37" s="109"/>
      <c r="AI37" s="109"/>
      <c r="AJ37" s="110"/>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108"/>
      <c r="V38" s="109"/>
      <c r="W38" s="109"/>
      <c r="X38" s="109"/>
      <c r="Y38" s="109"/>
      <c r="Z38" s="109"/>
      <c r="AA38" s="109"/>
      <c r="AB38" s="109"/>
      <c r="AC38" s="109"/>
      <c r="AD38" s="109"/>
      <c r="AE38" s="109"/>
      <c r="AF38" s="109"/>
      <c r="AG38" s="109"/>
      <c r="AH38" s="109"/>
      <c r="AI38" s="109"/>
      <c r="AJ38" s="110"/>
      <c r="AK38" s="49"/>
      <c r="AL38" s="49"/>
      <c r="AM38" s="117" t="str">
        <f>IF([2]回答表!X41="○",[2]回答表!G62,IF([2]回答表!AA41="○",[2]回答表!G82,""))</f>
        <v/>
      </c>
      <c r="AN38" s="118"/>
      <c r="AO38" s="118"/>
      <c r="AP38" s="118"/>
      <c r="AQ38" s="118"/>
      <c r="AR38" s="118"/>
      <c r="AS38" s="118"/>
      <c r="AT38" s="119"/>
      <c r="AU38" s="117" t="str">
        <f>IF([2]回答表!X41="○",[2]回答表!G63,IF([2]回答表!AA41="○",[2]回答表!G83,""))</f>
        <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108"/>
      <c r="V39" s="109"/>
      <c r="W39" s="109"/>
      <c r="X39" s="109"/>
      <c r="Y39" s="109"/>
      <c r="Z39" s="109"/>
      <c r="AA39" s="109"/>
      <c r="AB39" s="109"/>
      <c r="AC39" s="109"/>
      <c r="AD39" s="109"/>
      <c r="AE39" s="109"/>
      <c r="AF39" s="109"/>
      <c r="AG39" s="109"/>
      <c r="AH39" s="109"/>
      <c r="AI39" s="109"/>
      <c r="AJ39" s="110"/>
      <c r="AK39" s="49"/>
      <c r="AL39" s="49"/>
      <c r="AM39" s="120"/>
      <c r="AN39" s="121"/>
      <c r="AO39" s="121"/>
      <c r="AP39" s="121"/>
      <c r="AQ39" s="121"/>
      <c r="AR39" s="121"/>
      <c r="AS39" s="121"/>
      <c r="AT39" s="122"/>
      <c r="AU39" s="120"/>
      <c r="AV39" s="121"/>
      <c r="AW39" s="121"/>
      <c r="AX39" s="121"/>
      <c r="AY39" s="121"/>
      <c r="AZ39" s="121"/>
      <c r="BA39" s="121"/>
      <c r="BB39" s="122"/>
      <c r="BC39" s="39"/>
      <c r="BD39" s="34"/>
      <c r="BE39" s="81" t="str">
        <f>IF([2]回答表!X41="○",[2]回答表!V62,IF([2]回答表!AA41="○",[2]回答表!V82,""))</f>
        <v/>
      </c>
      <c r="BF39" s="198"/>
      <c r="BG39" s="198"/>
      <c r="BH39" s="199"/>
      <c r="BI39" s="81" t="str">
        <f>IF([2]回答表!X41="○",[2]回答表!V63,IF([2]回答表!AA41="○",[2]回答表!V83,""))</f>
        <v/>
      </c>
      <c r="BJ39" s="198"/>
      <c r="BK39" s="198"/>
      <c r="BL39" s="199"/>
      <c r="BM39" s="81" t="str">
        <f>IF([2]回答表!X41="○",[2]回答表!V64,IF([2]回答表!AA41="○",[2]回答表!V84,""))</f>
        <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108"/>
      <c r="V40" s="109"/>
      <c r="W40" s="109"/>
      <c r="X40" s="109"/>
      <c r="Y40" s="109"/>
      <c r="Z40" s="109"/>
      <c r="AA40" s="109"/>
      <c r="AB40" s="109"/>
      <c r="AC40" s="109"/>
      <c r="AD40" s="109"/>
      <c r="AE40" s="109"/>
      <c r="AF40" s="109"/>
      <c r="AG40" s="109"/>
      <c r="AH40" s="109"/>
      <c r="AI40" s="109"/>
      <c r="AJ40" s="110"/>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108"/>
      <c r="V41" s="109"/>
      <c r="W41" s="109"/>
      <c r="X41" s="109"/>
      <c r="Y41" s="109"/>
      <c r="Z41" s="109"/>
      <c r="AA41" s="109"/>
      <c r="AB41" s="109"/>
      <c r="AC41" s="109"/>
      <c r="AD41" s="109"/>
      <c r="AE41" s="109"/>
      <c r="AF41" s="109"/>
      <c r="AG41" s="109"/>
      <c r="AH41" s="109"/>
      <c r="AI41" s="109"/>
      <c r="AJ41" s="110"/>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108"/>
      <c r="V42" s="109"/>
      <c r="W42" s="109"/>
      <c r="X42" s="109"/>
      <c r="Y42" s="109"/>
      <c r="Z42" s="109"/>
      <c r="AA42" s="109"/>
      <c r="AB42" s="109"/>
      <c r="AC42" s="109"/>
      <c r="AD42" s="109"/>
      <c r="AE42" s="109"/>
      <c r="AF42" s="109"/>
      <c r="AG42" s="109"/>
      <c r="AH42" s="109"/>
      <c r="AI42" s="109"/>
      <c r="AJ42" s="110"/>
      <c r="AK42" s="49"/>
      <c r="AL42" s="49"/>
      <c r="AM42" s="196" t="str">
        <f>IF([2]回答表!X41="○",[2]回答表!O68,IF([2]回答表!AA41="○",[2]回答表!O88,""))</f>
        <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108"/>
      <c r="V43" s="109"/>
      <c r="W43" s="109"/>
      <c r="X43" s="109"/>
      <c r="Y43" s="109"/>
      <c r="Z43" s="109"/>
      <c r="AA43" s="109"/>
      <c r="AB43" s="109"/>
      <c r="AC43" s="109"/>
      <c r="AD43" s="109"/>
      <c r="AE43" s="109"/>
      <c r="AF43" s="109"/>
      <c r="AG43" s="109"/>
      <c r="AH43" s="109"/>
      <c r="AI43" s="109"/>
      <c r="AJ43" s="110"/>
      <c r="AK43" s="49"/>
      <c r="AL43" s="49"/>
      <c r="AM43" s="196" t="str">
        <f>IF([2]回答表!X41="○",[2]回答表!O69,IF([2]回答表!AA41="○",[2]回答表!O89,""))</f>
        <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IF([2]回答表!AA41="○","○","")</f>
        <v/>
      </c>
      <c r="O44" s="97"/>
      <c r="P44" s="97"/>
      <c r="Q44" s="98"/>
      <c r="R44" s="38"/>
      <c r="S44" s="38"/>
      <c r="T44" s="38"/>
      <c r="U44" s="108"/>
      <c r="V44" s="109"/>
      <c r="W44" s="109"/>
      <c r="X44" s="109"/>
      <c r="Y44" s="109"/>
      <c r="Z44" s="109"/>
      <c r="AA44" s="109"/>
      <c r="AB44" s="109"/>
      <c r="AC44" s="109"/>
      <c r="AD44" s="109"/>
      <c r="AE44" s="109"/>
      <c r="AF44" s="109"/>
      <c r="AG44" s="109"/>
      <c r="AH44" s="109"/>
      <c r="AI44" s="109"/>
      <c r="AJ44" s="110"/>
      <c r="AK44" s="49"/>
      <c r="AL44" s="49"/>
      <c r="AM44" s="196" t="str">
        <f>IF([2]回答表!X41="○",[2]回答表!O70,IF([2]回答表!AA41="○",[2]回答表!O90,""))</f>
        <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108"/>
      <c r="V45" s="109"/>
      <c r="W45" s="109"/>
      <c r="X45" s="109"/>
      <c r="Y45" s="109"/>
      <c r="Z45" s="109"/>
      <c r="AA45" s="109"/>
      <c r="AB45" s="109"/>
      <c r="AC45" s="109"/>
      <c r="AD45" s="109"/>
      <c r="AE45" s="109"/>
      <c r="AF45" s="109"/>
      <c r="AG45" s="109"/>
      <c r="AH45" s="109"/>
      <c r="AI45" s="109"/>
      <c r="AJ45" s="110"/>
      <c r="AK45" s="49"/>
      <c r="AL45" s="49"/>
      <c r="AM45" s="196" t="str">
        <f>IF([2]回答表!X41="○",[2]回答表!O71,IF([2]回答表!AA41="○",[2]回答表!O91,""))</f>
        <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108"/>
      <c r="V46" s="109"/>
      <c r="W46" s="109"/>
      <c r="X46" s="109"/>
      <c r="Y46" s="109"/>
      <c r="Z46" s="109"/>
      <c r="AA46" s="109"/>
      <c r="AB46" s="109"/>
      <c r="AC46" s="109"/>
      <c r="AD46" s="109"/>
      <c r="AE46" s="109"/>
      <c r="AF46" s="109"/>
      <c r="AG46" s="109"/>
      <c r="AH46" s="109"/>
      <c r="AI46" s="109"/>
      <c r="AJ46" s="110"/>
      <c r="AK46" s="49"/>
      <c r="AL46" s="49"/>
      <c r="AM46" s="196" t="str">
        <f>IF([2]回答表!X41="○",[2]回答表!AG68,IF([2]回答表!AA41="○",[2]回答表!AG88,""))</f>
        <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111"/>
      <c r="V47" s="112"/>
      <c r="W47" s="112"/>
      <c r="X47" s="112"/>
      <c r="Y47" s="112"/>
      <c r="Z47" s="112"/>
      <c r="AA47" s="112"/>
      <c r="AB47" s="112"/>
      <c r="AC47" s="112"/>
      <c r="AD47" s="112"/>
      <c r="AE47" s="112"/>
      <c r="AF47" s="112"/>
      <c r="AG47" s="112"/>
      <c r="AH47" s="112"/>
      <c r="AI47" s="112"/>
      <c r="AJ47" s="113"/>
      <c r="AK47" s="49"/>
      <c r="AL47" s="49"/>
      <c r="AM47" s="196" t="str">
        <f>IF([2]回答表!X41="○",[2]回答表!AG69,IF([2]回答表!AA41="○",[2]回答表!AG89,""))</f>
        <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t="str">
        <f>IF([2]回答表!X41="○",[2]回答表!AG70,IF([2]回答表!AA41="○",[2]回答表!AG90,""))</f>
        <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IF([2]回答表!AD41="○","○","")</f>
        <v/>
      </c>
      <c r="O52" s="97"/>
      <c r="P52" s="97"/>
      <c r="Q52" s="98"/>
      <c r="R52" s="38"/>
      <c r="S52" s="38"/>
      <c r="T52" s="38"/>
      <c r="U52" s="105" t="str">
        <f>IF([2]回答表!AD41="○",[2]回答表!B96,"")</f>
        <v/>
      </c>
      <c r="V52" s="106"/>
      <c r="W52" s="106"/>
      <c r="X52" s="106"/>
      <c r="Y52" s="106"/>
      <c r="Z52" s="106"/>
      <c r="AA52" s="106"/>
      <c r="AB52" s="106"/>
      <c r="AC52" s="106"/>
      <c r="AD52" s="106"/>
      <c r="AE52" s="106"/>
      <c r="AF52" s="106"/>
      <c r="AG52" s="106"/>
      <c r="AH52" s="106"/>
      <c r="AI52" s="106"/>
      <c r="AJ52" s="107"/>
      <c r="AK52" s="55"/>
      <c r="AL52" s="55"/>
      <c r="AM52" s="105" t="str">
        <f>IF([2]回答表!AD41="○",[2]回答表!B101,"")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IF([2]回答表!X42="○","○","")</f>
        <v/>
      </c>
      <c r="O63" s="97"/>
      <c r="P63" s="97"/>
      <c r="Q63" s="98"/>
      <c r="R63" s="38"/>
      <c r="S63" s="38"/>
      <c r="T63" s="38"/>
      <c r="U63" s="105" t="str">
        <f>IF([2]回答表!X42="○",[2]回答表!B111,IF([2]回答表!AA42="○",[2]回答表!B124,""))</f>
        <v/>
      </c>
      <c r="V63" s="106"/>
      <c r="W63" s="106"/>
      <c r="X63" s="106"/>
      <c r="Y63" s="106"/>
      <c r="Z63" s="106"/>
      <c r="AA63" s="106"/>
      <c r="AB63" s="106"/>
      <c r="AC63" s="106"/>
      <c r="AD63" s="106"/>
      <c r="AE63" s="106"/>
      <c r="AF63" s="106"/>
      <c r="AG63" s="106"/>
      <c r="AH63" s="106"/>
      <c r="AI63" s="106"/>
      <c r="AJ63" s="107"/>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IF([2]回答表!X42="○",[2]回答表!S117,IF([2]回答表!AA42="○",[2]回答表!S130,""))</f>
        <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108"/>
      <c r="V64" s="109"/>
      <c r="W64" s="109"/>
      <c r="X64" s="109"/>
      <c r="Y64" s="109"/>
      <c r="Z64" s="109"/>
      <c r="AA64" s="109"/>
      <c r="AB64" s="109"/>
      <c r="AC64" s="109"/>
      <c r="AD64" s="109"/>
      <c r="AE64" s="109"/>
      <c r="AF64" s="109"/>
      <c r="AG64" s="109"/>
      <c r="AH64" s="109"/>
      <c r="AI64" s="109"/>
      <c r="AJ64" s="110"/>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108"/>
      <c r="V65" s="109"/>
      <c r="W65" s="109"/>
      <c r="X65" s="109"/>
      <c r="Y65" s="109"/>
      <c r="Z65" s="109"/>
      <c r="AA65" s="109"/>
      <c r="AB65" s="109"/>
      <c r="AC65" s="109"/>
      <c r="AD65" s="109"/>
      <c r="AE65" s="109"/>
      <c r="AF65" s="109"/>
      <c r="AG65" s="109"/>
      <c r="AH65" s="109"/>
      <c r="AI65" s="109"/>
      <c r="AJ65" s="110"/>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108"/>
      <c r="V66" s="109"/>
      <c r="W66" s="109"/>
      <c r="X66" s="109"/>
      <c r="Y66" s="109"/>
      <c r="Z66" s="109"/>
      <c r="AA66" s="109"/>
      <c r="AB66" s="109"/>
      <c r="AC66" s="109"/>
      <c r="AD66" s="109"/>
      <c r="AE66" s="109"/>
      <c r="AF66" s="109"/>
      <c r="AG66" s="109"/>
      <c r="AH66" s="109"/>
      <c r="AI66" s="109"/>
      <c r="AJ66" s="110"/>
      <c r="AK66" s="49"/>
      <c r="AL66" s="49"/>
      <c r="AM66" s="117" t="str">
        <f>IF([2]回答表!X42="○",[2]回答表!J117,IF([2]回答表!AA42="○",[2]回答表!J130,""))</f>
        <v/>
      </c>
      <c r="AN66" s="118"/>
      <c r="AO66" s="118"/>
      <c r="AP66" s="118"/>
      <c r="AQ66" s="118"/>
      <c r="AR66" s="118"/>
      <c r="AS66" s="118"/>
      <c r="AT66" s="119"/>
      <c r="AU66" s="117" t="str">
        <f>IF([2]回答表!X42="○",[2]回答表!J118,IF([2]回答表!AA42="○",[2]回答表!J131,""))</f>
        <v/>
      </c>
      <c r="AV66" s="118"/>
      <c r="AW66" s="118"/>
      <c r="AX66" s="118"/>
      <c r="AY66" s="118"/>
      <c r="AZ66" s="118"/>
      <c r="BA66" s="118"/>
      <c r="BB66" s="119"/>
      <c r="BC66" s="39"/>
      <c r="BD66" s="34"/>
      <c r="BE66" s="81" t="str">
        <f>IF([2]回答表!X42="○",[2]回答表!V117,IF([2]回答表!AA42="○",[2]回答表!V130,""))</f>
        <v/>
      </c>
      <c r="BF66" s="82"/>
      <c r="BG66" s="82"/>
      <c r="BH66" s="82"/>
      <c r="BI66" s="81" t="str">
        <f>IF([2]回答表!X42="○",[2]回答表!V118,IF([2]回答表!AA42="○",[2]回答表!V131,""))</f>
        <v/>
      </c>
      <c r="BJ66" s="82"/>
      <c r="BK66" s="82"/>
      <c r="BL66" s="82"/>
      <c r="BM66" s="81" t="str">
        <f>IF([2]回答表!X42="○",[2]回答表!V119,IF([2]回答表!AA42="○",[2]回答表!V132,""))</f>
        <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108"/>
      <c r="V67" s="109"/>
      <c r="W67" s="109"/>
      <c r="X67" s="109"/>
      <c r="Y67" s="109"/>
      <c r="Z67" s="109"/>
      <c r="AA67" s="109"/>
      <c r="AB67" s="109"/>
      <c r="AC67" s="109"/>
      <c r="AD67" s="109"/>
      <c r="AE67" s="109"/>
      <c r="AF67" s="109"/>
      <c r="AG67" s="109"/>
      <c r="AH67" s="109"/>
      <c r="AI67" s="109"/>
      <c r="AJ67" s="110"/>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108"/>
      <c r="V68" s="109"/>
      <c r="W68" s="109"/>
      <c r="X68" s="109"/>
      <c r="Y68" s="109"/>
      <c r="Z68" s="109"/>
      <c r="AA68" s="109"/>
      <c r="AB68" s="109"/>
      <c r="AC68" s="109"/>
      <c r="AD68" s="109"/>
      <c r="AE68" s="109"/>
      <c r="AF68" s="109"/>
      <c r="AG68" s="109"/>
      <c r="AH68" s="109"/>
      <c r="AI68" s="109"/>
      <c r="AJ68" s="110"/>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IF([2]回答表!AA42="○","○","")</f>
        <v/>
      </c>
      <c r="O69" s="97"/>
      <c r="P69" s="97"/>
      <c r="Q69" s="98"/>
      <c r="R69" s="38"/>
      <c r="S69" s="38"/>
      <c r="T69" s="38"/>
      <c r="U69" s="108"/>
      <c r="V69" s="109"/>
      <c r="W69" s="109"/>
      <c r="X69" s="109"/>
      <c r="Y69" s="109"/>
      <c r="Z69" s="109"/>
      <c r="AA69" s="109"/>
      <c r="AB69" s="109"/>
      <c r="AC69" s="109"/>
      <c r="AD69" s="109"/>
      <c r="AE69" s="109"/>
      <c r="AF69" s="109"/>
      <c r="AG69" s="109"/>
      <c r="AH69" s="109"/>
      <c r="AI69" s="109"/>
      <c r="AJ69" s="110"/>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108"/>
      <c r="V70" s="109"/>
      <c r="W70" s="109"/>
      <c r="X70" s="109"/>
      <c r="Y70" s="109"/>
      <c r="Z70" s="109"/>
      <c r="AA70" s="109"/>
      <c r="AB70" s="109"/>
      <c r="AC70" s="109"/>
      <c r="AD70" s="109"/>
      <c r="AE70" s="109"/>
      <c r="AF70" s="109"/>
      <c r="AG70" s="109"/>
      <c r="AH70" s="109"/>
      <c r="AI70" s="109"/>
      <c r="AJ70" s="110"/>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108"/>
      <c r="V71" s="109"/>
      <c r="W71" s="109"/>
      <c r="X71" s="109"/>
      <c r="Y71" s="109"/>
      <c r="Z71" s="109"/>
      <c r="AA71" s="109"/>
      <c r="AB71" s="109"/>
      <c r="AC71" s="109"/>
      <c r="AD71" s="109"/>
      <c r="AE71" s="109"/>
      <c r="AF71" s="109"/>
      <c r="AG71" s="109"/>
      <c r="AH71" s="109"/>
      <c r="AI71" s="109"/>
      <c r="AJ71" s="110"/>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111"/>
      <c r="V72" s="112"/>
      <c r="W72" s="112"/>
      <c r="X72" s="112"/>
      <c r="Y72" s="112"/>
      <c r="Z72" s="112"/>
      <c r="AA72" s="112"/>
      <c r="AB72" s="112"/>
      <c r="AC72" s="112"/>
      <c r="AD72" s="112"/>
      <c r="AE72" s="112"/>
      <c r="AF72" s="112"/>
      <c r="AG72" s="112"/>
      <c r="AH72" s="112"/>
      <c r="AI72" s="112"/>
      <c r="AJ72" s="113"/>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IF([2]回答表!AD42="○","○","")</f>
        <v/>
      </c>
      <c r="O75" s="97"/>
      <c r="P75" s="97"/>
      <c r="Q75" s="98"/>
      <c r="R75" s="38"/>
      <c r="S75" s="38"/>
      <c r="T75" s="38"/>
      <c r="U75" s="105" t="str">
        <f>IF([2]回答表!AD42="○",[2]回答表!B137,"")</f>
        <v/>
      </c>
      <c r="V75" s="106"/>
      <c r="W75" s="106"/>
      <c r="X75" s="106"/>
      <c r="Y75" s="106"/>
      <c r="Z75" s="106"/>
      <c r="AA75" s="106"/>
      <c r="AB75" s="106"/>
      <c r="AC75" s="106"/>
      <c r="AD75" s="106"/>
      <c r="AE75" s="106"/>
      <c r="AF75" s="106"/>
      <c r="AG75" s="106"/>
      <c r="AH75" s="106"/>
      <c r="AI75" s="106"/>
      <c r="AJ75" s="107"/>
      <c r="AK75" s="55"/>
      <c r="AL75" s="55"/>
      <c r="AM75" s="105" t="str">
        <f>IF([2]回答表!AD42="○",[2]回答表!B143,"")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IF([2]回答表!F17="水道事業",IF([2]回答表!X43="○","○",""),"")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IF([2]回答表!F17="水道事業",IF([2]回答表!X43="○",[2]回答表!B154,IF([2]回答表!AA43="○",[2]回答表!B201,"")),"")</f>
        <v/>
      </c>
      <c r="AN87" s="106"/>
      <c r="AO87" s="106"/>
      <c r="AP87" s="106"/>
      <c r="AQ87" s="106"/>
      <c r="AR87" s="106"/>
      <c r="AS87" s="106"/>
      <c r="AT87" s="106"/>
      <c r="AU87" s="106"/>
      <c r="AV87" s="106"/>
      <c r="AW87" s="106"/>
      <c r="AX87" s="106"/>
      <c r="AY87" s="106"/>
      <c r="AZ87" s="106"/>
      <c r="BA87" s="106"/>
      <c r="BB87" s="107"/>
      <c r="BC87" s="39"/>
      <c r="BD87" s="34"/>
      <c r="BE87" s="114" t="str">
        <f>IF([2]回答表!F17="水道事業",IF([2]回答表!X43="○",[2]回答表!B190,IF([2]回答表!AA43="○",[2]回答表!B238,"")),"")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IF([2]回答表!F17="水道事業",IF([2]回答表!X43="○",[2]回答表!J162,IF([2]回答表!AA43="○",[2]回答表!J209,"")),"")</f>
        <v/>
      </c>
      <c r="V89" s="118"/>
      <c r="W89" s="118"/>
      <c r="X89" s="118"/>
      <c r="Y89" s="118"/>
      <c r="Z89" s="118"/>
      <c r="AA89" s="118"/>
      <c r="AB89" s="119"/>
      <c r="AC89" s="117" t="str">
        <f>IF([2]回答表!F17="水道事業",IF([2]回答表!X43="○",[2]回答表!J169,IF([2]回答表!AA43="○",[2]回答表!J216,"")),"")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IF([2]回答表!F17="水道事業",IF([2]回答表!X43="○",[2]回答表!E190,IF([2]回答表!AA43="○",[2]回答表!E238,"")),"")</f>
        <v/>
      </c>
      <c r="BF90" s="82"/>
      <c r="BG90" s="82"/>
      <c r="BH90" s="82"/>
      <c r="BI90" s="81" t="str">
        <f>IF([2]回答表!F17="水道事業",IF([2]回答表!X43="○",[2]回答表!E191,IF([2]回答表!AA43="○",[2]回答表!E239,"")),"")</f>
        <v/>
      </c>
      <c r="BJ90" s="82"/>
      <c r="BK90" s="82"/>
      <c r="BL90" s="82"/>
      <c r="BM90" s="81" t="str">
        <f>IF([2]回答表!F17="水道事業",IF([2]回答表!X43="○",[2]回答表!E192,IF([2]回答表!AA43="○",[2]回答表!E240,"")),"")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IF([2]回答表!F17="水道事業",IF([2]回答表!AA43="○","○",""),"")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IF([2]回答表!F17="水道事業",IF([2]回答表!X43="○",[2]回答表!J172,IF([2]回答表!AA43="○",[2]回答表!J219,"")),"")</f>
        <v/>
      </c>
      <c r="V94" s="118"/>
      <c r="W94" s="118"/>
      <c r="X94" s="118"/>
      <c r="Y94" s="118"/>
      <c r="Z94" s="118"/>
      <c r="AA94" s="118"/>
      <c r="AB94" s="119"/>
      <c r="AC94" s="117" t="str">
        <f>IF([2]回答表!F17="水道事業",IF([2]回答表!X43="○",[2]回答表!J176,IF([2]回答表!AA43="○",[2]回答表!J223,"")),"")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IF([2]回答表!F17="水道事業",IF([2]回答表!AD43="○","○",""),"")</f>
        <v/>
      </c>
      <c r="O99" s="97"/>
      <c r="P99" s="97"/>
      <c r="Q99" s="98"/>
      <c r="R99" s="38"/>
      <c r="S99" s="38"/>
      <c r="T99" s="38"/>
      <c r="U99" s="105" t="str">
        <f>IF([2]回答表!F17="水道事業",IF([2]回答表!AD43="○",[2]回答表!B249,""),"")</f>
        <v/>
      </c>
      <c r="V99" s="106"/>
      <c r="W99" s="106"/>
      <c r="X99" s="106"/>
      <c r="Y99" s="106"/>
      <c r="Z99" s="106"/>
      <c r="AA99" s="106"/>
      <c r="AB99" s="106"/>
      <c r="AC99" s="106"/>
      <c r="AD99" s="106"/>
      <c r="AE99" s="106"/>
      <c r="AF99" s="106"/>
      <c r="AG99" s="106"/>
      <c r="AH99" s="106"/>
      <c r="AI99" s="106"/>
      <c r="AJ99" s="107"/>
      <c r="AK99" s="55"/>
      <c r="AL99" s="55"/>
      <c r="AM99" s="105" t="str">
        <f>IF([2]回答表!F17="水道事業",IF([2]回答表!AD43="○",[2]回答表!B255,""),"")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IF([2]回答表!F17="簡易水道事業",IF([2]回答表!X43="○","○",""),"")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IF([2]回答表!F17="簡易水道事業",IF([2]回答表!X43="○",[2]回答表!B154,IF([2]回答表!AA43="○",[2]回答表!B201,"")),"")</f>
        <v/>
      </c>
      <c r="AN111" s="106"/>
      <c r="AO111" s="106"/>
      <c r="AP111" s="106"/>
      <c r="AQ111" s="106"/>
      <c r="AR111" s="106"/>
      <c r="AS111" s="106"/>
      <c r="AT111" s="106"/>
      <c r="AU111" s="106"/>
      <c r="AV111" s="106"/>
      <c r="AW111" s="106"/>
      <c r="AX111" s="106"/>
      <c r="AY111" s="106"/>
      <c r="AZ111" s="106"/>
      <c r="BA111" s="106"/>
      <c r="BB111" s="107"/>
      <c r="BC111" s="39"/>
      <c r="BD111" s="34"/>
      <c r="BE111" s="114" t="str">
        <f>IF([2]回答表!F17="簡易水道事業",IF([2]回答表!X43="○",[2]回答表!B190,IF([2]回答表!AA43="○",[2]回答表!B238,"")),"")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IF([2]回答表!F17="簡易水道事業",IF([2]回答表!X43="○",[2]回答表!Y181,IF([2]回答表!AA43="○",[2]回答表!Y229,"")),"")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IF([2]回答表!F17="簡易水道事業",IF([2]回答表!X43="○",[2]回答表!E190,IF([2]回答表!AA43="○",[2]回答表!E238,"")),"")</f>
        <v/>
      </c>
      <c r="BF114" s="82"/>
      <c r="BG114" s="82"/>
      <c r="BH114" s="82"/>
      <c r="BI114" s="81" t="str">
        <f>IF([2]回答表!F17="簡易水道事業",IF([2]回答表!X43="○",[2]回答表!E191,IF([2]回答表!AA43="○",[2]回答表!E239,"")),"")</f>
        <v/>
      </c>
      <c r="BJ114" s="82"/>
      <c r="BK114" s="82"/>
      <c r="BL114" s="82"/>
      <c r="BM114" s="81" t="str">
        <f>IF([2]回答表!F17="簡易水道事業",IF([2]回答表!X43="○",[2]回答表!E192,IF([2]回答表!AA43="○",[2]回答表!E240,"")),"")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IF([2]回答表!F17="簡易水道事業",IF([2]回答表!AA43="○","○",""),"")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IF([2]回答表!F17="簡易水道事業",IF([2]回答表!X43="○",[2]回答表!Y182,IF([2]回答表!AA43="○",[2]回答表!Y230,"")),"")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IF([2]回答表!F17="簡易水道事業",IF([2]回答表!AD43="○","○",""),"")</f>
        <v/>
      </c>
      <c r="O123" s="97"/>
      <c r="P123" s="97"/>
      <c r="Q123" s="98"/>
      <c r="R123" s="38"/>
      <c r="S123" s="38"/>
      <c r="T123" s="38"/>
      <c r="U123" s="105" t="str">
        <f>IF([2]回答表!F17="簡易水道事業",IF([2]回答表!AD43="○",[2]回答表!B249,""),"")</f>
        <v/>
      </c>
      <c r="V123" s="106"/>
      <c r="W123" s="106"/>
      <c r="X123" s="106"/>
      <c r="Y123" s="106"/>
      <c r="Z123" s="106"/>
      <c r="AA123" s="106"/>
      <c r="AB123" s="106"/>
      <c r="AC123" s="106"/>
      <c r="AD123" s="106"/>
      <c r="AE123" s="106"/>
      <c r="AF123" s="106"/>
      <c r="AG123" s="106"/>
      <c r="AH123" s="106"/>
      <c r="AI123" s="106"/>
      <c r="AJ123" s="107"/>
      <c r="AK123" s="55"/>
      <c r="AL123" s="55"/>
      <c r="AM123" s="105" t="str">
        <f>IF([2]回答表!F17="簡易水道事業",IF([2]回答表!AD43="○",[2]回答表!B255,""),"")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IF([2]回答表!F17="下水道事業",IF([2]回答表!X43="○","○",""),"")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105" t="str">
        <f>IF([2]回答表!F17="下水道事業",IF([2]回答表!X43="○",[2]回答表!B154,IF([2]回答表!AA43="○",[2]回答表!B201,"")),"")</f>
        <v>　生活排水処理構想に基づき、村内の特環１処理区に集排4処理区のうち五反沢処理区を接続する予定となっている。</v>
      </c>
      <c r="AN135" s="106"/>
      <c r="AO135" s="106"/>
      <c r="AP135" s="106"/>
      <c r="AQ135" s="106"/>
      <c r="AR135" s="106"/>
      <c r="AS135" s="106"/>
      <c r="AT135" s="106"/>
      <c r="AU135" s="106"/>
      <c r="AV135" s="106"/>
      <c r="AW135" s="106"/>
      <c r="AX135" s="106"/>
      <c r="AY135" s="106"/>
      <c r="AZ135" s="106"/>
      <c r="BA135" s="106"/>
      <c r="BB135" s="107"/>
      <c r="BC135" s="39"/>
      <c r="BD135" s="34"/>
      <c r="BE135" s="114" t="str">
        <f>IF([2]回答表!F17="下水道事業",IF([2]回答表!X43="○",[2]回答表!B190,IF([2]回答表!AA43="○",[2]回答表!B238,"")),"")</f>
        <v>令和</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108"/>
      <c r="AN136" s="109"/>
      <c r="AO136" s="109"/>
      <c r="AP136" s="109"/>
      <c r="AQ136" s="109"/>
      <c r="AR136" s="109"/>
      <c r="AS136" s="109"/>
      <c r="AT136" s="109"/>
      <c r="AU136" s="109"/>
      <c r="AV136" s="109"/>
      <c r="AW136" s="109"/>
      <c r="AX136" s="109"/>
      <c r="AY136" s="109"/>
      <c r="AZ136" s="109"/>
      <c r="BA136" s="109"/>
      <c r="BB136" s="110"/>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IF([2]回答表!F17="下水道事業",IF([2]回答表!X43="○",[2]回答表!Y184,IF([2]回答表!AA43="○",[2]回答表!Y232,"")),"")</f>
        <v>○</v>
      </c>
      <c r="V137" s="118"/>
      <c r="W137" s="118"/>
      <c r="X137" s="118"/>
      <c r="Y137" s="118"/>
      <c r="Z137" s="118"/>
      <c r="AA137" s="118"/>
      <c r="AB137" s="119"/>
      <c r="AC137" s="117">
        <f>IF([2]回答表!F17="下水道事業",IF([2]回答表!X43="○",[2]回答表!Y185,IF([2]回答表!AA43="○",[2]回答表!Y233,"")),"")</f>
        <v>0</v>
      </c>
      <c r="AD137" s="118"/>
      <c r="AE137" s="118"/>
      <c r="AF137" s="118"/>
      <c r="AG137" s="118"/>
      <c r="AH137" s="118"/>
      <c r="AI137" s="118"/>
      <c r="AJ137" s="119"/>
      <c r="AK137" s="49"/>
      <c r="AL137" s="49"/>
      <c r="AM137" s="108"/>
      <c r="AN137" s="109"/>
      <c r="AO137" s="109"/>
      <c r="AP137" s="109"/>
      <c r="AQ137" s="109"/>
      <c r="AR137" s="109"/>
      <c r="AS137" s="109"/>
      <c r="AT137" s="109"/>
      <c r="AU137" s="109"/>
      <c r="AV137" s="109"/>
      <c r="AW137" s="109"/>
      <c r="AX137" s="109"/>
      <c r="AY137" s="109"/>
      <c r="AZ137" s="109"/>
      <c r="BA137" s="109"/>
      <c r="BB137" s="110"/>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108"/>
      <c r="AN138" s="109"/>
      <c r="AO138" s="109"/>
      <c r="AP138" s="109"/>
      <c r="AQ138" s="109"/>
      <c r="AR138" s="109"/>
      <c r="AS138" s="109"/>
      <c r="AT138" s="109"/>
      <c r="AU138" s="109"/>
      <c r="AV138" s="109"/>
      <c r="AW138" s="109"/>
      <c r="AX138" s="109"/>
      <c r="AY138" s="109"/>
      <c r="AZ138" s="109"/>
      <c r="BA138" s="109"/>
      <c r="BB138" s="110"/>
      <c r="BC138" s="39"/>
      <c r="BD138" s="34"/>
      <c r="BE138" s="81">
        <f>IF([2]回答表!F17="下水道事業",IF([2]回答表!X43="○",[2]回答表!E190,IF([2]回答表!AA43="○",[2]回答表!E238,"")),"")</f>
        <v>4</v>
      </c>
      <c r="BF138" s="82"/>
      <c r="BG138" s="82"/>
      <c r="BH138" s="82"/>
      <c r="BI138" s="81">
        <f>IF([2]回答表!F17="下水道事業",IF([2]回答表!X43="○",[2]回答表!E191,IF([2]回答表!AA43="○",[2]回答表!E239,"")),"")</f>
        <v>4</v>
      </c>
      <c r="BJ138" s="82"/>
      <c r="BK138" s="82"/>
      <c r="BL138" s="82"/>
      <c r="BM138" s="81">
        <f>IF([2]回答表!F17="下水道事業",IF([2]回答表!X43="○",[2]回答表!E192,IF([2]回答表!AA43="○",[2]回答表!E240,"")),"")</f>
        <v>1</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108"/>
      <c r="AN139" s="109"/>
      <c r="AO139" s="109"/>
      <c r="AP139" s="109"/>
      <c r="AQ139" s="109"/>
      <c r="AR139" s="109"/>
      <c r="AS139" s="109"/>
      <c r="AT139" s="109"/>
      <c r="AU139" s="109"/>
      <c r="AV139" s="109"/>
      <c r="AW139" s="109"/>
      <c r="AX139" s="109"/>
      <c r="AY139" s="109"/>
      <c r="AZ139" s="109"/>
      <c r="BA139" s="109"/>
      <c r="BB139" s="110"/>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108"/>
      <c r="AN140" s="109"/>
      <c r="AO140" s="109"/>
      <c r="AP140" s="109"/>
      <c r="AQ140" s="109"/>
      <c r="AR140" s="109"/>
      <c r="AS140" s="109"/>
      <c r="AT140" s="109"/>
      <c r="AU140" s="109"/>
      <c r="AV140" s="109"/>
      <c r="AW140" s="109"/>
      <c r="AX140" s="109"/>
      <c r="AY140" s="109"/>
      <c r="AZ140" s="109"/>
      <c r="BA140" s="109"/>
      <c r="BB140" s="110"/>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IF([2]回答表!F17="下水道事業",IF([2]回答表!AA43="○","○",""),"")</f>
        <v>○</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108"/>
      <c r="AN141" s="109"/>
      <c r="AO141" s="109"/>
      <c r="AP141" s="109"/>
      <c r="AQ141" s="109"/>
      <c r="AR141" s="109"/>
      <c r="AS141" s="109"/>
      <c r="AT141" s="109"/>
      <c r="AU141" s="109"/>
      <c r="AV141" s="109"/>
      <c r="AW141" s="109"/>
      <c r="AX141" s="109"/>
      <c r="AY141" s="109"/>
      <c r="AZ141" s="109"/>
      <c r="BA141" s="109"/>
      <c r="BB141" s="110"/>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IF([2]回答表!F17="下水道事業",IF([2]回答表!X43="○",[2]回答表!Y186,IF([2]回答表!AA43="○",[2]回答表!Y234,"")),"")</f>
        <v>○</v>
      </c>
      <c r="V142" s="118"/>
      <c r="W142" s="118"/>
      <c r="X142" s="118"/>
      <c r="Y142" s="118"/>
      <c r="Z142" s="118"/>
      <c r="AA142" s="118"/>
      <c r="AB142" s="119"/>
      <c r="AC142" s="117">
        <f>IF([2]回答表!F17="下水道事業",IF([2]回答表!X43="○",[2]回答表!Y187,IF([2]回答表!AA43="○",[2]回答表!Y235,"")),"")</f>
        <v>0</v>
      </c>
      <c r="AD142" s="118"/>
      <c r="AE142" s="118"/>
      <c r="AF142" s="118"/>
      <c r="AG142" s="118"/>
      <c r="AH142" s="118"/>
      <c r="AI142" s="118"/>
      <c r="AJ142" s="119"/>
      <c r="AK142" s="49"/>
      <c r="AL142" s="49"/>
      <c r="AM142" s="108"/>
      <c r="AN142" s="109"/>
      <c r="AO142" s="109"/>
      <c r="AP142" s="109"/>
      <c r="AQ142" s="109"/>
      <c r="AR142" s="109"/>
      <c r="AS142" s="109"/>
      <c r="AT142" s="109"/>
      <c r="AU142" s="109"/>
      <c r="AV142" s="109"/>
      <c r="AW142" s="109"/>
      <c r="AX142" s="109"/>
      <c r="AY142" s="109"/>
      <c r="AZ142" s="109"/>
      <c r="BA142" s="109"/>
      <c r="BB142" s="110"/>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108"/>
      <c r="AN143" s="109"/>
      <c r="AO143" s="109"/>
      <c r="AP143" s="109"/>
      <c r="AQ143" s="109"/>
      <c r="AR143" s="109"/>
      <c r="AS143" s="109"/>
      <c r="AT143" s="109"/>
      <c r="AU143" s="109"/>
      <c r="AV143" s="109"/>
      <c r="AW143" s="109"/>
      <c r="AX143" s="109"/>
      <c r="AY143" s="109"/>
      <c r="AZ143" s="109"/>
      <c r="BA143" s="109"/>
      <c r="BB143" s="110"/>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111"/>
      <c r="AN144" s="112"/>
      <c r="AO144" s="112"/>
      <c r="AP144" s="112"/>
      <c r="AQ144" s="112"/>
      <c r="AR144" s="112"/>
      <c r="AS144" s="112"/>
      <c r="AT144" s="112"/>
      <c r="AU144" s="112"/>
      <c r="AV144" s="112"/>
      <c r="AW144" s="112"/>
      <c r="AX144" s="112"/>
      <c r="AY144" s="112"/>
      <c r="AZ144" s="112"/>
      <c r="BA144" s="112"/>
      <c r="BB144" s="113"/>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IF([2]回答表!F17="下水道事業",IF([2]回答表!AD43="○","○",""),"")</f>
        <v/>
      </c>
      <c r="O147" s="97"/>
      <c r="P147" s="97"/>
      <c r="Q147" s="98"/>
      <c r="R147" s="38"/>
      <c r="S147" s="38"/>
      <c r="T147" s="38"/>
      <c r="U147" s="105" t="str">
        <f>IF([2]回答表!F17="下水道事業",IF([2]回答表!AD43="○",[2]回答表!B249,""),"")</f>
        <v/>
      </c>
      <c r="V147" s="106"/>
      <c r="W147" s="106"/>
      <c r="X147" s="106"/>
      <c r="Y147" s="106"/>
      <c r="Z147" s="106"/>
      <c r="AA147" s="106"/>
      <c r="AB147" s="106"/>
      <c r="AC147" s="106"/>
      <c r="AD147" s="106"/>
      <c r="AE147" s="106"/>
      <c r="AF147" s="106"/>
      <c r="AG147" s="106"/>
      <c r="AH147" s="106"/>
      <c r="AI147" s="106"/>
      <c r="AJ147" s="107"/>
      <c r="AK147" s="55"/>
      <c r="AL147" s="55"/>
      <c r="AM147" s="105" t="str">
        <f>IF([2]回答表!F17="下水道事業",IF([2]回答表!AD43="○",[2]回答表!B255,""),"")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IF([2]回答表!BD17="○",IF([2]回答表!X43="○","○",""),"")</f>
        <v/>
      </c>
      <c r="O159" s="97"/>
      <c r="P159" s="97"/>
      <c r="Q159" s="98"/>
      <c r="R159" s="38"/>
      <c r="S159" s="38"/>
      <c r="T159" s="38"/>
      <c r="U159" s="105" t="str">
        <f>IF([2]回答表!BD17="○",IF([2]回答表!X43="○",[2]回答表!B154,IF([2]回答表!AA43="○",[2]回答表!B201,"")),"")</f>
        <v/>
      </c>
      <c r="V159" s="106"/>
      <c r="W159" s="106"/>
      <c r="X159" s="106"/>
      <c r="Y159" s="106"/>
      <c r="Z159" s="106"/>
      <c r="AA159" s="106"/>
      <c r="AB159" s="106"/>
      <c r="AC159" s="106"/>
      <c r="AD159" s="106"/>
      <c r="AE159" s="106"/>
      <c r="AF159" s="106"/>
      <c r="AG159" s="106"/>
      <c r="AH159" s="106"/>
      <c r="AI159" s="106"/>
      <c r="AJ159" s="107"/>
      <c r="AK159" s="49"/>
      <c r="AL159" s="49"/>
      <c r="AM159" s="114" t="str">
        <f>IF([2]回答表!BD17="○",IF([2]回答表!X43="○",[2]回答表!B190,IF([2]回答表!AA43="○",[2]回答表!B238,"")),"")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IF([2]回答表!BD17="○",IF([2]回答表!X43="○",[2]回答表!E190,IF([2]回答表!AA43="○",[2]回答表!E238,"")),"")</f>
        <v/>
      </c>
      <c r="AN162" s="82"/>
      <c r="AO162" s="82"/>
      <c r="AP162" s="82"/>
      <c r="AQ162" s="81" t="str">
        <f>IF([2]回答表!BD17="○",IF([2]回答表!X43="○",[2]回答表!E191,IF([2]回答表!AA43="○",[2]回答表!E239,"")),"")</f>
        <v/>
      </c>
      <c r="AR162" s="82"/>
      <c r="AS162" s="82"/>
      <c r="AT162" s="82"/>
      <c r="AU162" s="81" t="str">
        <f>IF([2]回答表!BD17="○",IF([2]回答表!X43="○",[2]回答表!E192,IF([2]回答表!AA43="○",[2]回答表!E240,"")),"")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IF([2]回答表!BD17="○",IF([2]回答表!AA43="○","○",""),"")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IF([2]回答表!BD17="○",IF([2]回答表!AD43="○","○",""),"")</f>
        <v/>
      </c>
      <c r="O171" s="97"/>
      <c r="P171" s="97"/>
      <c r="Q171" s="98"/>
      <c r="R171" s="38"/>
      <c r="S171" s="38"/>
      <c r="T171" s="38"/>
      <c r="U171" s="105" t="str">
        <f>IF([2]回答表!BD17="○",IF([2]回答表!AD43="○",[2]回答表!B249,""),"")</f>
        <v/>
      </c>
      <c r="V171" s="106"/>
      <c r="W171" s="106"/>
      <c r="X171" s="106"/>
      <c r="Y171" s="106"/>
      <c r="Z171" s="106"/>
      <c r="AA171" s="106"/>
      <c r="AB171" s="106"/>
      <c r="AC171" s="106"/>
      <c r="AD171" s="106"/>
      <c r="AE171" s="106"/>
      <c r="AF171" s="106"/>
      <c r="AG171" s="106"/>
      <c r="AH171" s="106"/>
      <c r="AI171" s="106"/>
      <c r="AJ171" s="107"/>
      <c r="AK171" s="55"/>
      <c r="AL171" s="55"/>
      <c r="AM171" s="105" t="str">
        <f>IF([2]回答表!BD17="○",IF([2]回答表!AD43="○",[2]回答表!B255,""),"")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IF([2]回答表!X44="○","○","")</f>
        <v/>
      </c>
      <c r="O183" s="97"/>
      <c r="P183" s="97"/>
      <c r="Q183" s="98"/>
      <c r="R183" s="38"/>
      <c r="S183" s="38"/>
      <c r="T183" s="38"/>
      <c r="U183" s="105" t="str">
        <f>IF([2]回答表!X44="○",[2]回答表!B266,IF([2]回答表!AA44="○",[2]回答表!B283,""))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IF([2]回答表!X44="○",[2]回答表!U272,IF([2]回答表!AA44="○",[2]回答表!U289,""))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IF([2]回答表!X44="○",[2]回答表!G272,IF([2]回答表!AA44="○",[2]回答表!G289,""))</f>
        <v/>
      </c>
      <c r="AN186" s="118"/>
      <c r="AO186" s="118"/>
      <c r="AP186" s="118"/>
      <c r="AQ186" s="118"/>
      <c r="AR186" s="118"/>
      <c r="AS186" s="118"/>
      <c r="AT186" s="119"/>
      <c r="AU186" s="117" t="str">
        <f>IF([2]回答表!X44="○",[2]回答表!G273,IF([2]回答表!AA44="○",[2]回答表!G290,""))</f>
        <v/>
      </c>
      <c r="AV186" s="118"/>
      <c r="AW186" s="118"/>
      <c r="AX186" s="118"/>
      <c r="AY186" s="118"/>
      <c r="AZ186" s="118"/>
      <c r="BA186" s="118"/>
      <c r="BB186" s="119"/>
      <c r="BC186" s="39"/>
      <c r="BD186" s="34"/>
      <c r="BE186" s="81" t="str">
        <f>IF([2]回答表!X44="○",[2]回答表!X272,IF([2]回答表!AA44="○",[2]回答表!X289,""))</f>
        <v/>
      </c>
      <c r="BF186" s="82"/>
      <c r="BG186" s="82"/>
      <c r="BH186" s="82"/>
      <c r="BI186" s="81" t="str">
        <f>IF([2]回答表!X44="○",[2]回答表!X273,IF([2]回答表!AA44="○",[2]回答表!X290,""))</f>
        <v/>
      </c>
      <c r="BJ186" s="82"/>
      <c r="BK186" s="82"/>
      <c r="BL186" s="85"/>
      <c r="BM186" s="81" t="str">
        <f>IF([2]回答表!X44="○",[2]回答表!X274,IF([2]回答表!AA44="○",[2]回答表!X291,""))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IF([2]回答表!AA44="○","○","")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IF([2]回答表!AD44="○","○","")</f>
        <v/>
      </c>
      <c r="O195" s="97"/>
      <c r="P195" s="97"/>
      <c r="Q195" s="98"/>
      <c r="R195" s="38"/>
      <c r="S195" s="38"/>
      <c r="T195" s="38"/>
      <c r="U195" s="105" t="str">
        <f>IF([2]回答表!AD44="○",[2]回答表!B296,"")</f>
        <v/>
      </c>
      <c r="V195" s="106"/>
      <c r="W195" s="106"/>
      <c r="X195" s="106"/>
      <c r="Y195" s="106"/>
      <c r="Z195" s="106"/>
      <c r="AA195" s="106"/>
      <c r="AB195" s="106"/>
      <c r="AC195" s="106"/>
      <c r="AD195" s="106"/>
      <c r="AE195" s="106"/>
      <c r="AF195" s="106"/>
      <c r="AG195" s="106"/>
      <c r="AH195" s="106"/>
      <c r="AI195" s="106"/>
      <c r="AJ195" s="107"/>
      <c r="AK195" s="60"/>
      <c r="AL195" s="60"/>
      <c r="AM195" s="105" t="str">
        <f>IF([2]回答表!AD44="○",[2]回答表!B302,"")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IF([2]回答表!X45="○","○","")</f>
        <v/>
      </c>
      <c r="O207" s="97"/>
      <c r="P207" s="97"/>
      <c r="Q207" s="98"/>
      <c r="R207" s="38"/>
      <c r="S207" s="38"/>
      <c r="T207" s="38"/>
      <c r="U207" s="105" t="str">
        <f>IF([2]回答表!X45="○",[2]回答表!B314,IF([2]回答表!AA45="○",[2]回答表!B337,""))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IF([2]回答表!X45="○",[2]回答表!B320,"")</f>
        <v/>
      </c>
      <c r="AO207" s="163"/>
      <c r="AP207" s="163"/>
      <c r="AQ207" s="163"/>
      <c r="AR207" s="163"/>
      <c r="AS207" s="163"/>
      <c r="AT207" s="163"/>
      <c r="AU207" s="163"/>
      <c r="AV207" s="163"/>
      <c r="AW207" s="163"/>
      <c r="AX207" s="163"/>
      <c r="AY207" s="163"/>
      <c r="AZ207" s="163"/>
      <c r="BA207" s="163"/>
      <c r="BB207" s="164"/>
      <c r="BC207" s="39"/>
      <c r="BD207" s="34"/>
      <c r="BE207" s="114" t="str">
        <f>IF([2]回答表!X45="○",[2]回答表!B326,IF([2]回答表!AA45="○",[2]回答表!B343,""))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IF([2]回答表!X45="○",[2]回答表!E326,IF([2]回答表!AA45="○",[2]回答表!E343,""))</f>
        <v/>
      </c>
      <c r="BF210" s="82"/>
      <c r="BG210" s="82"/>
      <c r="BH210" s="82"/>
      <c r="BI210" s="81" t="str">
        <f>IF([2]回答表!X45="○",[2]回答表!E327,IF([2]回答表!AA45="○",[2]回答表!E344,""))</f>
        <v/>
      </c>
      <c r="BJ210" s="82"/>
      <c r="BK210" s="82"/>
      <c r="BL210" s="85"/>
      <c r="BM210" s="81" t="str">
        <f>IF([2]回答表!X45="○",[2]回答表!E328,IF([2]回答表!AA45="○",[2]回答表!E345,""))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IF([2]回答表!AA45="○","○","")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IF([2]回答表!AD45="○","○","")</f>
        <v/>
      </c>
      <c r="O219" s="97"/>
      <c r="P219" s="97"/>
      <c r="Q219" s="98"/>
      <c r="R219" s="38"/>
      <c r="S219" s="38"/>
      <c r="T219" s="38"/>
      <c r="U219" s="105" t="str">
        <f>IF([2]回答表!AD45="○",[2]回答表!B350,"")</f>
        <v/>
      </c>
      <c r="V219" s="106"/>
      <c r="W219" s="106"/>
      <c r="X219" s="106"/>
      <c r="Y219" s="106"/>
      <c r="Z219" s="106"/>
      <c r="AA219" s="106"/>
      <c r="AB219" s="106"/>
      <c r="AC219" s="106"/>
      <c r="AD219" s="106"/>
      <c r="AE219" s="106"/>
      <c r="AF219" s="106"/>
      <c r="AG219" s="106"/>
      <c r="AH219" s="106"/>
      <c r="AI219" s="106"/>
      <c r="AJ219" s="107"/>
      <c r="AK219" s="60"/>
      <c r="AL219" s="60"/>
      <c r="AM219" s="105" t="str">
        <f>IF([2]回答表!AD45="○",[2]回答表!B356,"")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IF([2]回答表!X46="○","○","")</f>
        <v/>
      </c>
      <c r="O231" s="97"/>
      <c r="P231" s="97"/>
      <c r="Q231" s="98"/>
      <c r="R231" s="38"/>
      <c r="S231" s="38"/>
      <c r="T231" s="38"/>
      <c r="U231" s="105" t="str">
        <f>IF([2]回答表!X46="○",[2]回答表!B368,IF([2]回答表!AA46="○",[2]回答表!B382,""))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IF([2]回答表!X46="○",[2]回答表!BC375,IF([2]回答表!AA46="○",[2]回答表!BC389,""))</f>
        <v/>
      </c>
      <c r="AR231" s="149"/>
      <c r="AS231" s="149"/>
      <c r="AT231" s="149"/>
      <c r="AU231" s="154" t="s">
        <v>63</v>
      </c>
      <c r="AV231" s="155"/>
      <c r="AW231" s="155"/>
      <c r="AX231" s="156"/>
      <c r="AY231" s="149" t="str">
        <f>IF([2]回答表!X46="○",[2]回答表!BC380,IF([2]回答表!AA46="○",[2]回答表!BC394,""))</f>
        <v/>
      </c>
      <c r="AZ231" s="149"/>
      <c r="BA231" s="149"/>
      <c r="BB231" s="149"/>
      <c r="BC231" s="39"/>
      <c r="BD231" s="34"/>
      <c r="BE231" s="114" t="str">
        <f>IF([2]回答表!X46="○",[2]回答表!S374,IF([2]回答表!AA46="○",[2]回答表!S388,""))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IF([2]回答表!X46="○",[2]回答表!BC376,IF([2]回答表!AA46="○",[2]回答表!BC390,""))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IF([2]回答表!X46="○",[2]回答表!V374,IF([2]回答表!AA46="○",[2]回答表!V388,""))</f>
        <v/>
      </c>
      <c r="BF234" s="82"/>
      <c r="BG234" s="82"/>
      <c r="BH234" s="82"/>
      <c r="BI234" s="81" t="str">
        <f>IF([2]回答表!X46="○",[2]回答表!V375,IF([2]回答表!AA46="○",[2]回答表!V389,""))</f>
        <v/>
      </c>
      <c r="BJ234" s="82"/>
      <c r="BK234" s="82"/>
      <c r="BL234" s="85"/>
      <c r="BM234" s="81" t="str">
        <f>IF([2]回答表!X46="○",[2]回答表!V376,IF([2]回答表!AA46="○",[2]回答表!V390,""))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IF([2]回答表!X46="○",[2]回答表!BC377,IF([2]回答表!AA46="○",[2]回答表!BC391,""))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IF([2]回答表!X46="○",[2]回答表!BC381,IF([2]回答表!AA46="○",[2]回答表!BC395,""))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IF([2]回答表!AA46="○","○","")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IF([2]回答表!X46="○",[2]回答表!BC378,IF([2]回答表!AA46="○",[2]回答表!BC392,""))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IF([2]回答表!X46="○",[2]回答表!BC379,IF([2]回答表!AA46="○",[2]回答表!BC393,""))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IF([2]回答表!AD46="○","○","")</f>
        <v/>
      </c>
      <c r="O243" s="97"/>
      <c r="P243" s="97"/>
      <c r="Q243" s="98"/>
      <c r="R243" s="38"/>
      <c r="S243" s="38"/>
      <c r="T243" s="38"/>
      <c r="U243" s="105" t="str">
        <f>IF([2]回答表!AD46="○",[2]回答表!B396,"")</f>
        <v/>
      </c>
      <c r="V243" s="106"/>
      <c r="W243" s="106"/>
      <c r="X243" s="106"/>
      <c r="Y243" s="106"/>
      <c r="Z243" s="106"/>
      <c r="AA243" s="106"/>
      <c r="AB243" s="106"/>
      <c r="AC243" s="106"/>
      <c r="AD243" s="106"/>
      <c r="AE243" s="106"/>
      <c r="AF243" s="106"/>
      <c r="AG243" s="106"/>
      <c r="AH243" s="106"/>
      <c r="AI243" s="106"/>
      <c r="AJ243" s="107"/>
      <c r="AK243" s="55"/>
      <c r="AL243" s="55"/>
      <c r="AM243" s="105" t="str">
        <f>IF([2]回答表!AD46="○",[2]回答表!B402,"")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IF([2]回答表!X47="○","○","")</f>
        <v/>
      </c>
      <c r="O254" s="97"/>
      <c r="P254" s="97"/>
      <c r="Q254" s="98"/>
      <c r="R254" s="38"/>
      <c r="S254" s="38"/>
      <c r="T254" s="38"/>
      <c r="U254" s="105" t="str">
        <f>IF([2]回答表!X47="○",[2]回答表!B414,IF([2]回答表!AA47="○",[2]回答表!B431,""))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IF([2]回答表!X47="○",[2]回答表!B424,IF([2]回答表!AA47="○",[2]回答表!B441,""))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IF([2]回答表!X47="○",[2]回答表!G420,IF([2]回答表!AA47="○",[2]回答表!G437,""))</f>
        <v/>
      </c>
      <c r="AN256" s="118"/>
      <c r="AO256" s="118"/>
      <c r="AP256" s="118"/>
      <c r="AQ256" s="118"/>
      <c r="AR256" s="118"/>
      <c r="AS256" s="118"/>
      <c r="AT256" s="119"/>
      <c r="AU256" s="117" t="str">
        <f>IF([2]回答表!X47="○",[2]回答表!G421,IF([2]回答表!AA47="○",[2]回答表!G438,""))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IF([2]回答表!X47="○",[2]回答表!E424,IF([2]回答表!AA47="○",[2]回答表!E441,""))</f>
        <v/>
      </c>
      <c r="BF257" s="82"/>
      <c r="BG257" s="82"/>
      <c r="BH257" s="82"/>
      <c r="BI257" s="81" t="str">
        <f>IF([2]回答表!X47="○",[2]回答表!E425,IF([2]回答表!AA47="○",[2]回答表!E442,""))</f>
        <v/>
      </c>
      <c r="BJ257" s="82"/>
      <c r="BK257" s="82"/>
      <c r="BL257" s="85"/>
      <c r="BM257" s="81" t="str">
        <f>IF([2]回答表!X47="○",[2]回答表!E426,IF([2]回答表!AA47="○",[2]回答表!E443,""))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IF([2]回答表!AA47="○","○","")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IF([2]回答表!AD47="○","○","")</f>
        <v/>
      </c>
      <c r="O266" s="97"/>
      <c r="P266" s="97"/>
      <c r="Q266" s="98"/>
      <c r="R266" s="38"/>
      <c r="S266" s="38"/>
      <c r="T266" s="38"/>
      <c r="U266" s="105" t="str">
        <f>IF([2]回答表!AD47="○",[2]回答表!B448,"")</f>
        <v/>
      </c>
      <c r="V266" s="106"/>
      <c r="W266" s="106"/>
      <c r="X266" s="106"/>
      <c r="Y266" s="106"/>
      <c r="Z266" s="106"/>
      <c r="AA266" s="106"/>
      <c r="AB266" s="106"/>
      <c r="AC266" s="106"/>
      <c r="AD266" s="106"/>
      <c r="AE266" s="106"/>
      <c r="AF266" s="106"/>
      <c r="AG266" s="106"/>
      <c r="AH266" s="106"/>
      <c r="AI266" s="106"/>
      <c r="AJ266" s="107"/>
      <c r="AK266" s="49"/>
      <c r="AL266" s="49"/>
      <c r="AM266" s="105" t="str">
        <f>IF([2]回答表!AD47="○",[2]回答表!B454,"")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IF([2]回答表!R48="○",[2]回答表!B467,"")</f>
        <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19507-C3C8-4B65-8027-E728A6654D86}">
  <sheetPr>
    <pageSetUpPr fitToPage="1"/>
  </sheetPr>
  <dimension ref="A1:CE298"/>
  <sheetViews>
    <sheetView showZeros="0" zoomScale="55" zoomScaleNormal="55" workbookViewId="0">
      <selection activeCell="A387" sqref="A387"/>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IF(COUNTIF([3]回答表!K15,"*")&gt;0,[3]回答表!K15,"")</f>
        <v>上小阿仁村</v>
      </c>
      <c r="D11" s="245"/>
      <c r="E11" s="245"/>
      <c r="F11" s="245"/>
      <c r="G11" s="245"/>
      <c r="H11" s="245"/>
      <c r="I11" s="245"/>
      <c r="J11" s="245"/>
      <c r="K11" s="245"/>
      <c r="L11" s="245"/>
      <c r="M11" s="245"/>
      <c r="N11" s="245"/>
      <c r="O11" s="245"/>
      <c r="P11" s="245"/>
      <c r="Q11" s="245"/>
      <c r="R11" s="245"/>
      <c r="S11" s="245"/>
      <c r="T11" s="245"/>
      <c r="U11" s="252" t="str">
        <f>IF(COUNTIF([3]回答表!F17,"*")&gt;0,[3]回答表!F17,"")</f>
        <v>下水道事業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IF(COUNTIF([3]回答表!W17,"*")&gt;0,[3]回答表!W17,"")</f>
        <v>農業集落排水施設</v>
      </c>
      <c r="AP11" s="247"/>
      <c r="AQ11" s="247"/>
      <c r="AR11" s="247"/>
      <c r="AS11" s="247"/>
      <c r="AT11" s="247"/>
      <c r="AU11" s="247"/>
      <c r="AV11" s="247"/>
      <c r="AW11" s="247"/>
      <c r="AX11" s="247"/>
      <c r="AY11" s="247"/>
      <c r="AZ11" s="247"/>
      <c r="BA11" s="247"/>
      <c r="BB11" s="247"/>
      <c r="BC11" s="247"/>
      <c r="BD11" s="247"/>
      <c r="BE11" s="248"/>
      <c r="BF11" s="251" t="str">
        <f>IF(COUNTIF([3]回答表!F19,"*")&gt;0,[3]回答表!F19,"")</f>
        <v>ー</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IF([3]回答表!R41="○","○","")</f>
        <v/>
      </c>
      <c r="E24" s="121"/>
      <c r="F24" s="121"/>
      <c r="G24" s="121"/>
      <c r="H24" s="121"/>
      <c r="I24" s="121"/>
      <c r="J24" s="122"/>
      <c r="K24" s="120" t="str">
        <f>IF([3]回答表!R42="○","○","")</f>
        <v/>
      </c>
      <c r="L24" s="121"/>
      <c r="M24" s="121"/>
      <c r="N24" s="121"/>
      <c r="O24" s="121"/>
      <c r="P24" s="121"/>
      <c r="Q24" s="122"/>
      <c r="R24" s="120" t="str">
        <f>IF([3]回答表!R43="○","○","")</f>
        <v>○</v>
      </c>
      <c r="S24" s="121"/>
      <c r="T24" s="121"/>
      <c r="U24" s="121"/>
      <c r="V24" s="121"/>
      <c r="W24" s="121"/>
      <c r="X24" s="122"/>
      <c r="Y24" s="120" t="str">
        <f>IF([3]回答表!R44="○","○","")</f>
        <v/>
      </c>
      <c r="Z24" s="121"/>
      <c r="AA24" s="121"/>
      <c r="AB24" s="121"/>
      <c r="AC24" s="121"/>
      <c r="AD24" s="121"/>
      <c r="AE24" s="122"/>
      <c r="AF24" s="120" t="str">
        <f>IF([3]回答表!R45="○","○","")</f>
        <v/>
      </c>
      <c r="AG24" s="121"/>
      <c r="AH24" s="121"/>
      <c r="AI24" s="121"/>
      <c r="AJ24" s="121"/>
      <c r="AK24" s="121"/>
      <c r="AL24" s="122"/>
      <c r="AM24" s="120" t="str">
        <f>IF([3]回答表!R46="○","○","")</f>
        <v/>
      </c>
      <c r="AN24" s="121"/>
      <c r="AO24" s="121"/>
      <c r="AP24" s="121"/>
      <c r="AQ24" s="121"/>
      <c r="AR24" s="121"/>
      <c r="AS24" s="122"/>
      <c r="AT24" s="120" t="str">
        <f>IF([3]回答表!R47="○","○","")</f>
        <v/>
      </c>
      <c r="AU24" s="121"/>
      <c r="AV24" s="121"/>
      <c r="AW24" s="121"/>
      <c r="AX24" s="121"/>
      <c r="AY24" s="121"/>
      <c r="AZ24" s="122"/>
      <c r="BA24" s="18"/>
      <c r="BB24" s="117" t="str">
        <f>IF([3]回答表!R48="○","○","")</f>
        <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IF([3]回答表!X41="○","○","")</f>
        <v/>
      </c>
      <c r="O36" s="97"/>
      <c r="P36" s="97"/>
      <c r="Q36" s="98"/>
      <c r="R36" s="38"/>
      <c r="S36" s="38"/>
      <c r="T36" s="38"/>
      <c r="U36" s="105" t="str">
        <f>IF([3]回答表!X41="○",[3]回答表!B56,IF([3]回答表!AA41="○",[3]回答表!B76,""))</f>
        <v/>
      </c>
      <c r="V36" s="106"/>
      <c r="W36" s="106"/>
      <c r="X36" s="106"/>
      <c r="Y36" s="106"/>
      <c r="Z36" s="106"/>
      <c r="AA36" s="106"/>
      <c r="AB36" s="106"/>
      <c r="AC36" s="106"/>
      <c r="AD36" s="106"/>
      <c r="AE36" s="106"/>
      <c r="AF36" s="106"/>
      <c r="AG36" s="106"/>
      <c r="AH36" s="106"/>
      <c r="AI36" s="106"/>
      <c r="AJ36" s="107"/>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IF([3]回答表!X41="○",[3]回答表!S62,IF([3]回答表!AA41="○",[3]回答表!S82,""))</f>
        <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108"/>
      <c r="V37" s="109"/>
      <c r="W37" s="109"/>
      <c r="X37" s="109"/>
      <c r="Y37" s="109"/>
      <c r="Z37" s="109"/>
      <c r="AA37" s="109"/>
      <c r="AB37" s="109"/>
      <c r="AC37" s="109"/>
      <c r="AD37" s="109"/>
      <c r="AE37" s="109"/>
      <c r="AF37" s="109"/>
      <c r="AG37" s="109"/>
      <c r="AH37" s="109"/>
      <c r="AI37" s="109"/>
      <c r="AJ37" s="110"/>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108"/>
      <c r="V38" s="109"/>
      <c r="W38" s="109"/>
      <c r="X38" s="109"/>
      <c r="Y38" s="109"/>
      <c r="Z38" s="109"/>
      <c r="AA38" s="109"/>
      <c r="AB38" s="109"/>
      <c r="AC38" s="109"/>
      <c r="AD38" s="109"/>
      <c r="AE38" s="109"/>
      <c r="AF38" s="109"/>
      <c r="AG38" s="109"/>
      <c r="AH38" s="109"/>
      <c r="AI38" s="109"/>
      <c r="AJ38" s="110"/>
      <c r="AK38" s="49"/>
      <c r="AL38" s="49"/>
      <c r="AM38" s="117" t="str">
        <f>IF([3]回答表!X41="○",[3]回答表!G62,IF([3]回答表!AA41="○",[3]回答表!G82,""))</f>
        <v/>
      </c>
      <c r="AN38" s="118"/>
      <c r="AO38" s="118"/>
      <c r="AP38" s="118"/>
      <c r="AQ38" s="118"/>
      <c r="AR38" s="118"/>
      <c r="AS38" s="118"/>
      <c r="AT38" s="119"/>
      <c r="AU38" s="117" t="str">
        <f>IF([3]回答表!X41="○",[3]回答表!G63,IF([3]回答表!AA41="○",[3]回答表!G83,""))</f>
        <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108"/>
      <c r="V39" s="109"/>
      <c r="W39" s="109"/>
      <c r="X39" s="109"/>
      <c r="Y39" s="109"/>
      <c r="Z39" s="109"/>
      <c r="AA39" s="109"/>
      <c r="AB39" s="109"/>
      <c r="AC39" s="109"/>
      <c r="AD39" s="109"/>
      <c r="AE39" s="109"/>
      <c r="AF39" s="109"/>
      <c r="AG39" s="109"/>
      <c r="AH39" s="109"/>
      <c r="AI39" s="109"/>
      <c r="AJ39" s="110"/>
      <c r="AK39" s="49"/>
      <c r="AL39" s="49"/>
      <c r="AM39" s="120"/>
      <c r="AN39" s="121"/>
      <c r="AO39" s="121"/>
      <c r="AP39" s="121"/>
      <c r="AQ39" s="121"/>
      <c r="AR39" s="121"/>
      <c r="AS39" s="121"/>
      <c r="AT39" s="122"/>
      <c r="AU39" s="120"/>
      <c r="AV39" s="121"/>
      <c r="AW39" s="121"/>
      <c r="AX39" s="121"/>
      <c r="AY39" s="121"/>
      <c r="AZ39" s="121"/>
      <c r="BA39" s="121"/>
      <c r="BB39" s="122"/>
      <c r="BC39" s="39"/>
      <c r="BD39" s="34"/>
      <c r="BE39" s="81" t="str">
        <f>IF([3]回答表!X41="○",[3]回答表!V62,IF([3]回答表!AA41="○",[3]回答表!V82,""))</f>
        <v/>
      </c>
      <c r="BF39" s="198"/>
      <c r="BG39" s="198"/>
      <c r="BH39" s="199"/>
      <c r="BI39" s="81" t="str">
        <f>IF([3]回答表!X41="○",[3]回答表!V63,IF([3]回答表!AA41="○",[3]回答表!V83,""))</f>
        <v/>
      </c>
      <c r="BJ39" s="198"/>
      <c r="BK39" s="198"/>
      <c r="BL39" s="199"/>
      <c r="BM39" s="81" t="str">
        <f>IF([3]回答表!X41="○",[3]回答表!V64,IF([3]回答表!AA41="○",[3]回答表!V84,""))</f>
        <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108"/>
      <c r="V40" s="109"/>
      <c r="W40" s="109"/>
      <c r="X40" s="109"/>
      <c r="Y40" s="109"/>
      <c r="Z40" s="109"/>
      <c r="AA40" s="109"/>
      <c r="AB40" s="109"/>
      <c r="AC40" s="109"/>
      <c r="AD40" s="109"/>
      <c r="AE40" s="109"/>
      <c r="AF40" s="109"/>
      <c r="AG40" s="109"/>
      <c r="AH40" s="109"/>
      <c r="AI40" s="109"/>
      <c r="AJ40" s="110"/>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108"/>
      <c r="V41" s="109"/>
      <c r="W41" s="109"/>
      <c r="X41" s="109"/>
      <c r="Y41" s="109"/>
      <c r="Z41" s="109"/>
      <c r="AA41" s="109"/>
      <c r="AB41" s="109"/>
      <c r="AC41" s="109"/>
      <c r="AD41" s="109"/>
      <c r="AE41" s="109"/>
      <c r="AF41" s="109"/>
      <c r="AG41" s="109"/>
      <c r="AH41" s="109"/>
      <c r="AI41" s="109"/>
      <c r="AJ41" s="110"/>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108"/>
      <c r="V42" s="109"/>
      <c r="W42" s="109"/>
      <c r="X42" s="109"/>
      <c r="Y42" s="109"/>
      <c r="Z42" s="109"/>
      <c r="AA42" s="109"/>
      <c r="AB42" s="109"/>
      <c r="AC42" s="109"/>
      <c r="AD42" s="109"/>
      <c r="AE42" s="109"/>
      <c r="AF42" s="109"/>
      <c r="AG42" s="109"/>
      <c r="AH42" s="109"/>
      <c r="AI42" s="109"/>
      <c r="AJ42" s="110"/>
      <c r="AK42" s="49"/>
      <c r="AL42" s="49"/>
      <c r="AM42" s="196" t="str">
        <f>IF([3]回答表!X41="○",[3]回答表!O68,IF([3]回答表!AA41="○",[3]回答表!O88,""))</f>
        <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108"/>
      <c r="V43" s="109"/>
      <c r="W43" s="109"/>
      <c r="X43" s="109"/>
      <c r="Y43" s="109"/>
      <c r="Z43" s="109"/>
      <c r="AA43" s="109"/>
      <c r="AB43" s="109"/>
      <c r="AC43" s="109"/>
      <c r="AD43" s="109"/>
      <c r="AE43" s="109"/>
      <c r="AF43" s="109"/>
      <c r="AG43" s="109"/>
      <c r="AH43" s="109"/>
      <c r="AI43" s="109"/>
      <c r="AJ43" s="110"/>
      <c r="AK43" s="49"/>
      <c r="AL43" s="49"/>
      <c r="AM43" s="196" t="str">
        <f>IF([3]回答表!X41="○",[3]回答表!O69,IF([3]回答表!AA41="○",[3]回答表!O89,""))</f>
        <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IF([3]回答表!AA41="○","○","")</f>
        <v/>
      </c>
      <c r="O44" s="97"/>
      <c r="P44" s="97"/>
      <c r="Q44" s="98"/>
      <c r="R44" s="38"/>
      <c r="S44" s="38"/>
      <c r="T44" s="38"/>
      <c r="U44" s="108"/>
      <c r="V44" s="109"/>
      <c r="W44" s="109"/>
      <c r="X44" s="109"/>
      <c r="Y44" s="109"/>
      <c r="Z44" s="109"/>
      <c r="AA44" s="109"/>
      <c r="AB44" s="109"/>
      <c r="AC44" s="109"/>
      <c r="AD44" s="109"/>
      <c r="AE44" s="109"/>
      <c r="AF44" s="109"/>
      <c r="AG44" s="109"/>
      <c r="AH44" s="109"/>
      <c r="AI44" s="109"/>
      <c r="AJ44" s="110"/>
      <c r="AK44" s="49"/>
      <c r="AL44" s="49"/>
      <c r="AM44" s="196" t="str">
        <f>IF([3]回答表!X41="○",[3]回答表!O70,IF([3]回答表!AA41="○",[3]回答表!O90,""))</f>
        <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108"/>
      <c r="V45" s="109"/>
      <c r="W45" s="109"/>
      <c r="X45" s="109"/>
      <c r="Y45" s="109"/>
      <c r="Z45" s="109"/>
      <c r="AA45" s="109"/>
      <c r="AB45" s="109"/>
      <c r="AC45" s="109"/>
      <c r="AD45" s="109"/>
      <c r="AE45" s="109"/>
      <c r="AF45" s="109"/>
      <c r="AG45" s="109"/>
      <c r="AH45" s="109"/>
      <c r="AI45" s="109"/>
      <c r="AJ45" s="110"/>
      <c r="AK45" s="49"/>
      <c r="AL45" s="49"/>
      <c r="AM45" s="196" t="str">
        <f>IF([3]回答表!X41="○",[3]回答表!O71,IF([3]回答表!AA41="○",[3]回答表!O91,""))</f>
        <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108"/>
      <c r="V46" s="109"/>
      <c r="W46" s="109"/>
      <c r="X46" s="109"/>
      <c r="Y46" s="109"/>
      <c r="Z46" s="109"/>
      <c r="AA46" s="109"/>
      <c r="AB46" s="109"/>
      <c r="AC46" s="109"/>
      <c r="AD46" s="109"/>
      <c r="AE46" s="109"/>
      <c r="AF46" s="109"/>
      <c r="AG46" s="109"/>
      <c r="AH46" s="109"/>
      <c r="AI46" s="109"/>
      <c r="AJ46" s="110"/>
      <c r="AK46" s="49"/>
      <c r="AL46" s="49"/>
      <c r="AM46" s="196" t="str">
        <f>IF([3]回答表!X41="○",[3]回答表!AG68,IF([3]回答表!AA41="○",[3]回答表!AG88,""))</f>
        <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111"/>
      <c r="V47" s="112"/>
      <c r="W47" s="112"/>
      <c r="X47" s="112"/>
      <c r="Y47" s="112"/>
      <c r="Z47" s="112"/>
      <c r="AA47" s="112"/>
      <c r="AB47" s="112"/>
      <c r="AC47" s="112"/>
      <c r="AD47" s="112"/>
      <c r="AE47" s="112"/>
      <c r="AF47" s="112"/>
      <c r="AG47" s="112"/>
      <c r="AH47" s="112"/>
      <c r="AI47" s="112"/>
      <c r="AJ47" s="113"/>
      <c r="AK47" s="49"/>
      <c r="AL47" s="49"/>
      <c r="AM47" s="196" t="str">
        <f>IF([3]回答表!X41="○",[3]回答表!AG69,IF([3]回答表!AA41="○",[3]回答表!AG89,""))</f>
        <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t="str">
        <f>IF([3]回答表!X41="○",[3]回答表!AG70,IF([3]回答表!AA41="○",[3]回答表!AG90,""))</f>
        <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IF([3]回答表!AD41="○","○","")</f>
        <v/>
      </c>
      <c r="O52" s="97"/>
      <c r="P52" s="97"/>
      <c r="Q52" s="98"/>
      <c r="R52" s="38"/>
      <c r="S52" s="38"/>
      <c r="T52" s="38"/>
      <c r="U52" s="105" t="str">
        <f>IF([3]回答表!AD41="○",[3]回答表!B96,"")</f>
        <v/>
      </c>
      <c r="V52" s="106"/>
      <c r="W52" s="106"/>
      <c r="X52" s="106"/>
      <c r="Y52" s="106"/>
      <c r="Z52" s="106"/>
      <c r="AA52" s="106"/>
      <c r="AB52" s="106"/>
      <c r="AC52" s="106"/>
      <c r="AD52" s="106"/>
      <c r="AE52" s="106"/>
      <c r="AF52" s="106"/>
      <c r="AG52" s="106"/>
      <c r="AH52" s="106"/>
      <c r="AI52" s="106"/>
      <c r="AJ52" s="107"/>
      <c r="AK52" s="55"/>
      <c r="AL52" s="55"/>
      <c r="AM52" s="105" t="str">
        <f>IF([3]回答表!AD41="○",[3]回答表!B101,"")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IF([3]回答表!X42="○","○","")</f>
        <v/>
      </c>
      <c r="O63" s="97"/>
      <c r="P63" s="97"/>
      <c r="Q63" s="98"/>
      <c r="R63" s="38"/>
      <c r="S63" s="38"/>
      <c r="T63" s="38"/>
      <c r="U63" s="105" t="str">
        <f>IF([3]回答表!X42="○",[3]回答表!B111,IF([3]回答表!AA42="○",[3]回答表!B124,""))</f>
        <v/>
      </c>
      <c r="V63" s="106"/>
      <c r="W63" s="106"/>
      <c r="X63" s="106"/>
      <c r="Y63" s="106"/>
      <c r="Z63" s="106"/>
      <c r="AA63" s="106"/>
      <c r="AB63" s="106"/>
      <c r="AC63" s="106"/>
      <c r="AD63" s="106"/>
      <c r="AE63" s="106"/>
      <c r="AF63" s="106"/>
      <c r="AG63" s="106"/>
      <c r="AH63" s="106"/>
      <c r="AI63" s="106"/>
      <c r="AJ63" s="107"/>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IF([3]回答表!X42="○",[3]回答表!S117,IF([3]回答表!AA42="○",[3]回答表!S130,""))</f>
        <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108"/>
      <c r="V64" s="109"/>
      <c r="W64" s="109"/>
      <c r="X64" s="109"/>
      <c r="Y64" s="109"/>
      <c r="Z64" s="109"/>
      <c r="AA64" s="109"/>
      <c r="AB64" s="109"/>
      <c r="AC64" s="109"/>
      <c r="AD64" s="109"/>
      <c r="AE64" s="109"/>
      <c r="AF64" s="109"/>
      <c r="AG64" s="109"/>
      <c r="AH64" s="109"/>
      <c r="AI64" s="109"/>
      <c r="AJ64" s="110"/>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108"/>
      <c r="V65" s="109"/>
      <c r="W65" s="109"/>
      <c r="X65" s="109"/>
      <c r="Y65" s="109"/>
      <c r="Z65" s="109"/>
      <c r="AA65" s="109"/>
      <c r="AB65" s="109"/>
      <c r="AC65" s="109"/>
      <c r="AD65" s="109"/>
      <c r="AE65" s="109"/>
      <c r="AF65" s="109"/>
      <c r="AG65" s="109"/>
      <c r="AH65" s="109"/>
      <c r="AI65" s="109"/>
      <c r="AJ65" s="110"/>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108"/>
      <c r="V66" s="109"/>
      <c r="W66" s="109"/>
      <c r="X66" s="109"/>
      <c r="Y66" s="109"/>
      <c r="Z66" s="109"/>
      <c r="AA66" s="109"/>
      <c r="AB66" s="109"/>
      <c r="AC66" s="109"/>
      <c r="AD66" s="109"/>
      <c r="AE66" s="109"/>
      <c r="AF66" s="109"/>
      <c r="AG66" s="109"/>
      <c r="AH66" s="109"/>
      <c r="AI66" s="109"/>
      <c r="AJ66" s="110"/>
      <c r="AK66" s="49"/>
      <c r="AL66" s="49"/>
      <c r="AM66" s="117" t="str">
        <f>IF([3]回答表!X42="○",[3]回答表!J117,IF([3]回答表!AA42="○",[3]回答表!J130,""))</f>
        <v/>
      </c>
      <c r="AN66" s="118"/>
      <c r="AO66" s="118"/>
      <c r="AP66" s="118"/>
      <c r="AQ66" s="118"/>
      <c r="AR66" s="118"/>
      <c r="AS66" s="118"/>
      <c r="AT66" s="119"/>
      <c r="AU66" s="117" t="str">
        <f>IF([3]回答表!X42="○",[3]回答表!J118,IF([3]回答表!AA42="○",[3]回答表!J131,""))</f>
        <v/>
      </c>
      <c r="AV66" s="118"/>
      <c r="AW66" s="118"/>
      <c r="AX66" s="118"/>
      <c r="AY66" s="118"/>
      <c r="AZ66" s="118"/>
      <c r="BA66" s="118"/>
      <c r="BB66" s="119"/>
      <c r="BC66" s="39"/>
      <c r="BD66" s="34"/>
      <c r="BE66" s="81" t="str">
        <f>IF([3]回答表!X42="○",[3]回答表!V117,IF([3]回答表!AA42="○",[3]回答表!V130,""))</f>
        <v/>
      </c>
      <c r="BF66" s="82"/>
      <c r="BG66" s="82"/>
      <c r="BH66" s="82"/>
      <c r="BI66" s="81" t="str">
        <f>IF([3]回答表!X42="○",[3]回答表!V118,IF([3]回答表!AA42="○",[3]回答表!V131,""))</f>
        <v/>
      </c>
      <c r="BJ66" s="82"/>
      <c r="BK66" s="82"/>
      <c r="BL66" s="82"/>
      <c r="BM66" s="81" t="str">
        <f>IF([3]回答表!X42="○",[3]回答表!V119,IF([3]回答表!AA42="○",[3]回答表!V132,""))</f>
        <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108"/>
      <c r="V67" s="109"/>
      <c r="W67" s="109"/>
      <c r="X67" s="109"/>
      <c r="Y67" s="109"/>
      <c r="Z67" s="109"/>
      <c r="AA67" s="109"/>
      <c r="AB67" s="109"/>
      <c r="AC67" s="109"/>
      <c r="AD67" s="109"/>
      <c r="AE67" s="109"/>
      <c r="AF67" s="109"/>
      <c r="AG67" s="109"/>
      <c r="AH67" s="109"/>
      <c r="AI67" s="109"/>
      <c r="AJ67" s="110"/>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108"/>
      <c r="V68" s="109"/>
      <c r="W68" s="109"/>
      <c r="X68" s="109"/>
      <c r="Y68" s="109"/>
      <c r="Z68" s="109"/>
      <c r="AA68" s="109"/>
      <c r="AB68" s="109"/>
      <c r="AC68" s="109"/>
      <c r="AD68" s="109"/>
      <c r="AE68" s="109"/>
      <c r="AF68" s="109"/>
      <c r="AG68" s="109"/>
      <c r="AH68" s="109"/>
      <c r="AI68" s="109"/>
      <c r="AJ68" s="110"/>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IF([3]回答表!AA42="○","○","")</f>
        <v/>
      </c>
      <c r="O69" s="97"/>
      <c r="P69" s="97"/>
      <c r="Q69" s="98"/>
      <c r="R69" s="38"/>
      <c r="S69" s="38"/>
      <c r="T69" s="38"/>
      <c r="U69" s="108"/>
      <c r="V69" s="109"/>
      <c r="W69" s="109"/>
      <c r="X69" s="109"/>
      <c r="Y69" s="109"/>
      <c r="Z69" s="109"/>
      <c r="AA69" s="109"/>
      <c r="AB69" s="109"/>
      <c r="AC69" s="109"/>
      <c r="AD69" s="109"/>
      <c r="AE69" s="109"/>
      <c r="AF69" s="109"/>
      <c r="AG69" s="109"/>
      <c r="AH69" s="109"/>
      <c r="AI69" s="109"/>
      <c r="AJ69" s="110"/>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108"/>
      <c r="V70" s="109"/>
      <c r="W70" s="109"/>
      <c r="X70" s="109"/>
      <c r="Y70" s="109"/>
      <c r="Z70" s="109"/>
      <c r="AA70" s="109"/>
      <c r="AB70" s="109"/>
      <c r="AC70" s="109"/>
      <c r="AD70" s="109"/>
      <c r="AE70" s="109"/>
      <c r="AF70" s="109"/>
      <c r="AG70" s="109"/>
      <c r="AH70" s="109"/>
      <c r="AI70" s="109"/>
      <c r="AJ70" s="110"/>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108"/>
      <c r="V71" s="109"/>
      <c r="W71" s="109"/>
      <c r="X71" s="109"/>
      <c r="Y71" s="109"/>
      <c r="Z71" s="109"/>
      <c r="AA71" s="109"/>
      <c r="AB71" s="109"/>
      <c r="AC71" s="109"/>
      <c r="AD71" s="109"/>
      <c r="AE71" s="109"/>
      <c r="AF71" s="109"/>
      <c r="AG71" s="109"/>
      <c r="AH71" s="109"/>
      <c r="AI71" s="109"/>
      <c r="AJ71" s="110"/>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111"/>
      <c r="V72" s="112"/>
      <c r="W72" s="112"/>
      <c r="X72" s="112"/>
      <c r="Y72" s="112"/>
      <c r="Z72" s="112"/>
      <c r="AA72" s="112"/>
      <c r="AB72" s="112"/>
      <c r="AC72" s="112"/>
      <c r="AD72" s="112"/>
      <c r="AE72" s="112"/>
      <c r="AF72" s="112"/>
      <c r="AG72" s="112"/>
      <c r="AH72" s="112"/>
      <c r="AI72" s="112"/>
      <c r="AJ72" s="113"/>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IF([3]回答表!AD42="○","○","")</f>
        <v/>
      </c>
      <c r="O75" s="97"/>
      <c r="P75" s="97"/>
      <c r="Q75" s="98"/>
      <c r="R75" s="38"/>
      <c r="S75" s="38"/>
      <c r="T75" s="38"/>
      <c r="U75" s="105" t="str">
        <f>IF([3]回答表!AD42="○",[3]回答表!B137,"")</f>
        <v/>
      </c>
      <c r="V75" s="106"/>
      <c r="W75" s="106"/>
      <c r="X75" s="106"/>
      <c r="Y75" s="106"/>
      <c r="Z75" s="106"/>
      <c r="AA75" s="106"/>
      <c r="AB75" s="106"/>
      <c r="AC75" s="106"/>
      <c r="AD75" s="106"/>
      <c r="AE75" s="106"/>
      <c r="AF75" s="106"/>
      <c r="AG75" s="106"/>
      <c r="AH75" s="106"/>
      <c r="AI75" s="106"/>
      <c r="AJ75" s="107"/>
      <c r="AK75" s="55"/>
      <c r="AL75" s="55"/>
      <c r="AM75" s="105" t="str">
        <f>IF([3]回答表!AD42="○",[3]回答表!B143,"")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IF([3]回答表!F17="水道事業",IF([3]回答表!X43="○","○",""),"")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IF([3]回答表!F17="水道事業",IF([3]回答表!X43="○",[3]回答表!B154,IF([3]回答表!AA43="○",[3]回答表!B201,"")),"")</f>
        <v/>
      </c>
      <c r="AN87" s="106"/>
      <c r="AO87" s="106"/>
      <c r="AP87" s="106"/>
      <c r="AQ87" s="106"/>
      <c r="AR87" s="106"/>
      <c r="AS87" s="106"/>
      <c r="AT87" s="106"/>
      <c r="AU87" s="106"/>
      <c r="AV87" s="106"/>
      <c r="AW87" s="106"/>
      <c r="AX87" s="106"/>
      <c r="AY87" s="106"/>
      <c r="AZ87" s="106"/>
      <c r="BA87" s="106"/>
      <c r="BB87" s="107"/>
      <c r="BC87" s="39"/>
      <c r="BD87" s="34"/>
      <c r="BE87" s="114" t="str">
        <f>IF([3]回答表!F17="水道事業",IF([3]回答表!X43="○",[3]回答表!B190,IF([3]回答表!AA43="○",[3]回答表!B238,"")),"")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IF([3]回答表!F17="水道事業",IF([3]回答表!X43="○",[3]回答表!J162,IF([3]回答表!AA43="○",[3]回答表!J209,"")),"")</f>
        <v/>
      </c>
      <c r="V89" s="118"/>
      <c r="W89" s="118"/>
      <c r="X89" s="118"/>
      <c r="Y89" s="118"/>
      <c r="Z89" s="118"/>
      <c r="AA89" s="118"/>
      <c r="AB89" s="119"/>
      <c r="AC89" s="117" t="str">
        <f>IF([3]回答表!F17="水道事業",IF([3]回答表!X43="○",[3]回答表!J169,IF([3]回答表!AA43="○",[3]回答表!J216,"")),"")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IF([3]回答表!F17="水道事業",IF([3]回答表!X43="○",[3]回答表!E190,IF([3]回答表!AA43="○",[3]回答表!E238,"")),"")</f>
        <v/>
      </c>
      <c r="BF90" s="82"/>
      <c r="BG90" s="82"/>
      <c r="BH90" s="82"/>
      <c r="BI90" s="81" t="str">
        <f>IF([3]回答表!F17="水道事業",IF([3]回答表!X43="○",[3]回答表!E191,IF([3]回答表!AA43="○",[3]回答表!E239,"")),"")</f>
        <v/>
      </c>
      <c r="BJ90" s="82"/>
      <c r="BK90" s="82"/>
      <c r="BL90" s="82"/>
      <c r="BM90" s="81" t="str">
        <f>IF([3]回答表!F17="水道事業",IF([3]回答表!X43="○",[3]回答表!E192,IF([3]回答表!AA43="○",[3]回答表!E240,"")),"")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IF([3]回答表!F17="水道事業",IF([3]回答表!AA43="○","○",""),"")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IF([3]回答表!F17="水道事業",IF([3]回答表!X43="○",[3]回答表!J172,IF([3]回答表!AA43="○",[3]回答表!J219,"")),"")</f>
        <v/>
      </c>
      <c r="V94" s="118"/>
      <c r="W94" s="118"/>
      <c r="X94" s="118"/>
      <c r="Y94" s="118"/>
      <c r="Z94" s="118"/>
      <c r="AA94" s="118"/>
      <c r="AB94" s="119"/>
      <c r="AC94" s="117" t="str">
        <f>IF([3]回答表!F17="水道事業",IF([3]回答表!X43="○",[3]回答表!J176,IF([3]回答表!AA43="○",[3]回答表!J223,"")),"")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IF([3]回答表!F17="水道事業",IF([3]回答表!AD43="○","○",""),"")</f>
        <v/>
      </c>
      <c r="O99" s="97"/>
      <c r="P99" s="97"/>
      <c r="Q99" s="98"/>
      <c r="R99" s="38"/>
      <c r="S99" s="38"/>
      <c r="T99" s="38"/>
      <c r="U99" s="105" t="str">
        <f>IF([3]回答表!F17="水道事業",IF([3]回答表!AD43="○",[3]回答表!B249,""),"")</f>
        <v/>
      </c>
      <c r="V99" s="106"/>
      <c r="W99" s="106"/>
      <c r="X99" s="106"/>
      <c r="Y99" s="106"/>
      <c r="Z99" s="106"/>
      <c r="AA99" s="106"/>
      <c r="AB99" s="106"/>
      <c r="AC99" s="106"/>
      <c r="AD99" s="106"/>
      <c r="AE99" s="106"/>
      <c r="AF99" s="106"/>
      <c r="AG99" s="106"/>
      <c r="AH99" s="106"/>
      <c r="AI99" s="106"/>
      <c r="AJ99" s="107"/>
      <c r="AK99" s="55"/>
      <c r="AL99" s="55"/>
      <c r="AM99" s="105" t="str">
        <f>IF([3]回答表!F17="水道事業",IF([3]回答表!AD43="○",[3]回答表!B255,""),"")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IF([3]回答表!F17="簡易水道事業",IF([3]回答表!X43="○","○",""),"")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IF([3]回答表!F17="簡易水道事業",IF([3]回答表!X43="○",[3]回答表!B154,IF([3]回答表!AA43="○",[3]回答表!B201,"")),"")</f>
        <v/>
      </c>
      <c r="AN111" s="106"/>
      <c r="AO111" s="106"/>
      <c r="AP111" s="106"/>
      <c r="AQ111" s="106"/>
      <c r="AR111" s="106"/>
      <c r="AS111" s="106"/>
      <c r="AT111" s="106"/>
      <c r="AU111" s="106"/>
      <c r="AV111" s="106"/>
      <c r="AW111" s="106"/>
      <c r="AX111" s="106"/>
      <c r="AY111" s="106"/>
      <c r="AZ111" s="106"/>
      <c r="BA111" s="106"/>
      <c r="BB111" s="107"/>
      <c r="BC111" s="39"/>
      <c r="BD111" s="34"/>
      <c r="BE111" s="114" t="str">
        <f>IF([3]回答表!F17="簡易水道事業",IF([3]回答表!X43="○",[3]回答表!B190,IF([3]回答表!AA43="○",[3]回答表!B238,"")),"")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IF([3]回答表!F17="簡易水道事業",IF([3]回答表!X43="○",[3]回答表!Y181,IF([3]回答表!AA43="○",[3]回答表!Y229,"")),"")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IF([3]回答表!F17="簡易水道事業",IF([3]回答表!X43="○",[3]回答表!E190,IF([3]回答表!AA43="○",[3]回答表!E238,"")),"")</f>
        <v/>
      </c>
      <c r="BF114" s="82"/>
      <c r="BG114" s="82"/>
      <c r="BH114" s="82"/>
      <c r="BI114" s="81" t="str">
        <f>IF([3]回答表!F17="簡易水道事業",IF([3]回答表!X43="○",[3]回答表!E191,IF([3]回答表!AA43="○",[3]回答表!E239,"")),"")</f>
        <v/>
      </c>
      <c r="BJ114" s="82"/>
      <c r="BK114" s="82"/>
      <c r="BL114" s="82"/>
      <c r="BM114" s="81" t="str">
        <f>IF([3]回答表!F17="簡易水道事業",IF([3]回答表!X43="○",[3]回答表!E192,IF([3]回答表!AA43="○",[3]回答表!E240,"")),"")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IF([3]回答表!F17="簡易水道事業",IF([3]回答表!AA43="○","○",""),"")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IF([3]回答表!F17="簡易水道事業",IF([3]回答表!X43="○",[3]回答表!Y182,IF([3]回答表!AA43="○",[3]回答表!Y230,"")),"")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IF([3]回答表!F17="簡易水道事業",IF([3]回答表!AD43="○","○",""),"")</f>
        <v/>
      </c>
      <c r="O123" s="97"/>
      <c r="P123" s="97"/>
      <c r="Q123" s="98"/>
      <c r="R123" s="38"/>
      <c r="S123" s="38"/>
      <c r="T123" s="38"/>
      <c r="U123" s="105" t="str">
        <f>IF([3]回答表!F17="簡易水道事業",IF([3]回答表!AD43="○",[3]回答表!B249,""),"")</f>
        <v/>
      </c>
      <c r="V123" s="106"/>
      <c r="W123" s="106"/>
      <c r="X123" s="106"/>
      <c r="Y123" s="106"/>
      <c r="Z123" s="106"/>
      <c r="AA123" s="106"/>
      <c r="AB123" s="106"/>
      <c r="AC123" s="106"/>
      <c r="AD123" s="106"/>
      <c r="AE123" s="106"/>
      <c r="AF123" s="106"/>
      <c r="AG123" s="106"/>
      <c r="AH123" s="106"/>
      <c r="AI123" s="106"/>
      <c r="AJ123" s="107"/>
      <c r="AK123" s="55"/>
      <c r="AL123" s="55"/>
      <c r="AM123" s="105" t="str">
        <f>IF([3]回答表!F17="簡易水道事業",IF([3]回答表!AD43="○",[3]回答表!B255,""),"")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IF([3]回答表!F17="下水道事業",IF([3]回答表!X43="○","○",""),"")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259" t="str">
        <f>IF([3]回答表!F17="下水道事業",IF([3]回答表!X43="○",[3]回答表!B154,IF([3]回答表!AA43="○",[3]回答表!B201,"")),"")</f>
        <v>　生活排水処理構想に基づき、村内の特環１処理区に集排4処理区のうち五反沢処理区を接続する予定となっている。将来的には残りの3処理区も接続して1処理区とする構想となっている。</v>
      </c>
      <c r="AN135" s="260"/>
      <c r="AO135" s="260"/>
      <c r="AP135" s="260"/>
      <c r="AQ135" s="260"/>
      <c r="AR135" s="260"/>
      <c r="AS135" s="260"/>
      <c r="AT135" s="260"/>
      <c r="AU135" s="260"/>
      <c r="AV135" s="260"/>
      <c r="AW135" s="260"/>
      <c r="AX135" s="260"/>
      <c r="AY135" s="260"/>
      <c r="AZ135" s="260"/>
      <c r="BA135" s="260"/>
      <c r="BB135" s="261"/>
      <c r="BC135" s="39"/>
      <c r="BD135" s="34"/>
      <c r="BE135" s="114" t="str">
        <f>IF([3]回答表!F17="下水道事業",IF([3]回答表!X43="○",[3]回答表!B190,IF([3]回答表!AA43="○",[3]回答表!B238,"")),"")</f>
        <v>令和</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262"/>
      <c r="AN136" s="263"/>
      <c r="AO136" s="263"/>
      <c r="AP136" s="263"/>
      <c r="AQ136" s="263"/>
      <c r="AR136" s="263"/>
      <c r="AS136" s="263"/>
      <c r="AT136" s="263"/>
      <c r="AU136" s="263"/>
      <c r="AV136" s="263"/>
      <c r="AW136" s="263"/>
      <c r="AX136" s="263"/>
      <c r="AY136" s="263"/>
      <c r="AZ136" s="263"/>
      <c r="BA136" s="263"/>
      <c r="BB136" s="264"/>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IF([3]回答表!F17="下水道事業",IF([3]回答表!X43="○",[3]回答表!Y184,IF([3]回答表!AA43="○",[3]回答表!Y232,"")),"")</f>
        <v>○</v>
      </c>
      <c r="V137" s="118"/>
      <c r="W137" s="118"/>
      <c r="X137" s="118"/>
      <c r="Y137" s="118"/>
      <c r="Z137" s="118"/>
      <c r="AA137" s="118"/>
      <c r="AB137" s="119"/>
      <c r="AC137" s="117">
        <f>IF([3]回答表!F17="下水道事業",IF([3]回答表!X43="○",[3]回答表!Y185,IF([3]回答表!AA43="○",[3]回答表!Y233,"")),"")</f>
        <v>0</v>
      </c>
      <c r="AD137" s="118"/>
      <c r="AE137" s="118"/>
      <c r="AF137" s="118"/>
      <c r="AG137" s="118"/>
      <c r="AH137" s="118"/>
      <c r="AI137" s="118"/>
      <c r="AJ137" s="119"/>
      <c r="AK137" s="49"/>
      <c r="AL137" s="49"/>
      <c r="AM137" s="262"/>
      <c r="AN137" s="263"/>
      <c r="AO137" s="263"/>
      <c r="AP137" s="263"/>
      <c r="AQ137" s="263"/>
      <c r="AR137" s="263"/>
      <c r="AS137" s="263"/>
      <c r="AT137" s="263"/>
      <c r="AU137" s="263"/>
      <c r="AV137" s="263"/>
      <c r="AW137" s="263"/>
      <c r="AX137" s="263"/>
      <c r="AY137" s="263"/>
      <c r="AZ137" s="263"/>
      <c r="BA137" s="263"/>
      <c r="BB137" s="264"/>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262"/>
      <c r="AN138" s="263"/>
      <c r="AO138" s="263"/>
      <c r="AP138" s="263"/>
      <c r="AQ138" s="263"/>
      <c r="AR138" s="263"/>
      <c r="AS138" s="263"/>
      <c r="AT138" s="263"/>
      <c r="AU138" s="263"/>
      <c r="AV138" s="263"/>
      <c r="AW138" s="263"/>
      <c r="AX138" s="263"/>
      <c r="AY138" s="263"/>
      <c r="AZ138" s="263"/>
      <c r="BA138" s="263"/>
      <c r="BB138" s="264"/>
      <c r="BC138" s="39"/>
      <c r="BD138" s="34"/>
      <c r="BE138" s="81">
        <f>IF([3]回答表!F17="下水道事業",IF([3]回答表!X43="○",[3]回答表!E190,IF([3]回答表!AA43="○",[3]回答表!E238,"")),"")</f>
        <v>4</v>
      </c>
      <c r="BF138" s="82"/>
      <c r="BG138" s="82"/>
      <c r="BH138" s="82"/>
      <c r="BI138" s="81">
        <f>IF([3]回答表!F17="下水道事業",IF([3]回答表!X43="○",[3]回答表!E191,IF([3]回答表!AA43="○",[3]回答表!E239,"")),"")</f>
        <v>4</v>
      </c>
      <c r="BJ138" s="82"/>
      <c r="BK138" s="82"/>
      <c r="BL138" s="82"/>
      <c r="BM138" s="81">
        <f>IF([3]回答表!F17="下水道事業",IF([3]回答表!X43="○",[3]回答表!E192,IF([3]回答表!AA43="○",[3]回答表!E240,"")),"")</f>
        <v>1</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262"/>
      <c r="AN139" s="263"/>
      <c r="AO139" s="263"/>
      <c r="AP139" s="263"/>
      <c r="AQ139" s="263"/>
      <c r="AR139" s="263"/>
      <c r="AS139" s="263"/>
      <c r="AT139" s="263"/>
      <c r="AU139" s="263"/>
      <c r="AV139" s="263"/>
      <c r="AW139" s="263"/>
      <c r="AX139" s="263"/>
      <c r="AY139" s="263"/>
      <c r="AZ139" s="263"/>
      <c r="BA139" s="263"/>
      <c r="BB139" s="264"/>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262"/>
      <c r="AN140" s="263"/>
      <c r="AO140" s="263"/>
      <c r="AP140" s="263"/>
      <c r="AQ140" s="263"/>
      <c r="AR140" s="263"/>
      <c r="AS140" s="263"/>
      <c r="AT140" s="263"/>
      <c r="AU140" s="263"/>
      <c r="AV140" s="263"/>
      <c r="AW140" s="263"/>
      <c r="AX140" s="263"/>
      <c r="AY140" s="263"/>
      <c r="AZ140" s="263"/>
      <c r="BA140" s="263"/>
      <c r="BB140" s="264"/>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IF([3]回答表!F17="下水道事業",IF([3]回答表!AA43="○","○",""),"")</f>
        <v>○</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262"/>
      <c r="AN141" s="263"/>
      <c r="AO141" s="263"/>
      <c r="AP141" s="263"/>
      <c r="AQ141" s="263"/>
      <c r="AR141" s="263"/>
      <c r="AS141" s="263"/>
      <c r="AT141" s="263"/>
      <c r="AU141" s="263"/>
      <c r="AV141" s="263"/>
      <c r="AW141" s="263"/>
      <c r="AX141" s="263"/>
      <c r="AY141" s="263"/>
      <c r="AZ141" s="263"/>
      <c r="BA141" s="263"/>
      <c r="BB141" s="264"/>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IF([3]回答表!F17="下水道事業",IF([3]回答表!X43="○",[3]回答表!Y186,IF([3]回答表!AA43="○",[3]回答表!Y234,"")),"")</f>
        <v>○</v>
      </c>
      <c r="V142" s="118"/>
      <c r="W142" s="118"/>
      <c r="X142" s="118"/>
      <c r="Y142" s="118"/>
      <c r="Z142" s="118"/>
      <c r="AA142" s="118"/>
      <c r="AB142" s="119"/>
      <c r="AC142" s="117">
        <f>IF([3]回答表!F17="下水道事業",IF([3]回答表!X43="○",[3]回答表!Y187,IF([3]回答表!AA43="○",[3]回答表!Y235,"")),"")</f>
        <v>0</v>
      </c>
      <c r="AD142" s="118"/>
      <c r="AE142" s="118"/>
      <c r="AF142" s="118"/>
      <c r="AG142" s="118"/>
      <c r="AH142" s="118"/>
      <c r="AI142" s="118"/>
      <c r="AJ142" s="119"/>
      <c r="AK142" s="49"/>
      <c r="AL142" s="49"/>
      <c r="AM142" s="262"/>
      <c r="AN142" s="263"/>
      <c r="AO142" s="263"/>
      <c r="AP142" s="263"/>
      <c r="AQ142" s="263"/>
      <c r="AR142" s="263"/>
      <c r="AS142" s="263"/>
      <c r="AT142" s="263"/>
      <c r="AU142" s="263"/>
      <c r="AV142" s="263"/>
      <c r="AW142" s="263"/>
      <c r="AX142" s="263"/>
      <c r="AY142" s="263"/>
      <c r="AZ142" s="263"/>
      <c r="BA142" s="263"/>
      <c r="BB142" s="264"/>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262"/>
      <c r="AN143" s="263"/>
      <c r="AO143" s="263"/>
      <c r="AP143" s="263"/>
      <c r="AQ143" s="263"/>
      <c r="AR143" s="263"/>
      <c r="AS143" s="263"/>
      <c r="AT143" s="263"/>
      <c r="AU143" s="263"/>
      <c r="AV143" s="263"/>
      <c r="AW143" s="263"/>
      <c r="AX143" s="263"/>
      <c r="AY143" s="263"/>
      <c r="AZ143" s="263"/>
      <c r="BA143" s="263"/>
      <c r="BB143" s="264"/>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265"/>
      <c r="AN144" s="266"/>
      <c r="AO144" s="266"/>
      <c r="AP144" s="266"/>
      <c r="AQ144" s="266"/>
      <c r="AR144" s="266"/>
      <c r="AS144" s="266"/>
      <c r="AT144" s="266"/>
      <c r="AU144" s="266"/>
      <c r="AV144" s="266"/>
      <c r="AW144" s="266"/>
      <c r="AX144" s="266"/>
      <c r="AY144" s="266"/>
      <c r="AZ144" s="266"/>
      <c r="BA144" s="266"/>
      <c r="BB144" s="267"/>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IF([3]回答表!F17="下水道事業",IF([3]回答表!AD43="○","○",""),"")</f>
        <v/>
      </c>
      <c r="O147" s="97"/>
      <c r="P147" s="97"/>
      <c r="Q147" s="98"/>
      <c r="R147" s="38"/>
      <c r="S147" s="38"/>
      <c r="T147" s="38"/>
      <c r="U147" s="105" t="str">
        <f>IF([3]回答表!F17="下水道事業",IF([3]回答表!AD43="○",[3]回答表!B249,""),"")</f>
        <v/>
      </c>
      <c r="V147" s="106"/>
      <c r="W147" s="106"/>
      <c r="X147" s="106"/>
      <c r="Y147" s="106"/>
      <c r="Z147" s="106"/>
      <c r="AA147" s="106"/>
      <c r="AB147" s="106"/>
      <c r="AC147" s="106"/>
      <c r="AD147" s="106"/>
      <c r="AE147" s="106"/>
      <c r="AF147" s="106"/>
      <c r="AG147" s="106"/>
      <c r="AH147" s="106"/>
      <c r="AI147" s="106"/>
      <c r="AJ147" s="107"/>
      <c r="AK147" s="55"/>
      <c r="AL147" s="55"/>
      <c r="AM147" s="105" t="str">
        <f>IF([3]回答表!F17="下水道事業",IF([3]回答表!AD43="○",[3]回答表!B255,""),"")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IF([3]回答表!BD17="○",IF([3]回答表!X43="○","○",""),"")</f>
        <v/>
      </c>
      <c r="O159" s="97"/>
      <c r="P159" s="97"/>
      <c r="Q159" s="98"/>
      <c r="R159" s="38"/>
      <c r="S159" s="38"/>
      <c r="T159" s="38"/>
      <c r="U159" s="105" t="str">
        <f>IF([3]回答表!BD17="○",IF([3]回答表!X43="○",[3]回答表!B154,IF([3]回答表!AA43="○",[3]回答表!B201,"")),"")</f>
        <v/>
      </c>
      <c r="V159" s="106"/>
      <c r="W159" s="106"/>
      <c r="X159" s="106"/>
      <c r="Y159" s="106"/>
      <c r="Z159" s="106"/>
      <c r="AA159" s="106"/>
      <c r="AB159" s="106"/>
      <c r="AC159" s="106"/>
      <c r="AD159" s="106"/>
      <c r="AE159" s="106"/>
      <c r="AF159" s="106"/>
      <c r="AG159" s="106"/>
      <c r="AH159" s="106"/>
      <c r="AI159" s="106"/>
      <c r="AJ159" s="107"/>
      <c r="AK159" s="49"/>
      <c r="AL159" s="49"/>
      <c r="AM159" s="114" t="str">
        <f>IF([3]回答表!BD17="○",IF([3]回答表!X43="○",[3]回答表!B190,IF([3]回答表!AA43="○",[3]回答表!B238,"")),"")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IF([3]回答表!BD17="○",IF([3]回答表!X43="○",[3]回答表!E190,IF([3]回答表!AA43="○",[3]回答表!E238,"")),"")</f>
        <v/>
      </c>
      <c r="AN162" s="82"/>
      <c r="AO162" s="82"/>
      <c r="AP162" s="82"/>
      <c r="AQ162" s="81" t="str">
        <f>IF([3]回答表!BD17="○",IF([3]回答表!X43="○",[3]回答表!E191,IF([3]回答表!AA43="○",[3]回答表!E239,"")),"")</f>
        <v/>
      </c>
      <c r="AR162" s="82"/>
      <c r="AS162" s="82"/>
      <c r="AT162" s="82"/>
      <c r="AU162" s="81" t="str">
        <f>IF([3]回答表!BD17="○",IF([3]回答表!X43="○",[3]回答表!E192,IF([3]回答表!AA43="○",[3]回答表!E240,"")),"")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IF([3]回答表!BD17="○",IF([3]回答表!AA43="○","○",""),"")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IF([3]回答表!BD17="○",IF([3]回答表!AD43="○","○",""),"")</f>
        <v/>
      </c>
      <c r="O171" s="97"/>
      <c r="P171" s="97"/>
      <c r="Q171" s="98"/>
      <c r="R171" s="38"/>
      <c r="S171" s="38"/>
      <c r="T171" s="38"/>
      <c r="U171" s="105" t="str">
        <f>IF([3]回答表!BD17="○",IF([3]回答表!AD43="○",[3]回答表!B249,""),"")</f>
        <v/>
      </c>
      <c r="V171" s="106"/>
      <c r="W171" s="106"/>
      <c r="X171" s="106"/>
      <c r="Y171" s="106"/>
      <c r="Z171" s="106"/>
      <c r="AA171" s="106"/>
      <c r="AB171" s="106"/>
      <c r="AC171" s="106"/>
      <c r="AD171" s="106"/>
      <c r="AE171" s="106"/>
      <c r="AF171" s="106"/>
      <c r="AG171" s="106"/>
      <c r="AH171" s="106"/>
      <c r="AI171" s="106"/>
      <c r="AJ171" s="107"/>
      <c r="AK171" s="55"/>
      <c r="AL171" s="55"/>
      <c r="AM171" s="105" t="str">
        <f>IF([3]回答表!BD17="○",IF([3]回答表!AD43="○",[3]回答表!B255,""),"")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IF([3]回答表!X44="○","○","")</f>
        <v/>
      </c>
      <c r="O183" s="97"/>
      <c r="P183" s="97"/>
      <c r="Q183" s="98"/>
      <c r="R183" s="38"/>
      <c r="S183" s="38"/>
      <c r="T183" s="38"/>
      <c r="U183" s="105" t="str">
        <f>IF([3]回答表!X44="○",[3]回答表!B266,IF([3]回答表!AA44="○",[3]回答表!B283,""))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IF([3]回答表!X44="○",[3]回答表!U272,IF([3]回答表!AA44="○",[3]回答表!U289,""))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IF([3]回答表!X44="○",[3]回答表!G272,IF([3]回答表!AA44="○",[3]回答表!G289,""))</f>
        <v/>
      </c>
      <c r="AN186" s="118"/>
      <c r="AO186" s="118"/>
      <c r="AP186" s="118"/>
      <c r="AQ186" s="118"/>
      <c r="AR186" s="118"/>
      <c r="AS186" s="118"/>
      <c r="AT186" s="119"/>
      <c r="AU186" s="117" t="str">
        <f>IF([3]回答表!X44="○",[3]回答表!G273,IF([3]回答表!AA44="○",[3]回答表!G290,""))</f>
        <v/>
      </c>
      <c r="AV186" s="118"/>
      <c r="AW186" s="118"/>
      <c r="AX186" s="118"/>
      <c r="AY186" s="118"/>
      <c r="AZ186" s="118"/>
      <c r="BA186" s="118"/>
      <c r="BB186" s="119"/>
      <c r="BC186" s="39"/>
      <c r="BD186" s="34"/>
      <c r="BE186" s="81" t="str">
        <f>IF([3]回答表!X44="○",[3]回答表!X272,IF([3]回答表!AA44="○",[3]回答表!X289,""))</f>
        <v/>
      </c>
      <c r="BF186" s="82"/>
      <c r="BG186" s="82"/>
      <c r="BH186" s="82"/>
      <c r="BI186" s="81" t="str">
        <f>IF([3]回答表!X44="○",[3]回答表!X273,IF([3]回答表!AA44="○",[3]回答表!X290,""))</f>
        <v/>
      </c>
      <c r="BJ186" s="82"/>
      <c r="BK186" s="82"/>
      <c r="BL186" s="85"/>
      <c r="BM186" s="81" t="str">
        <f>IF([3]回答表!X44="○",[3]回答表!X274,IF([3]回答表!AA44="○",[3]回答表!X291,""))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IF([3]回答表!AA44="○","○","")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IF([3]回答表!AD44="○","○","")</f>
        <v/>
      </c>
      <c r="O195" s="97"/>
      <c r="P195" s="97"/>
      <c r="Q195" s="98"/>
      <c r="R195" s="38"/>
      <c r="S195" s="38"/>
      <c r="T195" s="38"/>
      <c r="U195" s="105" t="str">
        <f>IF([3]回答表!AD44="○",[3]回答表!B296,"")</f>
        <v/>
      </c>
      <c r="V195" s="106"/>
      <c r="W195" s="106"/>
      <c r="X195" s="106"/>
      <c r="Y195" s="106"/>
      <c r="Z195" s="106"/>
      <c r="AA195" s="106"/>
      <c r="AB195" s="106"/>
      <c r="AC195" s="106"/>
      <c r="AD195" s="106"/>
      <c r="AE195" s="106"/>
      <c r="AF195" s="106"/>
      <c r="AG195" s="106"/>
      <c r="AH195" s="106"/>
      <c r="AI195" s="106"/>
      <c r="AJ195" s="107"/>
      <c r="AK195" s="60"/>
      <c r="AL195" s="60"/>
      <c r="AM195" s="105" t="str">
        <f>IF([3]回答表!AD44="○",[3]回答表!B302,"")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IF([3]回答表!X45="○","○","")</f>
        <v/>
      </c>
      <c r="O207" s="97"/>
      <c r="P207" s="97"/>
      <c r="Q207" s="98"/>
      <c r="R207" s="38"/>
      <c r="S207" s="38"/>
      <c r="T207" s="38"/>
      <c r="U207" s="105" t="str">
        <f>IF([3]回答表!X45="○",[3]回答表!B314,IF([3]回答表!AA45="○",[3]回答表!B337,""))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IF([3]回答表!X45="○",[3]回答表!B320,"")</f>
        <v/>
      </c>
      <c r="AO207" s="163"/>
      <c r="AP207" s="163"/>
      <c r="AQ207" s="163"/>
      <c r="AR207" s="163"/>
      <c r="AS207" s="163"/>
      <c r="AT207" s="163"/>
      <c r="AU207" s="163"/>
      <c r="AV207" s="163"/>
      <c r="AW207" s="163"/>
      <c r="AX207" s="163"/>
      <c r="AY207" s="163"/>
      <c r="AZ207" s="163"/>
      <c r="BA207" s="163"/>
      <c r="BB207" s="164"/>
      <c r="BC207" s="39"/>
      <c r="BD207" s="34"/>
      <c r="BE207" s="114" t="str">
        <f>IF([3]回答表!X45="○",[3]回答表!B326,IF([3]回答表!AA45="○",[3]回答表!B343,""))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IF([3]回答表!X45="○",[3]回答表!E326,IF([3]回答表!AA45="○",[3]回答表!E343,""))</f>
        <v/>
      </c>
      <c r="BF210" s="82"/>
      <c r="BG210" s="82"/>
      <c r="BH210" s="82"/>
      <c r="BI210" s="81" t="str">
        <f>IF([3]回答表!X45="○",[3]回答表!E327,IF([3]回答表!AA45="○",[3]回答表!E344,""))</f>
        <v/>
      </c>
      <c r="BJ210" s="82"/>
      <c r="BK210" s="82"/>
      <c r="BL210" s="85"/>
      <c r="BM210" s="81" t="str">
        <f>IF([3]回答表!X45="○",[3]回答表!E328,IF([3]回答表!AA45="○",[3]回答表!E345,""))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IF([3]回答表!AA45="○","○","")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IF([3]回答表!AD45="○","○","")</f>
        <v/>
      </c>
      <c r="O219" s="97"/>
      <c r="P219" s="97"/>
      <c r="Q219" s="98"/>
      <c r="R219" s="38"/>
      <c r="S219" s="38"/>
      <c r="T219" s="38"/>
      <c r="U219" s="105" t="str">
        <f>IF([3]回答表!AD45="○",[3]回答表!B350,"")</f>
        <v/>
      </c>
      <c r="V219" s="106"/>
      <c r="W219" s="106"/>
      <c r="X219" s="106"/>
      <c r="Y219" s="106"/>
      <c r="Z219" s="106"/>
      <c r="AA219" s="106"/>
      <c r="AB219" s="106"/>
      <c r="AC219" s="106"/>
      <c r="AD219" s="106"/>
      <c r="AE219" s="106"/>
      <c r="AF219" s="106"/>
      <c r="AG219" s="106"/>
      <c r="AH219" s="106"/>
      <c r="AI219" s="106"/>
      <c r="AJ219" s="107"/>
      <c r="AK219" s="60"/>
      <c r="AL219" s="60"/>
      <c r="AM219" s="105" t="str">
        <f>IF([3]回答表!AD45="○",[3]回答表!B356,"")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IF([3]回答表!X46="○","○","")</f>
        <v/>
      </c>
      <c r="O231" s="97"/>
      <c r="P231" s="97"/>
      <c r="Q231" s="98"/>
      <c r="R231" s="38"/>
      <c r="S231" s="38"/>
      <c r="T231" s="38"/>
      <c r="U231" s="105" t="str">
        <f>IF([3]回答表!X46="○",[3]回答表!B368,IF([3]回答表!AA46="○",[3]回答表!B382,""))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IF([3]回答表!X46="○",[3]回答表!BC375,IF([3]回答表!AA46="○",[3]回答表!BC389,""))</f>
        <v/>
      </c>
      <c r="AR231" s="149"/>
      <c r="AS231" s="149"/>
      <c r="AT231" s="149"/>
      <c r="AU231" s="154" t="s">
        <v>63</v>
      </c>
      <c r="AV231" s="155"/>
      <c r="AW231" s="155"/>
      <c r="AX231" s="156"/>
      <c r="AY231" s="149" t="str">
        <f>IF([3]回答表!X46="○",[3]回答表!BC380,IF([3]回答表!AA46="○",[3]回答表!BC394,""))</f>
        <v/>
      </c>
      <c r="AZ231" s="149"/>
      <c r="BA231" s="149"/>
      <c r="BB231" s="149"/>
      <c r="BC231" s="39"/>
      <c r="BD231" s="34"/>
      <c r="BE231" s="114" t="str">
        <f>IF([3]回答表!X46="○",[3]回答表!S374,IF([3]回答表!AA46="○",[3]回答表!S388,""))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IF([3]回答表!X46="○",[3]回答表!BC376,IF([3]回答表!AA46="○",[3]回答表!BC390,""))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IF([3]回答表!X46="○",[3]回答表!V374,IF([3]回答表!AA46="○",[3]回答表!V388,""))</f>
        <v/>
      </c>
      <c r="BF234" s="82"/>
      <c r="BG234" s="82"/>
      <c r="BH234" s="82"/>
      <c r="BI234" s="81" t="str">
        <f>IF([3]回答表!X46="○",[3]回答表!V375,IF([3]回答表!AA46="○",[3]回答表!V389,""))</f>
        <v/>
      </c>
      <c r="BJ234" s="82"/>
      <c r="BK234" s="82"/>
      <c r="BL234" s="85"/>
      <c r="BM234" s="81" t="str">
        <f>IF([3]回答表!X46="○",[3]回答表!V376,IF([3]回答表!AA46="○",[3]回答表!V390,""))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IF([3]回答表!X46="○",[3]回答表!BC377,IF([3]回答表!AA46="○",[3]回答表!BC391,""))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IF([3]回答表!X46="○",[3]回答表!BC381,IF([3]回答表!AA46="○",[3]回答表!BC395,""))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IF([3]回答表!AA46="○","○","")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IF([3]回答表!X46="○",[3]回答表!BC378,IF([3]回答表!AA46="○",[3]回答表!BC392,""))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IF([3]回答表!X46="○",[3]回答表!BC379,IF([3]回答表!AA46="○",[3]回答表!BC393,""))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IF([3]回答表!AD46="○","○","")</f>
        <v/>
      </c>
      <c r="O243" s="97"/>
      <c r="P243" s="97"/>
      <c r="Q243" s="98"/>
      <c r="R243" s="38"/>
      <c r="S243" s="38"/>
      <c r="T243" s="38"/>
      <c r="U243" s="105" t="str">
        <f>IF([3]回答表!AD46="○",[3]回答表!B396,"")</f>
        <v/>
      </c>
      <c r="V243" s="106"/>
      <c r="W243" s="106"/>
      <c r="X243" s="106"/>
      <c r="Y243" s="106"/>
      <c r="Z243" s="106"/>
      <c r="AA243" s="106"/>
      <c r="AB243" s="106"/>
      <c r="AC243" s="106"/>
      <c r="AD243" s="106"/>
      <c r="AE243" s="106"/>
      <c r="AF243" s="106"/>
      <c r="AG243" s="106"/>
      <c r="AH243" s="106"/>
      <c r="AI243" s="106"/>
      <c r="AJ243" s="107"/>
      <c r="AK243" s="55"/>
      <c r="AL243" s="55"/>
      <c r="AM243" s="105" t="str">
        <f>IF([3]回答表!AD46="○",[3]回答表!B402,"")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IF([3]回答表!X47="○","○","")</f>
        <v/>
      </c>
      <c r="O254" s="97"/>
      <c r="P254" s="97"/>
      <c r="Q254" s="98"/>
      <c r="R254" s="38"/>
      <c r="S254" s="38"/>
      <c r="T254" s="38"/>
      <c r="U254" s="105" t="str">
        <f>IF([3]回答表!X47="○",[3]回答表!B414,IF([3]回答表!AA47="○",[3]回答表!B431,""))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IF([3]回答表!X47="○",[3]回答表!B424,IF([3]回答表!AA47="○",[3]回答表!B441,""))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IF([3]回答表!X47="○",[3]回答表!G420,IF([3]回答表!AA47="○",[3]回答表!G437,""))</f>
        <v/>
      </c>
      <c r="AN256" s="118"/>
      <c r="AO256" s="118"/>
      <c r="AP256" s="118"/>
      <c r="AQ256" s="118"/>
      <c r="AR256" s="118"/>
      <c r="AS256" s="118"/>
      <c r="AT256" s="119"/>
      <c r="AU256" s="117" t="str">
        <f>IF([3]回答表!X47="○",[3]回答表!G421,IF([3]回答表!AA47="○",[3]回答表!G438,""))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IF([3]回答表!X47="○",[3]回答表!E424,IF([3]回答表!AA47="○",[3]回答表!E441,""))</f>
        <v/>
      </c>
      <c r="BF257" s="82"/>
      <c r="BG257" s="82"/>
      <c r="BH257" s="82"/>
      <c r="BI257" s="81" t="str">
        <f>IF([3]回答表!X47="○",[3]回答表!E425,IF([3]回答表!AA47="○",[3]回答表!E442,""))</f>
        <v/>
      </c>
      <c r="BJ257" s="82"/>
      <c r="BK257" s="82"/>
      <c r="BL257" s="85"/>
      <c r="BM257" s="81" t="str">
        <f>IF([3]回答表!X47="○",[3]回答表!E426,IF([3]回答表!AA47="○",[3]回答表!E443,""))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IF([3]回答表!AA47="○","○","")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IF([3]回答表!AD47="○","○","")</f>
        <v/>
      </c>
      <c r="O266" s="97"/>
      <c r="P266" s="97"/>
      <c r="Q266" s="98"/>
      <c r="R266" s="38"/>
      <c r="S266" s="38"/>
      <c r="T266" s="38"/>
      <c r="U266" s="105" t="str">
        <f>IF([3]回答表!AD47="○",[3]回答表!B448,"")</f>
        <v/>
      </c>
      <c r="V266" s="106"/>
      <c r="W266" s="106"/>
      <c r="X266" s="106"/>
      <c r="Y266" s="106"/>
      <c r="Z266" s="106"/>
      <c r="AA266" s="106"/>
      <c r="AB266" s="106"/>
      <c r="AC266" s="106"/>
      <c r="AD266" s="106"/>
      <c r="AE266" s="106"/>
      <c r="AF266" s="106"/>
      <c r="AG266" s="106"/>
      <c r="AH266" s="106"/>
      <c r="AI266" s="106"/>
      <c r="AJ266" s="107"/>
      <c r="AK266" s="49"/>
      <c r="AL266" s="49"/>
      <c r="AM266" s="105" t="str">
        <f>IF([3]回答表!AD47="○",[3]回答表!B454,"")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IF([3]回答表!R48="○",[3]回答表!B467,"")</f>
        <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BE207:BH209"/>
    <mergeCell ref="BI207:BL209"/>
    <mergeCell ref="BM207:BP209"/>
    <mergeCell ref="BI135:BL137"/>
    <mergeCell ref="BM135:BP137"/>
    <mergeCell ref="C275:BQ277"/>
    <mergeCell ref="D279:BP297"/>
    <mergeCell ref="BE87:BH89"/>
    <mergeCell ref="BI87:BL89"/>
    <mergeCell ref="BM87:BP89"/>
    <mergeCell ref="BE90:BH93"/>
    <mergeCell ref="D52:M55"/>
    <mergeCell ref="N52:Q55"/>
    <mergeCell ref="U52:AJ55"/>
    <mergeCell ref="AM52:BP55"/>
    <mergeCell ref="BI36:BL38"/>
    <mergeCell ref="BM36:BP38"/>
    <mergeCell ref="AM38:AT40"/>
    <mergeCell ref="AU38:BB40"/>
    <mergeCell ref="BE214:BH216"/>
    <mergeCell ref="BI214:BL216"/>
    <mergeCell ref="BM214:BP216"/>
    <mergeCell ref="BE210:BH213"/>
    <mergeCell ref="BI210:BL213"/>
    <mergeCell ref="BM210:BP213"/>
    <mergeCell ref="BI111:BL113"/>
    <mergeCell ref="BM111:BP113"/>
    <mergeCell ref="BI114:BL117"/>
    <mergeCell ref="BM114:BP117"/>
    <mergeCell ref="BI118:BL120"/>
    <mergeCell ref="BM118:BP120"/>
    <mergeCell ref="BE135:BH137"/>
    <mergeCell ref="BI90:BL93"/>
    <mergeCell ref="BM90:BP93"/>
    <mergeCell ref="BE94:BH96"/>
    <mergeCell ref="D36:M39"/>
    <mergeCell ref="N36:Q39"/>
    <mergeCell ref="U36:AJ47"/>
    <mergeCell ref="AM36:AT37"/>
    <mergeCell ref="BF8:BP10"/>
    <mergeCell ref="BF11:BP13"/>
    <mergeCell ref="AM24:AS26"/>
    <mergeCell ref="AT24:AZ26"/>
    <mergeCell ref="U8:AN10"/>
    <mergeCell ref="U11:AN13"/>
    <mergeCell ref="D24:J26"/>
    <mergeCell ref="K24:Q26"/>
    <mergeCell ref="D18:AZ19"/>
    <mergeCell ref="D20:J23"/>
    <mergeCell ref="K20:Q23"/>
    <mergeCell ref="R20:X23"/>
    <mergeCell ref="Y20:AZ22"/>
    <mergeCell ref="D32:Q33"/>
    <mergeCell ref="R32:BB33"/>
    <mergeCell ref="BM39:BP42"/>
    <mergeCell ref="BM43:BP45"/>
    <mergeCell ref="C8:T10"/>
    <mergeCell ref="D44:M47"/>
    <mergeCell ref="N44:Q47"/>
    <mergeCell ref="BE39:BH42"/>
    <mergeCell ref="BI39:BL42"/>
    <mergeCell ref="BE43:BH45"/>
    <mergeCell ref="BI43:BL45"/>
    <mergeCell ref="AO44:BB44"/>
    <mergeCell ref="AO45:BB45"/>
    <mergeCell ref="AO46:BB46"/>
    <mergeCell ref="R24:X26"/>
    <mergeCell ref="Y24:AE26"/>
    <mergeCell ref="AF24:AL26"/>
    <mergeCell ref="BB20:BJ23"/>
    <mergeCell ref="BB24:BJ26"/>
    <mergeCell ref="AU36:BB37"/>
    <mergeCell ref="BE36:BH38"/>
    <mergeCell ref="AO11:BE13"/>
    <mergeCell ref="AO8:BE10"/>
    <mergeCell ref="AR31:BB31"/>
    <mergeCell ref="Y23:AE23"/>
    <mergeCell ref="AF23:AL23"/>
    <mergeCell ref="AM23:AS23"/>
    <mergeCell ref="AT23:AZ23"/>
    <mergeCell ref="D59:Q60"/>
    <mergeCell ref="R59:BB60"/>
    <mergeCell ref="D63:M66"/>
    <mergeCell ref="N63:Q66"/>
    <mergeCell ref="U63:AJ72"/>
    <mergeCell ref="AM63:AT65"/>
    <mergeCell ref="AU63:BB65"/>
    <mergeCell ref="D69:M72"/>
    <mergeCell ref="N69:Q72"/>
    <mergeCell ref="BI63:BL65"/>
    <mergeCell ref="BM63:BP65"/>
    <mergeCell ref="AM66:AT68"/>
    <mergeCell ref="AU66:BB68"/>
    <mergeCell ref="BE66:BH69"/>
    <mergeCell ref="AO47:BB47"/>
    <mergeCell ref="AO48:BB48"/>
    <mergeCell ref="AM42:AN42"/>
    <mergeCell ref="AM43:AN43"/>
    <mergeCell ref="AM44:AN44"/>
    <mergeCell ref="AM45:AN45"/>
    <mergeCell ref="AO42:BB42"/>
    <mergeCell ref="AO43:BB43"/>
    <mergeCell ref="AM46:AN46"/>
    <mergeCell ref="AM47:AN47"/>
    <mergeCell ref="AR58:BB58"/>
    <mergeCell ref="BI66:BL69"/>
    <mergeCell ref="BM66:BP69"/>
    <mergeCell ref="BE70:BH72"/>
    <mergeCell ref="BI70:BL72"/>
    <mergeCell ref="BM70:BP72"/>
    <mergeCell ref="D87:M90"/>
    <mergeCell ref="N87:Q90"/>
    <mergeCell ref="U87:AB88"/>
    <mergeCell ref="AC87:AJ88"/>
    <mergeCell ref="AM87:BB96"/>
    <mergeCell ref="D75:M78"/>
    <mergeCell ref="N75:Q78"/>
    <mergeCell ref="U75:AJ78"/>
    <mergeCell ref="AM75:BP78"/>
    <mergeCell ref="BI94:BL96"/>
    <mergeCell ref="BM94:BP96"/>
    <mergeCell ref="AR81:BB82"/>
    <mergeCell ref="BE138:BH141"/>
    <mergeCell ref="BI138:BL141"/>
    <mergeCell ref="BM138:BP141"/>
    <mergeCell ref="U140:AB141"/>
    <mergeCell ref="AC140:AJ141"/>
    <mergeCell ref="D93:M96"/>
    <mergeCell ref="N93:Q96"/>
    <mergeCell ref="U94:AB96"/>
    <mergeCell ref="AC94:AJ96"/>
    <mergeCell ref="U92:AB93"/>
    <mergeCell ref="AC92:AJ93"/>
    <mergeCell ref="AR129:BB130"/>
    <mergeCell ref="D131:Q132"/>
    <mergeCell ref="R131:BB132"/>
    <mergeCell ref="D135:M138"/>
    <mergeCell ref="N135:Q138"/>
    <mergeCell ref="U135:AB136"/>
    <mergeCell ref="AC135:AJ136"/>
    <mergeCell ref="AM135:BB144"/>
    <mergeCell ref="D141:M144"/>
    <mergeCell ref="N141:Q144"/>
    <mergeCell ref="U137:AB139"/>
    <mergeCell ref="AC137:AJ139"/>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D195:M198"/>
    <mergeCell ref="N195:Q198"/>
    <mergeCell ref="U195:AJ198"/>
    <mergeCell ref="AM195:BP198"/>
    <mergeCell ref="BI183:BL185"/>
    <mergeCell ref="BM183:BP185"/>
    <mergeCell ref="BE183:BH185"/>
    <mergeCell ref="D189:M192"/>
    <mergeCell ref="N189:Q192"/>
    <mergeCell ref="BE190:BH192"/>
    <mergeCell ref="BI190:BL192"/>
    <mergeCell ref="BM190:BP192"/>
    <mergeCell ref="AM186:AT188"/>
    <mergeCell ref="AU186:BB188"/>
    <mergeCell ref="BE186:BH189"/>
    <mergeCell ref="BI186:BL189"/>
    <mergeCell ref="BM186:BP189"/>
    <mergeCell ref="D183:M186"/>
    <mergeCell ref="N183:Q186"/>
    <mergeCell ref="U183:AJ192"/>
    <mergeCell ref="AM183:AT185"/>
    <mergeCell ref="AU183:BB185"/>
    <mergeCell ref="D266:M269"/>
    <mergeCell ref="N266:Q269"/>
    <mergeCell ref="U266:AJ269"/>
    <mergeCell ref="AM266:BP269"/>
    <mergeCell ref="BE254:BH256"/>
    <mergeCell ref="BI254:BL256"/>
    <mergeCell ref="AY231:BB235"/>
    <mergeCell ref="BE231:BH233"/>
    <mergeCell ref="BI231:BL233"/>
    <mergeCell ref="BM231:BP233"/>
    <mergeCell ref="AM233:AP234"/>
    <mergeCell ref="AQ233:AT234"/>
    <mergeCell ref="BE234:BH237"/>
    <mergeCell ref="BI234:BL237"/>
    <mergeCell ref="BM234:BP237"/>
    <mergeCell ref="AM235:AP236"/>
    <mergeCell ref="N231:Q234"/>
    <mergeCell ref="U231:AJ240"/>
    <mergeCell ref="AM231:AP232"/>
    <mergeCell ref="AQ231:AT232"/>
    <mergeCell ref="AU231:AX235"/>
    <mergeCell ref="AQ235:AT236"/>
    <mergeCell ref="AU236:AX240"/>
    <mergeCell ref="BM254:BP256"/>
    <mergeCell ref="AM256:AT258"/>
    <mergeCell ref="AU256:BB258"/>
    <mergeCell ref="BE257:BH260"/>
    <mergeCell ref="BI257:BL260"/>
    <mergeCell ref="BM257:BP260"/>
    <mergeCell ref="C11:T13"/>
    <mergeCell ref="BE261:BH263"/>
    <mergeCell ref="BI261:BL263"/>
    <mergeCell ref="BM261:BP263"/>
    <mergeCell ref="D219:M222"/>
    <mergeCell ref="N219:Q222"/>
    <mergeCell ref="U219:AJ222"/>
    <mergeCell ref="AM219:BP222"/>
    <mergeCell ref="AR225:BB226"/>
    <mergeCell ref="D227:Q228"/>
    <mergeCell ref="R227:BB228"/>
    <mergeCell ref="D213:M216"/>
    <mergeCell ref="N213:Q216"/>
    <mergeCell ref="AR201:BB202"/>
    <mergeCell ref="D203:Q204"/>
    <mergeCell ref="R203:BB204"/>
    <mergeCell ref="D207:M210"/>
    <mergeCell ref="N207:Q210"/>
    <mergeCell ref="AR249:BB249"/>
    <mergeCell ref="D250:Q251"/>
    <mergeCell ref="R250:BB251"/>
    <mergeCell ref="D254:M257"/>
    <mergeCell ref="N254:Q257"/>
    <mergeCell ref="U254:AJ263"/>
    <mergeCell ref="AM254:AT255"/>
    <mergeCell ref="AU254:BB255"/>
    <mergeCell ref="D260:M263"/>
    <mergeCell ref="N260:Q263"/>
    <mergeCell ref="D117:M120"/>
    <mergeCell ref="N117:Q120"/>
    <mergeCell ref="BE118:BH120"/>
    <mergeCell ref="D243:M246"/>
    <mergeCell ref="N243:Q246"/>
    <mergeCell ref="U243:AJ246"/>
    <mergeCell ref="AM243:BP246"/>
    <mergeCell ref="AY236:BB240"/>
    <mergeCell ref="D237:M240"/>
    <mergeCell ref="N237:Q240"/>
    <mergeCell ref="AM237:AP238"/>
    <mergeCell ref="AQ237:AT238"/>
    <mergeCell ref="BE238:BH240"/>
    <mergeCell ref="BI238:BL240"/>
    <mergeCell ref="AM239:AP240"/>
    <mergeCell ref="AQ239:AT240"/>
    <mergeCell ref="D123:M126"/>
    <mergeCell ref="N123:Q126"/>
    <mergeCell ref="U123:AJ126"/>
    <mergeCell ref="AM123:BP126"/>
    <mergeCell ref="BM238:BP240"/>
    <mergeCell ref="D231:M234"/>
    <mergeCell ref="U207:AJ216"/>
    <mergeCell ref="AN207:BB216"/>
    <mergeCell ref="AM48:AN48"/>
    <mergeCell ref="U111:AJ112"/>
    <mergeCell ref="U116:AJ117"/>
    <mergeCell ref="U118:AJ120"/>
    <mergeCell ref="U113:AJ115"/>
    <mergeCell ref="AR105:BB106"/>
    <mergeCell ref="AM111:BB120"/>
    <mergeCell ref="BE111:BH113"/>
    <mergeCell ref="BE114:BH117"/>
    <mergeCell ref="U89:AB91"/>
    <mergeCell ref="AC89:AJ91"/>
    <mergeCell ref="BE63:BH65"/>
    <mergeCell ref="D83:Q84"/>
    <mergeCell ref="R83:BB84"/>
    <mergeCell ref="D107:Q108"/>
    <mergeCell ref="R107:BB108"/>
    <mergeCell ref="D111:M114"/>
    <mergeCell ref="N111:Q114"/>
    <mergeCell ref="D99:M102"/>
    <mergeCell ref="N99:Q102"/>
    <mergeCell ref="U99:AJ102"/>
    <mergeCell ref="AM99:BP102"/>
  </mergeCells>
  <phoneticPr fontId="1"/>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38CD-3A12-47FE-89E6-058412314624}">
  <sheetPr>
    <pageSetUpPr fitToPage="1"/>
  </sheetPr>
  <dimension ref="A1:CE298"/>
  <sheetViews>
    <sheetView showZeros="0" zoomScale="55" zoomScaleNormal="55" workbookViewId="0">
      <selection activeCell="A387" sqref="A387"/>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IF(COUNTIF([1]回答表!K15,"*")&gt;0,[1]回答表!K15,"")</f>
        <v>上小阿仁村</v>
      </c>
      <c r="D11" s="245"/>
      <c r="E11" s="245"/>
      <c r="F11" s="245"/>
      <c r="G11" s="245"/>
      <c r="H11" s="245"/>
      <c r="I11" s="245"/>
      <c r="J11" s="245"/>
      <c r="K11" s="245"/>
      <c r="L11" s="245"/>
      <c r="M11" s="245"/>
      <c r="N11" s="245"/>
      <c r="O11" s="245"/>
      <c r="P11" s="245"/>
      <c r="Q11" s="245"/>
      <c r="R11" s="245"/>
      <c r="S11" s="245"/>
      <c r="T11" s="245"/>
      <c r="U11" s="252" t="str">
        <f>IF(COUNTIF([1]回答表!F17,"*")&gt;0,[1]回答表!F17,"")</f>
        <v>下水道事業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IF(COUNTIF([1]回答表!W17,"*")&gt;0,[1]回答表!W17,"")</f>
        <v>個別排水処理施設</v>
      </c>
      <c r="AP11" s="247"/>
      <c r="AQ11" s="247"/>
      <c r="AR11" s="247"/>
      <c r="AS11" s="247"/>
      <c r="AT11" s="247"/>
      <c r="AU11" s="247"/>
      <c r="AV11" s="247"/>
      <c r="AW11" s="247"/>
      <c r="AX11" s="247"/>
      <c r="AY11" s="247"/>
      <c r="AZ11" s="247"/>
      <c r="BA11" s="247"/>
      <c r="BB11" s="247"/>
      <c r="BC11" s="247"/>
      <c r="BD11" s="247"/>
      <c r="BE11" s="248"/>
      <c r="BF11" s="251" t="str">
        <f>IF(COUNTIF([1]回答表!F19,"*")&gt;0,[1]回答表!F19,"")</f>
        <v>ー</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IF([1]回答表!R41="○","○","")</f>
        <v/>
      </c>
      <c r="E24" s="121"/>
      <c r="F24" s="121"/>
      <c r="G24" s="121"/>
      <c r="H24" s="121"/>
      <c r="I24" s="121"/>
      <c r="J24" s="122"/>
      <c r="K24" s="120" t="str">
        <f>IF([1]回答表!R42="○","○","")</f>
        <v/>
      </c>
      <c r="L24" s="121"/>
      <c r="M24" s="121"/>
      <c r="N24" s="121"/>
      <c r="O24" s="121"/>
      <c r="P24" s="121"/>
      <c r="Q24" s="122"/>
      <c r="R24" s="120" t="str">
        <f>IF([1]回答表!R43="○","○","")</f>
        <v/>
      </c>
      <c r="S24" s="121"/>
      <c r="T24" s="121"/>
      <c r="U24" s="121"/>
      <c r="V24" s="121"/>
      <c r="W24" s="121"/>
      <c r="X24" s="122"/>
      <c r="Y24" s="120" t="str">
        <f>IF([1]回答表!R44="○","○","")</f>
        <v/>
      </c>
      <c r="Z24" s="121"/>
      <c r="AA24" s="121"/>
      <c r="AB24" s="121"/>
      <c r="AC24" s="121"/>
      <c r="AD24" s="121"/>
      <c r="AE24" s="122"/>
      <c r="AF24" s="120" t="str">
        <f>IF([1]回答表!R45="○","○","")</f>
        <v/>
      </c>
      <c r="AG24" s="121"/>
      <c r="AH24" s="121"/>
      <c r="AI24" s="121"/>
      <c r="AJ24" s="121"/>
      <c r="AK24" s="121"/>
      <c r="AL24" s="122"/>
      <c r="AM24" s="120" t="str">
        <f>IF([1]回答表!R46="○","○","")</f>
        <v/>
      </c>
      <c r="AN24" s="121"/>
      <c r="AO24" s="121"/>
      <c r="AP24" s="121"/>
      <c r="AQ24" s="121"/>
      <c r="AR24" s="121"/>
      <c r="AS24" s="122"/>
      <c r="AT24" s="120" t="str">
        <f>IF([1]回答表!R47="○","○","")</f>
        <v/>
      </c>
      <c r="AU24" s="121"/>
      <c r="AV24" s="121"/>
      <c r="AW24" s="121"/>
      <c r="AX24" s="121"/>
      <c r="AY24" s="121"/>
      <c r="AZ24" s="122"/>
      <c r="BA24" s="18"/>
      <c r="BB24" s="117" t="str">
        <f>IF([1]回答表!R48="○","○","")</f>
        <v>○</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IF([1]回答表!X41="○","○","")</f>
        <v/>
      </c>
      <c r="O36" s="97"/>
      <c r="P36" s="97"/>
      <c r="Q36" s="98"/>
      <c r="R36" s="38"/>
      <c r="S36" s="38"/>
      <c r="T36" s="38"/>
      <c r="U36" s="105" t="str">
        <f>IF([1]回答表!X41="○",[1]回答表!B56,IF([1]回答表!AA41="○",[1]回答表!B76,""))</f>
        <v/>
      </c>
      <c r="V36" s="106"/>
      <c r="W36" s="106"/>
      <c r="X36" s="106"/>
      <c r="Y36" s="106"/>
      <c r="Z36" s="106"/>
      <c r="AA36" s="106"/>
      <c r="AB36" s="106"/>
      <c r="AC36" s="106"/>
      <c r="AD36" s="106"/>
      <c r="AE36" s="106"/>
      <c r="AF36" s="106"/>
      <c r="AG36" s="106"/>
      <c r="AH36" s="106"/>
      <c r="AI36" s="106"/>
      <c r="AJ36" s="107"/>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IF([1]回答表!X41="○",[1]回答表!S62,IF([1]回答表!AA41="○",[1]回答表!S82,""))</f>
        <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108"/>
      <c r="V37" s="109"/>
      <c r="W37" s="109"/>
      <c r="X37" s="109"/>
      <c r="Y37" s="109"/>
      <c r="Z37" s="109"/>
      <c r="AA37" s="109"/>
      <c r="AB37" s="109"/>
      <c r="AC37" s="109"/>
      <c r="AD37" s="109"/>
      <c r="AE37" s="109"/>
      <c r="AF37" s="109"/>
      <c r="AG37" s="109"/>
      <c r="AH37" s="109"/>
      <c r="AI37" s="109"/>
      <c r="AJ37" s="110"/>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108"/>
      <c r="V38" s="109"/>
      <c r="W38" s="109"/>
      <c r="X38" s="109"/>
      <c r="Y38" s="109"/>
      <c r="Z38" s="109"/>
      <c r="AA38" s="109"/>
      <c r="AB38" s="109"/>
      <c r="AC38" s="109"/>
      <c r="AD38" s="109"/>
      <c r="AE38" s="109"/>
      <c r="AF38" s="109"/>
      <c r="AG38" s="109"/>
      <c r="AH38" s="109"/>
      <c r="AI38" s="109"/>
      <c r="AJ38" s="110"/>
      <c r="AK38" s="49"/>
      <c r="AL38" s="49"/>
      <c r="AM38" s="117" t="str">
        <f>IF([1]回答表!X41="○",[1]回答表!G62,IF([1]回答表!AA41="○",[1]回答表!G82,""))</f>
        <v/>
      </c>
      <c r="AN38" s="118"/>
      <c r="AO38" s="118"/>
      <c r="AP38" s="118"/>
      <c r="AQ38" s="118"/>
      <c r="AR38" s="118"/>
      <c r="AS38" s="118"/>
      <c r="AT38" s="119"/>
      <c r="AU38" s="117" t="str">
        <f>IF([1]回答表!X41="○",[1]回答表!G63,IF([1]回答表!AA41="○",[1]回答表!G83,""))</f>
        <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108"/>
      <c r="V39" s="109"/>
      <c r="W39" s="109"/>
      <c r="X39" s="109"/>
      <c r="Y39" s="109"/>
      <c r="Z39" s="109"/>
      <c r="AA39" s="109"/>
      <c r="AB39" s="109"/>
      <c r="AC39" s="109"/>
      <c r="AD39" s="109"/>
      <c r="AE39" s="109"/>
      <c r="AF39" s="109"/>
      <c r="AG39" s="109"/>
      <c r="AH39" s="109"/>
      <c r="AI39" s="109"/>
      <c r="AJ39" s="110"/>
      <c r="AK39" s="49"/>
      <c r="AL39" s="49"/>
      <c r="AM39" s="120"/>
      <c r="AN39" s="121"/>
      <c r="AO39" s="121"/>
      <c r="AP39" s="121"/>
      <c r="AQ39" s="121"/>
      <c r="AR39" s="121"/>
      <c r="AS39" s="121"/>
      <c r="AT39" s="122"/>
      <c r="AU39" s="120"/>
      <c r="AV39" s="121"/>
      <c r="AW39" s="121"/>
      <c r="AX39" s="121"/>
      <c r="AY39" s="121"/>
      <c r="AZ39" s="121"/>
      <c r="BA39" s="121"/>
      <c r="BB39" s="122"/>
      <c r="BC39" s="39"/>
      <c r="BD39" s="34"/>
      <c r="BE39" s="81" t="str">
        <f>IF([1]回答表!X41="○",[1]回答表!V62,IF([1]回答表!AA41="○",[1]回答表!V82,""))</f>
        <v/>
      </c>
      <c r="BF39" s="198"/>
      <c r="BG39" s="198"/>
      <c r="BH39" s="199"/>
      <c r="BI39" s="81" t="str">
        <f>IF([1]回答表!X41="○",[1]回答表!V63,IF([1]回答表!AA41="○",[1]回答表!V83,""))</f>
        <v/>
      </c>
      <c r="BJ39" s="198"/>
      <c r="BK39" s="198"/>
      <c r="BL39" s="199"/>
      <c r="BM39" s="81" t="str">
        <f>IF([1]回答表!X41="○",[1]回答表!V64,IF([1]回答表!AA41="○",[1]回答表!V84,""))</f>
        <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108"/>
      <c r="V40" s="109"/>
      <c r="W40" s="109"/>
      <c r="X40" s="109"/>
      <c r="Y40" s="109"/>
      <c r="Z40" s="109"/>
      <c r="AA40" s="109"/>
      <c r="AB40" s="109"/>
      <c r="AC40" s="109"/>
      <c r="AD40" s="109"/>
      <c r="AE40" s="109"/>
      <c r="AF40" s="109"/>
      <c r="AG40" s="109"/>
      <c r="AH40" s="109"/>
      <c r="AI40" s="109"/>
      <c r="AJ40" s="110"/>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108"/>
      <c r="V41" s="109"/>
      <c r="W41" s="109"/>
      <c r="X41" s="109"/>
      <c r="Y41" s="109"/>
      <c r="Z41" s="109"/>
      <c r="AA41" s="109"/>
      <c r="AB41" s="109"/>
      <c r="AC41" s="109"/>
      <c r="AD41" s="109"/>
      <c r="AE41" s="109"/>
      <c r="AF41" s="109"/>
      <c r="AG41" s="109"/>
      <c r="AH41" s="109"/>
      <c r="AI41" s="109"/>
      <c r="AJ41" s="110"/>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108"/>
      <c r="V42" s="109"/>
      <c r="W42" s="109"/>
      <c r="X42" s="109"/>
      <c r="Y42" s="109"/>
      <c r="Z42" s="109"/>
      <c r="AA42" s="109"/>
      <c r="AB42" s="109"/>
      <c r="AC42" s="109"/>
      <c r="AD42" s="109"/>
      <c r="AE42" s="109"/>
      <c r="AF42" s="109"/>
      <c r="AG42" s="109"/>
      <c r="AH42" s="109"/>
      <c r="AI42" s="109"/>
      <c r="AJ42" s="110"/>
      <c r="AK42" s="49"/>
      <c r="AL42" s="49"/>
      <c r="AM42" s="196" t="str">
        <f>IF([1]回答表!X41="○",[1]回答表!O68,IF([1]回答表!AA41="○",[1]回答表!O88,""))</f>
        <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108"/>
      <c r="V43" s="109"/>
      <c r="W43" s="109"/>
      <c r="X43" s="109"/>
      <c r="Y43" s="109"/>
      <c r="Z43" s="109"/>
      <c r="AA43" s="109"/>
      <c r="AB43" s="109"/>
      <c r="AC43" s="109"/>
      <c r="AD43" s="109"/>
      <c r="AE43" s="109"/>
      <c r="AF43" s="109"/>
      <c r="AG43" s="109"/>
      <c r="AH43" s="109"/>
      <c r="AI43" s="109"/>
      <c r="AJ43" s="110"/>
      <c r="AK43" s="49"/>
      <c r="AL43" s="49"/>
      <c r="AM43" s="196" t="str">
        <f>IF([1]回答表!X41="○",[1]回答表!O69,IF([1]回答表!AA41="○",[1]回答表!O89,""))</f>
        <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IF([1]回答表!AA41="○","○","")</f>
        <v/>
      </c>
      <c r="O44" s="97"/>
      <c r="P44" s="97"/>
      <c r="Q44" s="98"/>
      <c r="R44" s="38"/>
      <c r="S44" s="38"/>
      <c r="T44" s="38"/>
      <c r="U44" s="108"/>
      <c r="V44" s="109"/>
      <c r="W44" s="109"/>
      <c r="X44" s="109"/>
      <c r="Y44" s="109"/>
      <c r="Z44" s="109"/>
      <c r="AA44" s="109"/>
      <c r="AB44" s="109"/>
      <c r="AC44" s="109"/>
      <c r="AD44" s="109"/>
      <c r="AE44" s="109"/>
      <c r="AF44" s="109"/>
      <c r="AG44" s="109"/>
      <c r="AH44" s="109"/>
      <c r="AI44" s="109"/>
      <c r="AJ44" s="110"/>
      <c r="AK44" s="49"/>
      <c r="AL44" s="49"/>
      <c r="AM44" s="196" t="str">
        <f>IF([1]回答表!X41="○",[1]回答表!O70,IF([1]回答表!AA41="○",[1]回答表!O90,""))</f>
        <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108"/>
      <c r="V45" s="109"/>
      <c r="W45" s="109"/>
      <c r="X45" s="109"/>
      <c r="Y45" s="109"/>
      <c r="Z45" s="109"/>
      <c r="AA45" s="109"/>
      <c r="AB45" s="109"/>
      <c r="AC45" s="109"/>
      <c r="AD45" s="109"/>
      <c r="AE45" s="109"/>
      <c r="AF45" s="109"/>
      <c r="AG45" s="109"/>
      <c r="AH45" s="109"/>
      <c r="AI45" s="109"/>
      <c r="AJ45" s="110"/>
      <c r="AK45" s="49"/>
      <c r="AL45" s="49"/>
      <c r="AM45" s="196" t="str">
        <f>IF([1]回答表!X41="○",[1]回答表!O71,IF([1]回答表!AA41="○",[1]回答表!O91,""))</f>
        <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108"/>
      <c r="V46" s="109"/>
      <c r="W46" s="109"/>
      <c r="X46" s="109"/>
      <c r="Y46" s="109"/>
      <c r="Z46" s="109"/>
      <c r="AA46" s="109"/>
      <c r="AB46" s="109"/>
      <c r="AC46" s="109"/>
      <c r="AD46" s="109"/>
      <c r="AE46" s="109"/>
      <c r="AF46" s="109"/>
      <c r="AG46" s="109"/>
      <c r="AH46" s="109"/>
      <c r="AI46" s="109"/>
      <c r="AJ46" s="110"/>
      <c r="AK46" s="49"/>
      <c r="AL46" s="49"/>
      <c r="AM46" s="196" t="str">
        <f>IF([1]回答表!X41="○",[1]回答表!AG68,IF([1]回答表!AA41="○",[1]回答表!AG88,""))</f>
        <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111"/>
      <c r="V47" s="112"/>
      <c r="W47" s="112"/>
      <c r="X47" s="112"/>
      <c r="Y47" s="112"/>
      <c r="Z47" s="112"/>
      <c r="AA47" s="112"/>
      <c r="AB47" s="112"/>
      <c r="AC47" s="112"/>
      <c r="AD47" s="112"/>
      <c r="AE47" s="112"/>
      <c r="AF47" s="112"/>
      <c r="AG47" s="112"/>
      <c r="AH47" s="112"/>
      <c r="AI47" s="112"/>
      <c r="AJ47" s="113"/>
      <c r="AK47" s="49"/>
      <c r="AL47" s="49"/>
      <c r="AM47" s="196" t="str">
        <f>IF([1]回答表!X41="○",[1]回答表!AG69,IF([1]回答表!AA41="○",[1]回答表!AG89,""))</f>
        <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t="str">
        <f>IF([1]回答表!X41="○",[1]回答表!AG70,IF([1]回答表!AA41="○",[1]回答表!AG90,""))</f>
        <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IF([1]回答表!AD41="○","○","")</f>
        <v/>
      </c>
      <c r="O52" s="97"/>
      <c r="P52" s="97"/>
      <c r="Q52" s="98"/>
      <c r="R52" s="38"/>
      <c r="S52" s="38"/>
      <c r="T52" s="38"/>
      <c r="U52" s="105" t="str">
        <f>IF([1]回答表!AD41="○",[1]回答表!B96,"")</f>
        <v/>
      </c>
      <c r="V52" s="106"/>
      <c r="W52" s="106"/>
      <c r="X52" s="106"/>
      <c r="Y52" s="106"/>
      <c r="Z52" s="106"/>
      <c r="AA52" s="106"/>
      <c r="AB52" s="106"/>
      <c r="AC52" s="106"/>
      <c r="AD52" s="106"/>
      <c r="AE52" s="106"/>
      <c r="AF52" s="106"/>
      <c r="AG52" s="106"/>
      <c r="AH52" s="106"/>
      <c r="AI52" s="106"/>
      <c r="AJ52" s="107"/>
      <c r="AK52" s="55"/>
      <c r="AL52" s="55"/>
      <c r="AM52" s="105" t="str">
        <f>IF([1]回答表!AD41="○",[1]回答表!B101,"")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IF([1]回答表!X42="○","○","")</f>
        <v/>
      </c>
      <c r="O63" s="97"/>
      <c r="P63" s="97"/>
      <c r="Q63" s="98"/>
      <c r="R63" s="38"/>
      <c r="S63" s="38"/>
      <c r="T63" s="38"/>
      <c r="U63" s="105" t="str">
        <f>IF([1]回答表!X42="○",[1]回答表!B111,IF([1]回答表!AA42="○",[1]回答表!B124,""))</f>
        <v/>
      </c>
      <c r="V63" s="106"/>
      <c r="W63" s="106"/>
      <c r="X63" s="106"/>
      <c r="Y63" s="106"/>
      <c r="Z63" s="106"/>
      <c r="AA63" s="106"/>
      <c r="AB63" s="106"/>
      <c r="AC63" s="106"/>
      <c r="AD63" s="106"/>
      <c r="AE63" s="106"/>
      <c r="AF63" s="106"/>
      <c r="AG63" s="106"/>
      <c r="AH63" s="106"/>
      <c r="AI63" s="106"/>
      <c r="AJ63" s="107"/>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IF([1]回答表!X42="○",[1]回答表!S117,IF([1]回答表!AA42="○",[1]回答表!S130,""))</f>
        <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108"/>
      <c r="V64" s="109"/>
      <c r="W64" s="109"/>
      <c r="X64" s="109"/>
      <c r="Y64" s="109"/>
      <c r="Z64" s="109"/>
      <c r="AA64" s="109"/>
      <c r="AB64" s="109"/>
      <c r="AC64" s="109"/>
      <c r="AD64" s="109"/>
      <c r="AE64" s="109"/>
      <c r="AF64" s="109"/>
      <c r="AG64" s="109"/>
      <c r="AH64" s="109"/>
      <c r="AI64" s="109"/>
      <c r="AJ64" s="110"/>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108"/>
      <c r="V65" s="109"/>
      <c r="W65" s="109"/>
      <c r="X65" s="109"/>
      <c r="Y65" s="109"/>
      <c r="Z65" s="109"/>
      <c r="AA65" s="109"/>
      <c r="AB65" s="109"/>
      <c r="AC65" s="109"/>
      <c r="AD65" s="109"/>
      <c r="AE65" s="109"/>
      <c r="AF65" s="109"/>
      <c r="AG65" s="109"/>
      <c r="AH65" s="109"/>
      <c r="AI65" s="109"/>
      <c r="AJ65" s="110"/>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108"/>
      <c r="V66" s="109"/>
      <c r="W66" s="109"/>
      <c r="X66" s="109"/>
      <c r="Y66" s="109"/>
      <c r="Z66" s="109"/>
      <c r="AA66" s="109"/>
      <c r="AB66" s="109"/>
      <c r="AC66" s="109"/>
      <c r="AD66" s="109"/>
      <c r="AE66" s="109"/>
      <c r="AF66" s="109"/>
      <c r="AG66" s="109"/>
      <c r="AH66" s="109"/>
      <c r="AI66" s="109"/>
      <c r="AJ66" s="110"/>
      <c r="AK66" s="49"/>
      <c r="AL66" s="49"/>
      <c r="AM66" s="117" t="str">
        <f>IF([1]回答表!X42="○",[1]回答表!J117,IF([1]回答表!AA42="○",[1]回答表!J130,""))</f>
        <v/>
      </c>
      <c r="AN66" s="118"/>
      <c r="AO66" s="118"/>
      <c r="AP66" s="118"/>
      <c r="AQ66" s="118"/>
      <c r="AR66" s="118"/>
      <c r="AS66" s="118"/>
      <c r="AT66" s="119"/>
      <c r="AU66" s="117" t="str">
        <f>IF([1]回答表!X42="○",[1]回答表!J118,IF([1]回答表!AA42="○",[1]回答表!J131,""))</f>
        <v/>
      </c>
      <c r="AV66" s="118"/>
      <c r="AW66" s="118"/>
      <c r="AX66" s="118"/>
      <c r="AY66" s="118"/>
      <c r="AZ66" s="118"/>
      <c r="BA66" s="118"/>
      <c r="BB66" s="119"/>
      <c r="BC66" s="39"/>
      <c r="BD66" s="34"/>
      <c r="BE66" s="81" t="str">
        <f>IF([1]回答表!X42="○",[1]回答表!V117,IF([1]回答表!AA42="○",[1]回答表!V130,""))</f>
        <v/>
      </c>
      <c r="BF66" s="82"/>
      <c r="BG66" s="82"/>
      <c r="BH66" s="82"/>
      <c r="BI66" s="81" t="str">
        <f>IF([1]回答表!X42="○",[1]回答表!V118,IF([1]回答表!AA42="○",[1]回答表!V131,""))</f>
        <v/>
      </c>
      <c r="BJ66" s="82"/>
      <c r="BK66" s="82"/>
      <c r="BL66" s="82"/>
      <c r="BM66" s="81" t="str">
        <f>IF([1]回答表!X42="○",[1]回答表!V119,IF([1]回答表!AA42="○",[1]回答表!V132,""))</f>
        <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108"/>
      <c r="V67" s="109"/>
      <c r="W67" s="109"/>
      <c r="X67" s="109"/>
      <c r="Y67" s="109"/>
      <c r="Z67" s="109"/>
      <c r="AA67" s="109"/>
      <c r="AB67" s="109"/>
      <c r="AC67" s="109"/>
      <c r="AD67" s="109"/>
      <c r="AE67" s="109"/>
      <c r="AF67" s="109"/>
      <c r="AG67" s="109"/>
      <c r="AH67" s="109"/>
      <c r="AI67" s="109"/>
      <c r="AJ67" s="110"/>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108"/>
      <c r="V68" s="109"/>
      <c r="W68" s="109"/>
      <c r="X68" s="109"/>
      <c r="Y68" s="109"/>
      <c r="Z68" s="109"/>
      <c r="AA68" s="109"/>
      <c r="AB68" s="109"/>
      <c r="AC68" s="109"/>
      <c r="AD68" s="109"/>
      <c r="AE68" s="109"/>
      <c r="AF68" s="109"/>
      <c r="AG68" s="109"/>
      <c r="AH68" s="109"/>
      <c r="AI68" s="109"/>
      <c r="AJ68" s="110"/>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IF([1]回答表!AA42="○","○","")</f>
        <v/>
      </c>
      <c r="O69" s="97"/>
      <c r="P69" s="97"/>
      <c r="Q69" s="98"/>
      <c r="R69" s="38"/>
      <c r="S69" s="38"/>
      <c r="T69" s="38"/>
      <c r="U69" s="108"/>
      <c r="V69" s="109"/>
      <c r="W69" s="109"/>
      <c r="X69" s="109"/>
      <c r="Y69" s="109"/>
      <c r="Z69" s="109"/>
      <c r="AA69" s="109"/>
      <c r="AB69" s="109"/>
      <c r="AC69" s="109"/>
      <c r="AD69" s="109"/>
      <c r="AE69" s="109"/>
      <c r="AF69" s="109"/>
      <c r="AG69" s="109"/>
      <c r="AH69" s="109"/>
      <c r="AI69" s="109"/>
      <c r="AJ69" s="110"/>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108"/>
      <c r="V70" s="109"/>
      <c r="W70" s="109"/>
      <c r="X70" s="109"/>
      <c r="Y70" s="109"/>
      <c r="Z70" s="109"/>
      <c r="AA70" s="109"/>
      <c r="AB70" s="109"/>
      <c r="AC70" s="109"/>
      <c r="AD70" s="109"/>
      <c r="AE70" s="109"/>
      <c r="AF70" s="109"/>
      <c r="AG70" s="109"/>
      <c r="AH70" s="109"/>
      <c r="AI70" s="109"/>
      <c r="AJ70" s="110"/>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108"/>
      <c r="V71" s="109"/>
      <c r="W71" s="109"/>
      <c r="X71" s="109"/>
      <c r="Y71" s="109"/>
      <c r="Z71" s="109"/>
      <c r="AA71" s="109"/>
      <c r="AB71" s="109"/>
      <c r="AC71" s="109"/>
      <c r="AD71" s="109"/>
      <c r="AE71" s="109"/>
      <c r="AF71" s="109"/>
      <c r="AG71" s="109"/>
      <c r="AH71" s="109"/>
      <c r="AI71" s="109"/>
      <c r="AJ71" s="110"/>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111"/>
      <c r="V72" s="112"/>
      <c r="W72" s="112"/>
      <c r="X72" s="112"/>
      <c r="Y72" s="112"/>
      <c r="Z72" s="112"/>
      <c r="AA72" s="112"/>
      <c r="AB72" s="112"/>
      <c r="AC72" s="112"/>
      <c r="AD72" s="112"/>
      <c r="AE72" s="112"/>
      <c r="AF72" s="112"/>
      <c r="AG72" s="112"/>
      <c r="AH72" s="112"/>
      <c r="AI72" s="112"/>
      <c r="AJ72" s="113"/>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IF([1]回答表!AD42="○","○","")</f>
        <v/>
      </c>
      <c r="O75" s="97"/>
      <c r="P75" s="97"/>
      <c r="Q75" s="98"/>
      <c r="R75" s="38"/>
      <c r="S75" s="38"/>
      <c r="T75" s="38"/>
      <c r="U75" s="105" t="str">
        <f>IF([1]回答表!AD42="○",[1]回答表!B137,"")</f>
        <v/>
      </c>
      <c r="V75" s="106"/>
      <c r="W75" s="106"/>
      <c r="X75" s="106"/>
      <c r="Y75" s="106"/>
      <c r="Z75" s="106"/>
      <c r="AA75" s="106"/>
      <c r="AB75" s="106"/>
      <c r="AC75" s="106"/>
      <c r="AD75" s="106"/>
      <c r="AE75" s="106"/>
      <c r="AF75" s="106"/>
      <c r="AG75" s="106"/>
      <c r="AH75" s="106"/>
      <c r="AI75" s="106"/>
      <c r="AJ75" s="107"/>
      <c r="AK75" s="55"/>
      <c r="AL75" s="55"/>
      <c r="AM75" s="105" t="str">
        <f>IF([1]回答表!AD42="○",[1]回答表!B143,"")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IF([1]回答表!F17="水道事業",IF([1]回答表!X43="○","○",""),"")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IF([1]回答表!F17="水道事業",IF([1]回答表!X43="○",[1]回答表!B154,IF([1]回答表!AA43="○",[1]回答表!B201,"")),"")</f>
        <v/>
      </c>
      <c r="AN87" s="106"/>
      <c r="AO87" s="106"/>
      <c r="AP87" s="106"/>
      <c r="AQ87" s="106"/>
      <c r="AR87" s="106"/>
      <c r="AS87" s="106"/>
      <c r="AT87" s="106"/>
      <c r="AU87" s="106"/>
      <c r="AV87" s="106"/>
      <c r="AW87" s="106"/>
      <c r="AX87" s="106"/>
      <c r="AY87" s="106"/>
      <c r="AZ87" s="106"/>
      <c r="BA87" s="106"/>
      <c r="BB87" s="107"/>
      <c r="BC87" s="39"/>
      <c r="BD87" s="34"/>
      <c r="BE87" s="114" t="str">
        <f>IF([1]回答表!F17="水道事業",IF([1]回答表!X43="○",[1]回答表!B190,IF([1]回答表!AA43="○",[1]回答表!B238,"")),"")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IF([1]回答表!F17="水道事業",IF([1]回答表!X43="○",[1]回答表!J162,IF([1]回答表!AA43="○",[1]回答表!J209,"")),"")</f>
        <v/>
      </c>
      <c r="V89" s="118"/>
      <c r="W89" s="118"/>
      <c r="X89" s="118"/>
      <c r="Y89" s="118"/>
      <c r="Z89" s="118"/>
      <c r="AA89" s="118"/>
      <c r="AB89" s="119"/>
      <c r="AC89" s="117" t="str">
        <f>IF([1]回答表!F17="水道事業",IF([1]回答表!X43="○",[1]回答表!J169,IF([1]回答表!AA43="○",[1]回答表!J216,"")),"")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IF([1]回答表!F17="水道事業",IF([1]回答表!X43="○",[1]回答表!E190,IF([1]回答表!AA43="○",[1]回答表!E238,"")),"")</f>
        <v/>
      </c>
      <c r="BF90" s="82"/>
      <c r="BG90" s="82"/>
      <c r="BH90" s="82"/>
      <c r="BI90" s="81" t="str">
        <f>IF([1]回答表!F17="水道事業",IF([1]回答表!X43="○",[1]回答表!E191,IF([1]回答表!AA43="○",[1]回答表!E239,"")),"")</f>
        <v/>
      </c>
      <c r="BJ90" s="82"/>
      <c r="BK90" s="82"/>
      <c r="BL90" s="82"/>
      <c r="BM90" s="81" t="str">
        <f>IF([1]回答表!F17="水道事業",IF([1]回答表!X43="○",[1]回答表!E192,IF([1]回答表!AA43="○",[1]回答表!E240,"")),"")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IF([1]回答表!F17="水道事業",IF([1]回答表!AA43="○","○",""),"")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IF([1]回答表!F17="水道事業",IF([1]回答表!X43="○",[1]回答表!J172,IF([1]回答表!AA43="○",[1]回答表!J219,"")),"")</f>
        <v/>
      </c>
      <c r="V94" s="118"/>
      <c r="W94" s="118"/>
      <c r="X94" s="118"/>
      <c r="Y94" s="118"/>
      <c r="Z94" s="118"/>
      <c r="AA94" s="118"/>
      <c r="AB94" s="119"/>
      <c r="AC94" s="117" t="str">
        <f>IF([1]回答表!F17="水道事業",IF([1]回答表!X43="○",[1]回答表!J176,IF([1]回答表!AA43="○",[1]回答表!J223,"")),"")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IF([1]回答表!F17="水道事業",IF([1]回答表!AD43="○","○",""),"")</f>
        <v/>
      </c>
      <c r="O99" s="97"/>
      <c r="P99" s="97"/>
      <c r="Q99" s="98"/>
      <c r="R99" s="38"/>
      <c r="S99" s="38"/>
      <c r="T99" s="38"/>
      <c r="U99" s="105" t="str">
        <f>IF([1]回答表!F17="水道事業",IF([1]回答表!AD43="○",[1]回答表!B249,""),"")</f>
        <v/>
      </c>
      <c r="V99" s="106"/>
      <c r="W99" s="106"/>
      <c r="X99" s="106"/>
      <c r="Y99" s="106"/>
      <c r="Z99" s="106"/>
      <c r="AA99" s="106"/>
      <c r="AB99" s="106"/>
      <c r="AC99" s="106"/>
      <c r="AD99" s="106"/>
      <c r="AE99" s="106"/>
      <c r="AF99" s="106"/>
      <c r="AG99" s="106"/>
      <c r="AH99" s="106"/>
      <c r="AI99" s="106"/>
      <c r="AJ99" s="107"/>
      <c r="AK99" s="55"/>
      <c r="AL99" s="55"/>
      <c r="AM99" s="105" t="str">
        <f>IF([1]回答表!F17="水道事業",IF([1]回答表!AD43="○",[1]回答表!B255,""),"")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IF([1]回答表!F17="簡易水道事業",IF([1]回答表!X43="○","○",""),"")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IF([1]回答表!F17="簡易水道事業",IF([1]回答表!X43="○",[1]回答表!B154,IF([1]回答表!AA43="○",[1]回答表!B201,"")),"")</f>
        <v/>
      </c>
      <c r="AN111" s="106"/>
      <c r="AO111" s="106"/>
      <c r="AP111" s="106"/>
      <c r="AQ111" s="106"/>
      <c r="AR111" s="106"/>
      <c r="AS111" s="106"/>
      <c r="AT111" s="106"/>
      <c r="AU111" s="106"/>
      <c r="AV111" s="106"/>
      <c r="AW111" s="106"/>
      <c r="AX111" s="106"/>
      <c r="AY111" s="106"/>
      <c r="AZ111" s="106"/>
      <c r="BA111" s="106"/>
      <c r="BB111" s="107"/>
      <c r="BC111" s="39"/>
      <c r="BD111" s="34"/>
      <c r="BE111" s="114" t="str">
        <f>IF([1]回答表!F17="簡易水道事業",IF([1]回答表!X43="○",[1]回答表!B190,IF([1]回答表!AA43="○",[1]回答表!B238,"")),"")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IF([1]回答表!F17="簡易水道事業",IF([1]回答表!X43="○",[1]回答表!Y181,IF([1]回答表!AA43="○",[1]回答表!Y229,"")),"")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IF([1]回答表!F17="簡易水道事業",IF([1]回答表!X43="○",[1]回答表!E190,IF([1]回答表!AA43="○",[1]回答表!E238,"")),"")</f>
        <v/>
      </c>
      <c r="BF114" s="82"/>
      <c r="BG114" s="82"/>
      <c r="BH114" s="82"/>
      <c r="BI114" s="81" t="str">
        <f>IF([1]回答表!F17="簡易水道事業",IF([1]回答表!X43="○",[1]回答表!E191,IF([1]回答表!AA43="○",[1]回答表!E239,"")),"")</f>
        <v/>
      </c>
      <c r="BJ114" s="82"/>
      <c r="BK114" s="82"/>
      <c r="BL114" s="82"/>
      <c r="BM114" s="81" t="str">
        <f>IF([1]回答表!F17="簡易水道事業",IF([1]回答表!X43="○",[1]回答表!E192,IF([1]回答表!AA43="○",[1]回答表!E240,"")),"")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IF([1]回答表!F17="簡易水道事業",IF([1]回答表!AA43="○","○",""),"")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IF([1]回答表!F17="簡易水道事業",IF([1]回答表!X43="○",[1]回答表!Y182,IF([1]回答表!AA43="○",[1]回答表!Y230,"")),"")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IF([1]回答表!F17="簡易水道事業",IF([1]回答表!AD43="○","○",""),"")</f>
        <v/>
      </c>
      <c r="O123" s="97"/>
      <c r="P123" s="97"/>
      <c r="Q123" s="98"/>
      <c r="R123" s="38"/>
      <c r="S123" s="38"/>
      <c r="T123" s="38"/>
      <c r="U123" s="105" t="str">
        <f>IF([1]回答表!F17="簡易水道事業",IF([1]回答表!AD43="○",[1]回答表!B249,""),"")</f>
        <v/>
      </c>
      <c r="V123" s="106"/>
      <c r="W123" s="106"/>
      <c r="X123" s="106"/>
      <c r="Y123" s="106"/>
      <c r="Z123" s="106"/>
      <c r="AA123" s="106"/>
      <c r="AB123" s="106"/>
      <c r="AC123" s="106"/>
      <c r="AD123" s="106"/>
      <c r="AE123" s="106"/>
      <c r="AF123" s="106"/>
      <c r="AG123" s="106"/>
      <c r="AH123" s="106"/>
      <c r="AI123" s="106"/>
      <c r="AJ123" s="107"/>
      <c r="AK123" s="55"/>
      <c r="AL123" s="55"/>
      <c r="AM123" s="105" t="str">
        <f>IF([1]回答表!F17="簡易水道事業",IF([1]回答表!AD43="○",[1]回答表!B255,""),"")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IF([1]回答表!F17="下水道事業",IF([1]回答表!X43="○","○",""),"")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105" t="str">
        <f>IF([1]回答表!F17="下水道事業",IF([1]回答表!X43="○",[1]回答表!B154,IF([1]回答表!AA43="○",[1]回答表!B201,"")),"")</f>
        <v/>
      </c>
      <c r="AN135" s="106"/>
      <c r="AO135" s="106"/>
      <c r="AP135" s="106"/>
      <c r="AQ135" s="106"/>
      <c r="AR135" s="106"/>
      <c r="AS135" s="106"/>
      <c r="AT135" s="106"/>
      <c r="AU135" s="106"/>
      <c r="AV135" s="106"/>
      <c r="AW135" s="106"/>
      <c r="AX135" s="106"/>
      <c r="AY135" s="106"/>
      <c r="AZ135" s="106"/>
      <c r="BA135" s="106"/>
      <c r="BB135" s="107"/>
      <c r="BC135" s="39"/>
      <c r="BD135" s="34"/>
      <c r="BE135" s="114" t="str">
        <f>IF([1]回答表!F17="下水道事業",IF([1]回答表!X43="○",[1]回答表!B190,IF([1]回答表!AA43="○",[1]回答表!B238,"")),"")</f>
        <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108"/>
      <c r="AN136" s="109"/>
      <c r="AO136" s="109"/>
      <c r="AP136" s="109"/>
      <c r="AQ136" s="109"/>
      <c r="AR136" s="109"/>
      <c r="AS136" s="109"/>
      <c r="AT136" s="109"/>
      <c r="AU136" s="109"/>
      <c r="AV136" s="109"/>
      <c r="AW136" s="109"/>
      <c r="AX136" s="109"/>
      <c r="AY136" s="109"/>
      <c r="AZ136" s="109"/>
      <c r="BA136" s="109"/>
      <c r="BB136" s="110"/>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IF([1]回答表!F17="下水道事業",IF([1]回答表!X43="○",[1]回答表!Y184,IF([1]回答表!AA43="○",[1]回答表!Y232,"")),"")</f>
        <v/>
      </c>
      <c r="V137" s="118"/>
      <c r="W137" s="118"/>
      <c r="X137" s="118"/>
      <c r="Y137" s="118"/>
      <c r="Z137" s="118"/>
      <c r="AA137" s="118"/>
      <c r="AB137" s="119"/>
      <c r="AC137" s="117" t="str">
        <f>IF([1]回答表!F17="下水道事業",IF([1]回答表!X43="○",[1]回答表!Y185,IF([1]回答表!AA43="○",[1]回答表!Y233,"")),"")</f>
        <v/>
      </c>
      <c r="AD137" s="118"/>
      <c r="AE137" s="118"/>
      <c r="AF137" s="118"/>
      <c r="AG137" s="118"/>
      <c r="AH137" s="118"/>
      <c r="AI137" s="118"/>
      <c r="AJ137" s="119"/>
      <c r="AK137" s="49"/>
      <c r="AL137" s="49"/>
      <c r="AM137" s="108"/>
      <c r="AN137" s="109"/>
      <c r="AO137" s="109"/>
      <c r="AP137" s="109"/>
      <c r="AQ137" s="109"/>
      <c r="AR137" s="109"/>
      <c r="AS137" s="109"/>
      <c r="AT137" s="109"/>
      <c r="AU137" s="109"/>
      <c r="AV137" s="109"/>
      <c r="AW137" s="109"/>
      <c r="AX137" s="109"/>
      <c r="AY137" s="109"/>
      <c r="AZ137" s="109"/>
      <c r="BA137" s="109"/>
      <c r="BB137" s="110"/>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108"/>
      <c r="AN138" s="109"/>
      <c r="AO138" s="109"/>
      <c r="AP138" s="109"/>
      <c r="AQ138" s="109"/>
      <c r="AR138" s="109"/>
      <c r="AS138" s="109"/>
      <c r="AT138" s="109"/>
      <c r="AU138" s="109"/>
      <c r="AV138" s="109"/>
      <c r="AW138" s="109"/>
      <c r="AX138" s="109"/>
      <c r="AY138" s="109"/>
      <c r="AZ138" s="109"/>
      <c r="BA138" s="109"/>
      <c r="BB138" s="110"/>
      <c r="BC138" s="39"/>
      <c r="BD138" s="34"/>
      <c r="BE138" s="81" t="str">
        <f>IF([1]回答表!F17="下水道事業",IF([1]回答表!X43="○",[1]回答表!E190,IF([1]回答表!AA43="○",[1]回答表!E238,"")),"")</f>
        <v/>
      </c>
      <c r="BF138" s="82"/>
      <c r="BG138" s="82"/>
      <c r="BH138" s="82"/>
      <c r="BI138" s="81" t="str">
        <f>IF([1]回答表!F17="下水道事業",IF([1]回答表!X43="○",[1]回答表!E191,IF([1]回答表!AA43="○",[1]回答表!E239,"")),"")</f>
        <v/>
      </c>
      <c r="BJ138" s="82"/>
      <c r="BK138" s="82"/>
      <c r="BL138" s="82"/>
      <c r="BM138" s="81" t="str">
        <f>IF([1]回答表!F17="下水道事業",IF([1]回答表!X43="○",[1]回答表!E192,IF([1]回答表!AA43="○",[1]回答表!E240,"")),"")</f>
        <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108"/>
      <c r="AN139" s="109"/>
      <c r="AO139" s="109"/>
      <c r="AP139" s="109"/>
      <c r="AQ139" s="109"/>
      <c r="AR139" s="109"/>
      <c r="AS139" s="109"/>
      <c r="AT139" s="109"/>
      <c r="AU139" s="109"/>
      <c r="AV139" s="109"/>
      <c r="AW139" s="109"/>
      <c r="AX139" s="109"/>
      <c r="AY139" s="109"/>
      <c r="AZ139" s="109"/>
      <c r="BA139" s="109"/>
      <c r="BB139" s="110"/>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108"/>
      <c r="AN140" s="109"/>
      <c r="AO140" s="109"/>
      <c r="AP140" s="109"/>
      <c r="AQ140" s="109"/>
      <c r="AR140" s="109"/>
      <c r="AS140" s="109"/>
      <c r="AT140" s="109"/>
      <c r="AU140" s="109"/>
      <c r="AV140" s="109"/>
      <c r="AW140" s="109"/>
      <c r="AX140" s="109"/>
      <c r="AY140" s="109"/>
      <c r="AZ140" s="109"/>
      <c r="BA140" s="109"/>
      <c r="BB140" s="110"/>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IF([1]回答表!F17="下水道事業",IF([1]回答表!AA43="○","○",""),"")</f>
        <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108"/>
      <c r="AN141" s="109"/>
      <c r="AO141" s="109"/>
      <c r="AP141" s="109"/>
      <c r="AQ141" s="109"/>
      <c r="AR141" s="109"/>
      <c r="AS141" s="109"/>
      <c r="AT141" s="109"/>
      <c r="AU141" s="109"/>
      <c r="AV141" s="109"/>
      <c r="AW141" s="109"/>
      <c r="AX141" s="109"/>
      <c r="AY141" s="109"/>
      <c r="AZ141" s="109"/>
      <c r="BA141" s="109"/>
      <c r="BB141" s="110"/>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IF([1]回答表!F17="下水道事業",IF([1]回答表!X43="○",[1]回答表!Y186,IF([1]回答表!AA43="○",[1]回答表!Y234,"")),"")</f>
        <v/>
      </c>
      <c r="V142" s="118"/>
      <c r="W142" s="118"/>
      <c r="X142" s="118"/>
      <c r="Y142" s="118"/>
      <c r="Z142" s="118"/>
      <c r="AA142" s="118"/>
      <c r="AB142" s="119"/>
      <c r="AC142" s="117" t="str">
        <f>IF([1]回答表!F17="下水道事業",IF([1]回答表!X43="○",[1]回答表!Y187,IF([1]回答表!AA43="○",[1]回答表!Y235,"")),"")</f>
        <v/>
      </c>
      <c r="AD142" s="118"/>
      <c r="AE142" s="118"/>
      <c r="AF142" s="118"/>
      <c r="AG142" s="118"/>
      <c r="AH142" s="118"/>
      <c r="AI142" s="118"/>
      <c r="AJ142" s="119"/>
      <c r="AK142" s="49"/>
      <c r="AL142" s="49"/>
      <c r="AM142" s="108"/>
      <c r="AN142" s="109"/>
      <c r="AO142" s="109"/>
      <c r="AP142" s="109"/>
      <c r="AQ142" s="109"/>
      <c r="AR142" s="109"/>
      <c r="AS142" s="109"/>
      <c r="AT142" s="109"/>
      <c r="AU142" s="109"/>
      <c r="AV142" s="109"/>
      <c r="AW142" s="109"/>
      <c r="AX142" s="109"/>
      <c r="AY142" s="109"/>
      <c r="AZ142" s="109"/>
      <c r="BA142" s="109"/>
      <c r="BB142" s="110"/>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108"/>
      <c r="AN143" s="109"/>
      <c r="AO143" s="109"/>
      <c r="AP143" s="109"/>
      <c r="AQ143" s="109"/>
      <c r="AR143" s="109"/>
      <c r="AS143" s="109"/>
      <c r="AT143" s="109"/>
      <c r="AU143" s="109"/>
      <c r="AV143" s="109"/>
      <c r="AW143" s="109"/>
      <c r="AX143" s="109"/>
      <c r="AY143" s="109"/>
      <c r="AZ143" s="109"/>
      <c r="BA143" s="109"/>
      <c r="BB143" s="110"/>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111"/>
      <c r="AN144" s="112"/>
      <c r="AO144" s="112"/>
      <c r="AP144" s="112"/>
      <c r="AQ144" s="112"/>
      <c r="AR144" s="112"/>
      <c r="AS144" s="112"/>
      <c r="AT144" s="112"/>
      <c r="AU144" s="112"/>
      <c r="AV144" s="112"/>
      <c r="AW144" s="112"/>
      <c r="AX144" s="112"/>
      <c r="AY144" s="112"/>
      <c r="AZ144" s="112"/>
      <c r="BA144" s="112"/>
      <c r="BB144" s="113"/>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IF([1]回答表!F17="下水道事業",IF([1]回答表!AD43="○","○",""),"")</f>
        <v/>
      </c>
      <c r="O147" s="97"/>
      <c r="P147" s="97"/>
      <c r="Q147" s="98"/>
      <c r="R147" s="38"/>
      <c r="S147" s="38"/>
      <c r="T147" s="38"/>
      <c r="U147" s="105" t="str">
        <f>IF([1]回答表!F17="下水道事業",IF([1]回答表!AD43="○",[1]回答表!B249,""),"")</f>
        <v/>
      </c>
      <c r="V147" s="106"/>
      <c r="W147" s="106"/>
      <c r="X147" s="106"/>
      <c r="Y147" s="106"/>
      <c r="Z147" s="106"/>
      <c r="AA147" s="106"/>
      <c r="AB147" s="106"/>
      <c r="AC147" s="106"/>
      <c r="AD147" s="106"/>
      <c r="AE147" s="106"/>
      <c r="AF147" s="106"/>
      <c r="AG147" s="106"/>
      <c r="AH147" s="106"/>
      <c r="AI147" s="106"/>
      <c r="AJ147" s="107"/>
      <c r="AK147" s="55"/>
      <c r="AL147" s="55"/>
      <c r="AM147" s="105" t="str">
        <f>IF([1]回答表!F17="下水道事業",IF([1]回答表!AD43="○",[1]回答表!B255,""),"")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IF([1]回答表!BD17="○",IF([1]回答表!X43="○","○",""),"")</f>
        <v/>
      </c>
      <c r="O159" s="97"/>
      <c r="P159" s="97"/>
      <c r="Q159" s="98"/>
      <c r="R159" s="38"/>
      <c r="S159" s="38"/>
      <c r="T159" s="38"/>
      <c r="U159" s="105" t="str">
        <f>IF([1]回答表!BD17="○",IF([1]回答表!X43="○",[1]回答表!B154,IF([1]回答表!AA43="○",[1]回答表!B201,"")),"")</f>
        <v/>
      </c>
      <c r="V159" s="106"/>
      <c r="W159" s="106"/>
      <c r="X159" s="106"/>
      <c r="Y159" s="106"/>
      <c r="Z159" s="106"/>
      <c r="AA159" s="106"/>
      <c r="AB159" s="106"/>
      <c r="AC159" s="106"/>
      <c r="AD159" s="106"/>
      <c r="AE159" s="106"/>
      <c r="AF159" s="106"/>
      <c r="AG159" s="106"/>
      <c r="AH159" s="106"/>
      <c r="AI159" s="106"/>
      <c r="AJ159" s="107"/>
      <c r="AK159" s="49"/>
      <c r="AL159" s="49"/>
      <c r="AM159" s="114" t="str">
        <f>IF([1]回答表!BD17="○",IF([1]回答表!X43="○",[1]回答表!B190,IF([1]回答表!AA43="○",[1]回答表!B238,"")),"")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IF([1]回答表!BD17="○",IF([1]回答表!X43="○",[1]回答表!E190,IF([1]回答表!AA43="○",[1]回答表!E238,"")),"")</f>
        <v/>
      </c>
      <c r="AN162" s="82"/>
      <c r="AO162" s="82"/>
      <c r="AP162" s="82"/>
      <c r="AQ162" s="81" t="str">
        <f>IF([1]回答表!BD17="○",IF([1]回答表!X43="○",[1]回答表!E191,IF([1]回答表!AA43="○",[1]回答表!E239,"")),"")</f>
        <v/>
      </c>
      <c r="AR162" s="82"/>
      <c r="AS162" s="82"/>
      <c r="AT162" s="82"/>
      <c r="AU162" s="81" t="str">
        <f>IF([1]回答表!BD17="○",IF([1]回答表!X43="○",[1]回答表!E192,IF([1]回答表!AA43="○",[1]回答表!E240,"")),"")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IF([1]回答表!BD17="○",IF([1]回答表!AA43="○","○",""),"")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IF([1]回答表!BD17="○",IF([1]回答表!AD43="○","○",""),"")</f>
        <v/>
      </c>
      <c r="O171" s="97"/>
      <c r="P171" s="97"/>
      <c r="Q171" s="98"/>
      <c r="R171" s="38"/>
      <c r="S171" s="38"/>
      <c r="T171" s="38"/>
      <c r="U171" s="105" t="str">
        <f>IF([1]回答表!BD17="○",IF([1]回答表!AD43="○",[1]回答表!B249,""),"")</f>
        <v/>
      </c>
      <c r="V171" s="106"/>
      <c r="W171" s="106"/>
      <c r="X171" s="106"/>
      <c r="Y171" s="106"/>
      <c r="Z171" s="106"/>
      <c r="AA171" s="106"/>
      <c r="AB171" s="106"/>
      <c r="AC171" s="106"/>
      <c r="AD171" s="106"/>
      <c r="AE171" s="106"/>
      <c r="AF171" s="106"/>
      <c r="AG171" s="106"/>
      <c r="AH171" s="106"/>
      <c r="AI171" s="106"/>
      <c r="AJ171" s="107"/>
      <c r="AK171" s="55"/>
      <c r="AL171" s="55"/>
      <c r="AM171" s="105" t="str">
        <f>IF([1]回答表!BD17="○",IF([1]回答表!AD43="○",[1]回答表!B255,""),"")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IF([1]回答表!X44="○","○","")</f>
        <v/>
      </c>
      <c r="O183" s="97"/>
      <c r="P183" s="97"/>
      <c r="Q183" s="98"/>
      <c r="R183" s="38"/>
      <c r="S183" s="38"/>
      <c r="T183" s="38"/>
      <c r="U183" s="105" t="str">
        <f>IF([1]回答表!X44="○",[1]回答表!B266,IF([1]回答表!AA44="○",[1]回答表!B283,""))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IF([1]回答表!X44="○",[1]回答表!U272,IF([1]回答表!AA44="○",[1]回答表!U289,""))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IF([1]回答表!X44="○",[1]回答表!G272,IF([1]回答表!AA44="○",[1]回答表!G289,""))</f>
        <v/>
      </c>
      <c r="AN186" s="118"/>
      <c r="AO186" s="118"/>
      <c r="AP186" s="118"/>
      <c r="AQ186" s="118"/>
      <c r="AR186" s="118"/>
      <c r="AS186" s="118"/>
      <c r="AT186" s="119"/>
      <c r="AU186" s="117" t="str">
        <f>IF([1]回答表!X44="○",[1]回答表!G273,IF([1]回答表!AA44="○",[1]回答表!G290,""))</f>
        <v/>
      </c>
      <c r="AV186" s="118"/>
      <c r="AW186" s="118"/>
      <c r="AX186" s="118"/>
      <c r="AY186" s="118"/>
      <c r="AZ186" s="118"/>
      <c r="BA186" s="118"/>
      <c r="BB186" s="119"/>
      <c r="BC186" s="39"/>
      <c r="BD186" s="34"/>
      <c r="BE186" s="81" t="str">
        <f>IF([1]回答表!X44="○",[1]回答表!X272,IF([1]回答表!AA44="○",[1]回答表!X289,""))</f>
        <v/>
      </c>
      <c r="BF186" s="82"/>
      <c r="BG186" s="82"/>
      <c r="BH186" s="82"/>
      <c r="BI186" s="81" t="str">
        <f>IF([1]回答表!X44="○",[1]回答表!X273,IF([1]回答表!AA44="○",[1]回答表!X290,""))</f>
        <v/>
      </c>
      <c r="BJ186" s="82"/>
      <c r="BK186" s="82"/>
      <c r="BL186" s="85"/>
      <c r="BM186" s="81" t="str">
        <f>IF([1]回答表!X44="○",[1]回答表!X274,IF([1]回答表!AA44="○",[1]回答表!X291,""))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IF([1]回答表!AA44="○","○","")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IF([1]回答表!AD44="○","○","")</f>
        <v/>
      </c>
      <c r="O195" s="97"/>
      <c r="P195" s="97"/>
      <c r="Q195" s="98"/>
      <c r="R195" s="38"/>
      <c r="S195" s="38"/>
      <c r="T195" s="38"/>
      <c r="U195" s="105" t="str">
        <f>IF([1]回答表!AD44="○",[1]回答表!B296,"")</f>
        <v/>
      </c>
      <c r="V195" s="106"/>
      <c r="W195" s="106"/>
      <c r="X195" s="106"/>
      <c r="Y195" s="106"/>
      <c r="Z195" s="106"/>
      <c r="AA195" s="106"/>
      <c r="AB195" s="106"/>
      <c r="AC195" s="106"/>
      <c r="AD195" s="106"/>
      <c r="AE195" s="106"/>
      <c r="AF195" s="106"/>
      <c r="AG195" s="106"/>
      <c r="AH195" s="106"/>
      <c r="AI195" s="106"/>
      <c r="AJ195" s="107"/>
      <c r="AK195" s="60"/>
      <c r="AL195" s="60"/>
      <c r="AM195" s="105" t="str">
        <f>IF([1]回答表!AD44="○",[1]回答表!B302,"")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IF([1]回答表!X45="○","○","")</f>
        <v/>
      </c>
      <c r="O207" s="97"/>
      <c r="P207" s="97"/>
      <c r="Q207" s="98"/>
      <c r="R207" s="38"/>
      <c r="S207" s="38"/>
      <c r="T207" s="38"/>
      <c r="U207" s="105" t="str">
        <f>IF([1]回答表!X45="○",[1]回答表!B314,IF([1]回答表!AA45="○",[1]回答表!B337,""))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IF([1]回答表!X45="○",[1]回答表!B320,"")</f>
        <v/>
      </c>
      <c r="AO207" s="163"/>
      <c r="AP207" s="163"/>
      <c r="AQ207" s="163"/>
      <c r="AR207" s="163"/>
      <c r="AS207" s="163"/>
      <c r="AT207" s="163"/>
      <c r="AU207" s="163"/>
      <c r="AV207" s="163"/>
      <c r="AW207" s="163"/>
      <c r="AX207" s="163"/>
      <c r="AY207" s="163"/>
      <c r="AZ207" s="163"/>
      <c r="BA207" s="163"/>
      <c r="BB207" s="164"/>
      <c r="BC207" s="39"/>
      <c r="BD207" s="34"/>
      <c r="BE207" s="114" t="str">
        <f>IF([1]回答表!X45="○",[1]回答表!B326,IF([1]回答表!AA45="○",[1]回答表!B343,""))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IF([1]回答表!X45="○",[1]回答表!E326,IF([1]回答表!AA45="○",[1]回答表!E343,""))</f>
        <v/>
      </c>
      <c r="BF210" s="82"/>
      <c r="BG210" s="82"/>
      <c r="BH210" s="82"/>
      <c r="BI210" s="81" t="str">
        <f>IF([1]回答表!X45="○",[1]回答表!E327,IF([1]回答表!AA45="○",[1]回答表!E344,""))</f>
        <v/>
      </c>
      <c r="BJ210" s="82"/>
      <c r="BK210" s="82"/>
      <c r="BL210" s="85"/>
      <c r="BM210" s="81" t="str">
        <f>IF([1]回答表!X45="○",[1]回答表!E328,IF([1]回答表!AA45="○",[1]回答表!E345,""))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IF([1]回答表!AA45="○","○","")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IF([1]回答表!AD45="○","○","")</f>
        <v/>
      </c>
      <c r="O219" s="97"/>
      <c r="P219" s="97"/>
      <c r="Q219" s="98"/>
      <c r="R219" s="38"/>
      <c r="S219" s="38"/>
      <c r="T219" s="38"/>
      <c r="U219" s="105" t="str">
        <f>IF([1]回答表!AD45="○",[1]回答表!B350,"")</f>
        <v/>
      </c>
      <c r="V219" s="106"/>
      <c r="W219" s="106"/>
      <c r="X219" s="106"/>
      <c r="Y219" s="106"/>
      <c r="Z219" s="106"/>
      <c r="AA219" s="106"/>
      <c r="AB219" s="106"/>
      <c r="AC219" s="106"/>
      <c r="AD219" s="106"/>
      <c r="AE219" s="106"/>
      <c r="AF219" s="106"/>
      <c r="AG219" s="106"/>
      <c r="AH219" s="106"/>
      <c r="AI219" s="106"/>
      <c r="AJ219" s="107"/>
      <c r="AK219" s="60"/>
      <c r="AL219" s="60"/>
      <c r="AM219" s="105" t="str">
        <f>IF([1]回答表!AD45="○",[1]回答表!B356,"")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IF([1]回答表!X46="○","○","")</f>
        <v/>
      </c>
      <c r="O231" s="97"/>
      <c r="P231" s="97"/>
      <c r="Q231" s="98"/>
      <c r="R231" s="38"/>
      <c r="S231" s="38"/>
      <c r="T231" s="38"/>
      <c r="U231" s="105" t="str">
        <f>IF([1]回答表!X46="○",[1]回答表!B368,IF([1]回答表!AA46="○",[1]回答表!B382,""))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IF([1]回答表!X46="○",[1]回答表!BC375,IF([1]回答表!AA46="○",[1]回答表!BC389,""))</f>
        <v/>
      </c>
      <c r="AR231" s="149"/>
      <c r="AS231" s="149"/>
      <c r="AT231" s="149"/>
      <c r="AU231" s="154" t="s">
        <v>63</v>
      </c>
      <c r="AV231" s="155"/>
      <c r="AW231" s="155"/>
      <c r="AX231" s="156"/>
      <c r="AY231" s="149" t="str">
        <f>IF([1]回答表!X46="○",[1]回答表!BC380,IF([1]回答表!AA46="○",[1]回答表!BC394,""))</f>
        <v/>
      </c>
      <c r="AZ231" s="149"/>
      <c r="BA231" s="149"/>
      <c r="BB231" s="149"/>
      <c r="BC231" s="39"/>
      <c r="BD231" s="34"/>
      <c r="BE231" s="114" t="str">
        <f>IF([1]回答表!X46="○",[1]回答表!S374,IF([1]回答表!AA46="○",[1]回答表!S388,""))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IF([1]回答表!X46="○",[1]回答表!BC376,IF([1]回答表!AA46="○",[1]回答表!BC390,""))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IF([1]回答表!X46="○",[1]回答表!V374,IF([1]回答表!AA46="○",[1]回答表!V388,""))</f>
        <v/>
      </c>
      <c r="BF234" s="82"/>
      <c r="BG234" s="82"/>
      <c r="BH234" s="82"/>
      <c r="BI234" s="81" t="str">
        <f>IF([1]回答表!X46="○",[1]回答表!V375,IF([1]回答表!AA46="○",[1]回答表!V389,""))</f>
        <v/>
      </c>
      <c r="BJ234" s="82"/>
      <c r="BK234" s="82"/>
      <c r="BL234" s="85"/>
      <c r="BM234" s="81" t="str">
        <f>IF([1]回答表!X46="○",[1]回答表!V376,IF([1]回答表!AA46="○",[1]回答表!V390,""))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IF([1]回答表!X46="○",[1]回答表!BC377,IF([1]回答表!AA46="○",[1]回答表!BC391,""))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IF([1]回答表!X46="○",[1]回答表!BC381,IF([1]回答表!AA46="○",[1]回答表!BC395,""))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IF([1]回答表!AA46="○","○","")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IF([1]回答表!X46="○",[1]回答表!BC378,IF([1]回答表!AA46="○",[1]回答表!BC392,""))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IF([1]回答表!X46="○",[1]回答表!BC379,IF([1]回答表!AA46="○",[1]回答表!BC393,""))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IF([1]回答表!AD46="○","○","")</f>
        <v/>
      </c>
      <c r="O243" s="97"/>
      <c r="P243" s="97"/>
      <c r="Q243" s="98"/>
      <c r="R243" s="38"/>
      <c r="S243" s="38"/>
      <c r="T243" s="38"/>
      <c r="U243" s="105" t="str">
        <f>IF([1]回答表!AD46="○",[1]回答表!B396,"")</f>
        <v/>
      </c>
      <c r="V243" s="106"/>
      <c r="W243" s="106"/>
      <c r="X243" s="106"/>
      <c r="Y243" s="106"/>
      <c r="Z243" s="106"/>
      <c r="AA243" s="106"/>
      <c r="AB243" s="106"/>
      <c r="AC243" s="106"/>
      <c r="AD243" s="106"/>
      <c r="AE243" s="106"/>
      <c r="AF243" s="106"/>
      <c r="AG243" s="106"/>
      <c r="AH243" s="106"/>
      <c r="AI243" s="106"/>
      <c r="AJ243" s="107"/>
      <c r="AK243" s="55"/>
      <c r="AL243" s="55"/>
      <c r="AM243" s="105" t="str">
        <f>IF([1]回答表!AD46="○",[1]回答表!B402,"")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IF([1]回答表!X47="○","○","")</f>
        <v/>
      </c>
      <c r="O254" s="97"/>
      <c r="P254" s="97"/>
      <c r="Q254" s="98"/>
      <c r="R254" s="38"/>
      <c r="S254" s="38"/>
      <c r="T254" s="38"/>
      <c r="U254" s="105" t="str">
        <f>IF([1]回答表!X47="○",[1]回答表!B414,IF([1]回答表!AA47="○",[1]回答表!B431,""))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IF([1]回答表!X47="○",[1]回答表!B424,IF([1]回答表!AA47="○",[1]回答表!B441,""))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IF([1]回答表!X47="○",[1]回答表!G420,IF([1]回答表!AA47="○",[1]回答表!G437,""))</f>
        <v/>
      </c>
      <c r="AN256" s="118"/>
      <c r="AO256" s="118"/>
      <c r="AP256" s="118"/>
      <c r="AQ256" s="118"/>
      <c r="AR256" s="118"/>
      <c r="AS256" s="118"/>
      <c r="AT256" s="119"/>
      <c r="AU256" s="117" t="str">
        <f>IF([1]回答表!X47="○",[1]回答表!G421,IF([1]回答表!AA47="○",[1]回答表!G438,""))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IF([1]回答表!X47="○",[1]回答表!E424,IF([1]回答表!AA47="○",[1]回答表!E441,""))</f>
        <v/>
      </c>
      <c r="BF257" s="82"/>
      <c r="BG257" s="82"/>
      <c r="BH257" s="82"/>
      <c r="BI257" s="81" t="str">
        <f>IF([1]回答表!X47="○",[1]回答表!E425,IF([1]回答表!AA47="○",[1]回答表!E442,""))</f>
        <v/>
      </c>
      <c r="BJ257" s="82"/>
      <c r="BK257" s="82"/>
      <c r="BL257" s="85"/>
      <c r="BM257" s="81" t="str">
        <f>IF([1]回答表!X47="○",[1]回答表!E426,IF([1]回答表!AA47="○",[1]回答表!E443,""))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IF([1]回答表!AA47="○","○","")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IF([1]回答表!AD47="○","○","")</f>
        <v/>
      </c>
      <c r="O266" s="97"/>
      <c r="P266" s="97"/>
      <c r="Q266" s="98"/>
      <c r="R266" s="38"/>
      <c r="S266" s="38"/>
      <c r="T266" s="38"/>
      <c r="U266" s="105" t="str">
        <f>IF([1]回答表!AD47="○",[1]回答表!B448,"")</f>
        <v/>
      </c>
      <c r="V266" s="106"/>
      <c r="W266" s="106"/>
      <c r="X266" s="106"/>
      <c r="Y266" s="106"/>
      <c r="Z266" s="106"/>
      <c r="AA266" s="106"/>
      <c r="AB266" s="106"/>
      <c r="AC266" s="106"/>
      <c r="AD266" s="106"/>
      <c r="AE266" s="106"/>
      <c r="AF266" s="106"/>
      <c r="AG266" s="106"/>
      <c r="AH266" s="106"/>
      <c r="AI266" s="106"/>
      <c r="AJ266" s="107"/>
      <c r="AK266" s="49"/>
      <c r="AL266" s="49"/>
      <c r="AM266" s="105" t="str">
        <f>IF([1]回答表!AD47="○",[1]回答表!B454,"")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IF([1]回答表!R48="○",[1]回答表!B467,"")</f>
        <v>　特定環境保全下水道処理区のうち、個別に処理することが適切とされた少数の世帯が対象となっており、現行の経営体制・手法で健全な事業運営が実施できている。今後、事業拡大の予定は無く、同等の予算規模により経営が見込まれるため、現行の経営体制・手法を継続していく。但し、対象世帯が空き家等となった場合は事業が廃止されると考えられる。</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64CC3-363D-4E36-883B-3283A209BA19}">
  <sheetPr>
    <pageSetUpPr fitToPage="1"/>
  </sheetPr>
  <dimension ref="A1:CE298"/>
  <sheetViews>
    <sheetView showZeros="0" zoomScale="55" zoomScaleNormal="55" workbookViewId="0">
      <selection activeCell="A387" sqref="A387"/>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IF(COUNTIF([4]回答表!K15,"*")&gt;0,[4]回答表!K15,"")</f>
        <v>上小阿仁村</v>
      </c>
      <c r="D11" s="245"/>
      <c r="E11" s="245"/>
      <c r="F11" s="245"/>
      <c r="G11" s="245"/>
      <c r="H11" s="245"/>
      <c r="I11" s="245"/>
      <c r="J11" s="245"/>
      <c r="K11" s="245"/>
      <c r="L11" s="245"/>
      <c r="M11" s="245"/>
      <c r="N11" s="245"/>
      <c r="O11" s="245"/>
      <c r="P11" s="245"/>
      <c r="Q11" s="245"/>
      <c r="R11" s="245"/>
      <c r="S11" s="245"/>
      <c r="T11" s="245"/>
      <c r="U11" s="252" t="str">
        <f>IF(COUNTIF([4]回答表!F17,"*")&gt;0,[4]回答表!F17,"")</f>
        <v>介護サービス事業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IF(COUNTIF([4]回答表!W17,"*")&gt;0,[4]回答表!W17,"")</f>
        <v>指定介護老人福祉施設</v>
      </c>
      <c r="AP11" s="247"/>
      <c r="AQ11" s="247"/>
      <c r="AR11" s="247"/>
      <c r="AS11" s="247"/>
      <c r="AT11" s="247"/>
      <c r="AU11" s="247"/>
      <c r="AV11" s="247"/>
      <c r="AW11" s="247"/>
      <c r="AX11" s="247"/>
      <c r="AY11" s="247"/>
      <c r="AZ11" s="247"/>
      <c r="BA11" s="247"/>
      <c r="BB11" s="247"/>
      <c r="BC11" s="247"/>
      <c r="BD11" s="247"/>
      <c r="BE11" s="248"/>
      <c r="BF11" s="251" t="str">
        <f>IF(COUNTIF([4]回答表!F19,"*")&gt;0,[4]回答表!F19,"")</f>
        <v>特別養護施設特別会計</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IF([4]回答表!R41="○","○","")</f>
        <v/>
      </c>
      <c r="E24" s="121"/>
      <c r="F24" s="121"/>
      <c r="G24" s="121"/>
      <c r="H24" s="121"/>
      <c r="I24" s="121"/>
      <c r="J24" s="122"/>
      <c r="K24" s="120" t="str">
        <f>IF([4]回答表!R42="○","○","")</f>
        <v>○</v>
      </c>
      <c r="L24" s="121"/>
      <c r="M24" s="121"/>
      <c r="N24" s="121"/>
      <c r="O24" s="121"/>
      <c r="P24" s="121"/>
      <c r="Q24" s="122"/>
      <c r="R24" s="120" t="str">
        <f>IF([4]回答表!R43="○","○","")</f>
        <v/>
      </c>
      <c r="S24" s="121"/>
      <c r="T24" s="121"/>
      <c r="U24" s="121"/>
      <c r="V24" s="121"/>
      <c r="W24" s="121"/>
      <c r="X24" s="122"/>
      <c r="Y24" s="120" t="str">
        <f>IF([4]回答表!R44="○","○","")</f>
        <v/>
      </c>
      <c r="Z24" s="121"/>
      <c r="AA24" s="121"/>
      <c r="AB24" s="121"/>
      <c r="AC24" s="121"/>
      <c r="AD24" s="121"/>
      <c r="AE24" s="122"/>
      <c r="AF24" s="120" t="str">
        <f>IF([4]回答表!R45="○","○","")</f>
        <v/>
      </c>
      <c r="AG24" s="121"/>
      <c r="AH24" s="121"/>
      <c r="AI24" s="121"/>
      <c r="AJ24" s="121"/>
      <c r="AK24" s="121"/>
      <c r="AL24" s="122"/>
      <c r="AM24" s="120" t="str">
        <f>IF([4]回答表!R46="○","○","")</f>
        <v/>
      </c>
      <c r="AN24" s="121"/>
      <c r="AO24" s="121"/>
      <c r="AP24" s="121"/>
      <c r="AQ24" s="121"/>
      <c r="AR24" s="121"/>
      <c r="AS24" s="122"/>
      <c r="AT24" s="120" t="str">
        <f>IF([4]回答表!R47="○","○","")</f>
        <v/>
      </c>
      <c r="AU24" s="121"/>
      <c r="AV24" s="121"/>
      <c r="AW24" s="121"/>
      <c r="AX24" s="121"/>
      <c r="AY24" s="121"/>
      <c r="AZ24" s="122"/>
      <c r="BA24" s="18"/>
      <c r="BB24" s="117" t="str">
        <f>IF([4]回答表!R48="○","○","")</f>
        <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IF([4]回答表!X41="○","○","")</f>
        <v/>
      </c>
      <c r="O36" s="97"/>
      <c r="P36" s="97"/>
      <c r="Q36" s="98"/>
      <c r="R36" s="38"/>
      <c r="S36" s="38"/>
      <c r="T36" s="38"/>
      <c r="U36" s="105" t="str">
        <f>IF([4]回答表!X41="○",[4]回答表!B56,IF([4]回答表!AA41="○",[4]回答表!B76,""))</f>
        <v/>
      </c>
      <c r="V36" s="106"/>
      <c r="W36" s="106"/>
      <c r="X36" s="106"/>
      <c r="Y36" s="106"/>
      <c r="Z36" s="106"/>
      <c r="AA36" s="106"/>
      <c r="AB36" s="106"/>
      <c r="AC36" s="106"/>
      <c r="AD36" s="106"/>
      <c r="AE36" s="106"/>
      <c r="AF36" s="106"/>
      <c r="AG36" s="106"/>
      <c r="AH36" s="106"/>
      <c r="AI36" s="106"/>
      <c r="AJ36" s="107"/>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IF([4]回答表!X41="○",[4]回答表!S62,IF([4]回答表!AA41="○",[4]回答表!S82,""))</f>
        <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108"/>
      <c r="V37" s="109"/>
      <c r="W37" s="109"/>
      <c r="X37" s="109"/>
      <c r="Y37" s="109"/>
      <c r="Z37" s="109"/>
      <c r="AA37" s="109"/>
      <c r="AB37" s="109"/>
      <c r="AC37" s="109"/>
      <c r="AD37" s="109"/>
      <c r="AE37" s="109"/>
      <c r="AF37" s="109"/>
      <c r="AG37" s="109"/>
      <c r="AH37" s="109"/>
      <c r="AI37" s="109"/>
      <c r="AJ37" s="110"/>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108"/>
      <c r="V38" s="109"/>
      <c r="W38" s="109"/>
      <c r="X38" s="109"/>
      <c r="Y38" s="109"/>
      <c r="Z38" s="109"/>
      <c r="AA38" s="109"/>
      <c r="AB38" s="109"/>
      <c r="AC38" s="109"/>
      <c r="AD38" s="109"/>
      <c r="AE38" s="109"/>
      <c r="AF38" s="109"/>
      <c r="AG38" s="109"/>
      <c r="AH38" s="109"/>
      <c r="AI38" s="109"/>
      <c r="AJ38" s="110"/>
      <c r="AK38" s="49"/>
      <c r="AL38" s="49"/>
      <c r="AM38" s="117" t="str">
        <f>IF([4]回答表!X41="○",[4]回答表!G62,IF([4]回答表!AA41="○",[4]回答表!G82,""))</f>
        <v/>
      </c>
      <c r="AN38" s="118"/>
      <c r="AO38" s="118"/>
      <c r="AP38" s="118"/>
      <c r="AQ38" s="118"/>
      <c r="AR38" s="118"/>
      <c r="AS38" s="118"/>
      <c r="AT38" s="119"/>
      <c r="AU38" s="117" t="str">
        <f>IF([4]回答表!X41="○",[4]回答表!G63,IF([4]回答表!AA41="○",[4]回答表!G83,""))</f>
        <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108"/>
      <c r="V39" s="109"/>
      <c r="W39" s="109"/>
      <c r="X39" s="109"/>
      <c r="Y39" s="109"/>
      <c r="Z39" s="109"/>
      <c r="AA39" s="109"/>
      <c r="AB39" s="109"/>
      <c r="AC39" s="109"/>
      <c r="AD39" s="109"/>
      <c r="AE39" s="109"/>
      <c r="AF39" s="109"/>
      <c r="AG39" s="109"/>
      <c r="AH39" s="109"/>
      <c r="AI39" s="109"/>
      <c r="AJ39" s="110"/>
      <c r="AK39" s="49"/>
      <c r="AL39" s="49"/>
      <c r="AM39" s="120"/>
      <c r="AN39" s="121"/>
      <c r="AO39" s="121"/>
      <c r="AP39" s="121"/>
      <c r="AQ39" s="121"/>
      <c r="AR39" s="121"/>
      <c r="AS39" s="121"/>
      <c r="AT39" s="122"/>
      <c r="AU39" s="120"/>
      <c r="AV39" s="121"/>
      <c r="AW39" s="121"/>
      <c r="AX39" s="121"/>
      <c r="AY39" s="121"/>
      <c r="AZ39" s="121"/>
      <c r="BA39" s="121"/>
      <c r="BB39" s="122"/>
      <c r="BC39" s="39"/>
      <c r="BD39" s="34"/>
      <c r="BE39" s="81" t="str">
        <f>IF([4]回答表!X41="○",[4]回答表!V62,IF([4]回答表!AA41="○",[4]回答表!V82,""))</f>
        <v/>
      </c>
      <c r="BF39" s="198"/>
      <c r="BG39" s="198"/>
      <c r="BH39" s="199"/>
      <c r="BI39" s="81" t="str">
        <f>IF([4]回答表!X41="○",[4]回答表!V63,IF([4]回答表!AA41="○",[4]回答表!V83,""))</f>
        <v/>
      </c>
      <c r="BJ39" s="198"/>
      <c r="BK39" s="198"/>
      <c r="BL39" s="199"/>
      <c r="BM39" s="81" t="str">
        <f>IF([4]回答表!X41="○",[4]回答表!V64,IF([4]回答表!AA41="○",[4]回答表!V84,""))</f>
        <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108"/>
      <c r="V40" s="109"/>
      <c r="W40" s="109"/>
      <c r="X40" s="109"/>
      <c r="Y40" s="109"/>
      <c r="Z40" s="109"/>
      <c r="AA40" s="109"/>
      <c r="AB40" s="109"/>
      <c r="AC40" s="109"/>
      <c r="AD40" s="109"/>
      <c r="AE40" s="109"/>
      <c r="AF40" s="109"/>
      <c r="AG40" s="109"/>
      <c r="AH40" s="109"/>
      <c r="AI40" s="109"/>
      <c r="AJ40" s="110"/>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108"/>
      <c r="V41" s="109"/>
      <c r="W41" s="109"/>
      <c r="X41" s="109"/>
      <c r="Y41" s="109"/>
      <c r="Z41" s="109"/>
      <c r="AA41" s="109"/>
      <c r="AB41" s="109"/>
      <c r="AC41" s="109"/>
      <c r="AD41" s="109"/>
      <c r="AE41" s="109"/>
      <c r="AF41" s="109"/>
      <c r="AG41" s="109"/>
      <c r="AH41" s="109"/>
      <c r="AI41" s="109"/>
      <c r="AJ41" s="110"/>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108"/>
      <c r="V42" s="109"/>
      <c r="W42" s="109"/>
      <c r="X42" s="109"/>
      <c r="Y42" s="109"/>
      <c r="Z42" s="109"/>
      <c r="AA42" s="109"/>
      <c r="AB42" s="109"/>
      <c r="AC42" s="109"/>
      <c r="AD42" s="109"/>
      <c r="AE42" s="109"/>
      <c r="AF42" s="109"/>
      <c r="AG42" s="109"/>
      <c r="AH42" s="109"/>
      <c r="AI42" s="109"/>
      <c r="AJ42" s="110"/>
      <c r="AK42" s="49"/>
      <c r="AL42" s="49"/>
      <c r="AM42" s="196" t="str">
        <f>IF([4]回答表!X41="○",[4]回答表!O68,IF([4]回答表!AA41="○",[4]回答表!O88,""))</f>
        <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108"/>
      <c r="V43" s="109"/>
      <c r="W43" s="109"/>
      <c r="X43" s="109"/>
      <c r="Y43" s="109"/>
      <c r="Z43" s="109"/>
      <c r="AA43" s="109"/>
      <c r="AB43" s="109"/>
      <c r="AC43" s="109"/>
      <c r="AD43" s="109"/>
      <c r="AE43" s="109"/>
      <c r="AF43" s="109"/>
      <c r="AG43" s="109"/>
      <c r="AH43" s="109"/>
      <c r="AI43" s="109"/>
      <c r="AJ43" s="110"/>
      <c r="AK43" s="49"/>
      <c r="AL43" s="49"/>
      <c r="AM43" s="196" t="str">
        <f>IF([4]回答表!X41="○",[4]回答表!O69,IF([4]回答表!AA41="○",[4]回答表!O89,""))</f>
        <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IF([4]回答表!AA41="○","○","")</f>
        <v/>
      </c>
      <c r="O44" s="97"/>
      <c r="P44" s="97"/>
      <c r="Q44" s="98"/>
      <c r="R44" s="38"/>
      <c r="S44" s="38"/>
      <c r="T44" s="38"/>
      <c r="U44" s="108"/>
      <c r="V44" s="109"/>
      <c r="W44" s="109"/>
      <c r="X44" s="109"/>
      <c r="Y44" s="109"/>
      <c r="Z44" s="109"/>
      <c r="AA44" s="109"/>
      <c r="AB44" s="109"/>
      <c r="AC44" s="109"/>
      <c r="AD44" s="109"/>
      <c r="AE44" s="109"/>
      <c r="AF44" s="109"/>
      <c r="AG44" s="109"/>
      <c r="AH44" s="109"/>
      <c r="AI44" s="109"/>
      <c r="AJ44" s="110"/>
      <c r="AK44" s="49"/>
      <c r="AL44" s="49"/>
      <c r="AM44" s="196" t="str">
        <f>IF([4]回答表!X41="○",[4]回答表!O70,IF([4]回答表!AA41="○",[4]回答表!O90,""))</f>
        <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108"/>
      <c r="V45" s="109"/>
      <c r="W45" s="109"/>
      <c r="X45" s="109"/>
      <c r="Y45" s="109"/>
      <c r="Z45" s="109"/>
      <c r="AA45" s="109"/>
      <c r="AB45" s="109"/>
      <c r="AC45" s="109"/>
      <c r="AD45" s="109"/>
      <c r="AE45" s="109"/>
      <c r="AF45" s="109"/>
      <c r="AG45" s="109"/>
      <c r="AH45" s="109"/>
      <c r="AI45" s="109"/>
      <c r="AJ45" s="110"/>
      <c r="AK45" s="49"/>
      <c r="AL45" s="49"/>
      <c r="AM45" s="196" t="str">
        <f>IF([4]回答表!X41="○",[4]回答表!O71,IF([4]回答表!AA41="○",[4]回答表!O91,""))</f>
        <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108"/>
      <c r="V46" s="109"/>
      <c r="W46" s="109"/>
      <c r="X46" s="109"/>
      <c r="Y46" s="109"/>
      <c r="Z46" s="109"/>
      <c r="AA46" s="109"/>
      <c r="AB46" s="109"/>
      <c r="AC46" s="109"/>
      <c r="AD46" s="109"/>
      <c r="AE46" s="109"/>
      <c r="AF46" s="109"/>
      <c r="AG46" s="109"/>
      <c r="AH46" s="109"/>
      <c r="AI46" s="109"/>
      <c r="AJ46" s="110"/>
      <c r="AK46" s="49"/>
      <c r="AL46" s="49"/>
      <c r="AM46" s="196" t="str">
        <f>IF([4]回答表!X41="○",[4]回答表!AG68,IF([4]回答表!AA41="○",[4]回答表!AG88,""))</f>
        <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111"/>
      <c r="V47" s="112"/>
      <c r="W47" s="112"/>
      <c r="X47" s="112"/>
      <c r="Y47" s="112"/>
      <c r="Z47" s="112"/>
      <c r="AA47" s="112"/>
      <c r="AB47" s="112"/>
      <c r="AC47" s="112"/>
      <c r="AD47" s="112"/>
      <c r="AE47" s="112"/>
      <c r="AF47" s="112"/>
      <c r="AG47" s="112"/>
      <c r="AH47" s="112"/>
      <c r="AI47" s="112"/>
      <c r="AJ47" s="113"/>
      <c r="AK47" s="49"/>
      <c r="AL47" s="49"/>
      <c r="AM47" s="196" t="str">
        <f>IF([4]回答表!X41="○",[4]回答表!AG69,IF([4]回答表!AA41="○",[4]回答表!AG89,""))</f>
        <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t="str">
        <f>IF([4]回答表!X41="○",[4]回答表!AG70,IF([4]回答表!AA41="○",[4]回答表!AG90,""))</f>
        <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IF([4]回答表!AD41="○","○","")</f>
        <v/>
      </c>
      <c r="O52" s="97"/>
      <c r="P52" s="97"/>
      <c r="Q52" s="98"/>
      <c r="R52" s="38"/>
      <c r="S52" s="38"/>
      <c r="T52" s="38"/>
      <c r="U52" s="105" t="str">
        <f>IF([4]回答表!AD41="○",[4]回答表!B96,"")</f>
        <v/>
      </c>
      <c r="V52" s="106"/>
      <c r="W52" s="106"/>
      <c r="X52" s="106"/>
      <c r="Y52" s="106"/>
      <c r="Z52" s="106"/>
      <c r="AA52" s="106"/>
      <c r="AB52" s="106"/>
      <c r="AC52" s="106"/>
      <c r="AD52" s="106"/>
      <c r="AE52" s="106"/>
      <c r="AF52" s="106"/>
      <c r="AG52" s="106"/>
      <c r="AH52" s="106"/>
      <c r="AI52" s="106"/>
      <c r="AJ52" s="107"/>
      <c r="AK52" s="55"/>
      <c r="AL52" s="55"/>
      <c r="AM52" s="105" t="str">
        <f>IF([4]回答表!AD41="○",[4]回答表!B101,"")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IF([4]回答表!X42="○","○","")</f>
        <v>○</v>
      </c>
      <c r="O63" s="97"/>
      <c r="P63" s="97"/>
      <c r="Q63" s="98"/>
      <c r="R63" s="38"/>
      <c r="S63" s="38"/>
      <c r="T63" s="38"/>
      <c r="U63" s="268" t="str">
        <f>IF([4]回答表!X42="○",[4]回答表!B111,IF([4]回答表!AA42="○",[4]回答表!B124,""))</f>
        <v>平成28年4月に施設等運営改善プロジェクトチームを発足し、委託、指定管理者、民間移管の可能性調査を実施。
5月に特別養護老人ホーム杉風荘民営化実施計画を策定。9月から公募型プロポーザル方式による公募開始し、11月に移管先として上小阿仁村社会福祉協議会に決定。</v>
      </c>
      <c r="V63" s="269"/>
      <c r="W63" s="269"/>
      <c r="X63" s="269"/>
      <c r="Y63" s="269"/>
      <c r="Z63" s="269"/>
      <c r="AA63" s="269"/>
      <c r="AB63" s="269"/>
      <c r="AC63" s="269"/>
      <c r="AD63" s="269"/>
      <c r="AE63" s="269"/>
      <c r="AF63" s="269"/>
      <c r="AG63" s="269"/>
      <c r="AH63" s="269"/>
      <c r="AI63" s="269"/>
      <c r="AJ63" s="270"/>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IF([4]回答表!X42="○",[4]回答表!S117,IF([4]回答表!AA42="○",[4]回答表!S130,""))</f>
        <v>平成</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271"/>
      <c r="V64" s="272"/>
      <c r="W64" s="272"/>
      <c r="X64" s="272"/>
      <c r="Y64" s="272"/>
      <c r="Z64" s="272"/>
      <c r="AA64" s="272"/>
      <c r="AB64" s="272"/>
      <c r="AC64" s="272"/>
      <c r="AD64" s="272"/>
      <c r="AE64" s="272"/>
      <c r="AF64" s="272"/>
      <c r="AG64" s="272"/>
      <c r="AH64" s="272"/>
      <c r="AI64" s="272"/>
      <c r="AJ64" s="273"/>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271"/>
      <c r="V65" s="272"/>
      <c r="W65" s="272"/>
      <c r="X65" s="272"/>
      <c r="Y65" s="272"/>
      <c r="Z65" s="272"/>
      <c r="AA65" s="272"/>
      <c r="AB65" s="272"/>
      <c r="AC65" s="272"/>
      <c r="AD65" s="272"/>
      <c r="AE65" s="272"/>
      <c r="AF65" s="272"/>
      <c r="AG65" s="272"/>
      <c r="AH65" s="272"/>
      <c r="AI65" s="272"/>
      <c r="AJ65" s="273"/>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271"/>
      <c r="V66" s="272"/>
      <c r="W66" s="272"/>
      <c r="X66" s="272"/>
      <c r="Y66" s="272"/>
      <c r="Z66" s="272"/>
      <c r="AA66" s="272"/>
      <c r="AB66" s="272"/>
      <c r="AC66" s="272"/>
      <c r="AD66" s="272"/>
      <c r="AE66" s="272"/>
      <c r="AF66" s="272"/>
      <c r="AG66" s="272"/>
      <c r="AH66" s="272"/>
      <c r="AI66" s="272"/>
      <c r="AJ66" s="273"/>
      <c r="AK66" s="49"/>
      <c r="AL66" s="49"/>
      <c r="AM66" s="117" t="str">
        <f>IF([4]回答表!X42="○",[4]回答表!J117,IF([4]回答表!AA42="○",[4]回答表!J130,""))</f>
        <v>○</v>
      </c>
      <c r="AN66" s="118"/>
      <c r="AO66" s="118"/>
      <c r="AP66" s="118"/>
      <c r="AQ66" s="118"/>
      <c r="AR66" s="118"/>
      <c r="AS66" s="118"/>
      <c r="AT66" s="119"/>
      <c r="AU66" s="117">
        <f>IF([4]回答表!X42="○",[4]回答表!J118,IF([4]回答表!AA42="○",[4]回答表!J131,""))</f>
        <v>0</v>
      </c>
      <c r="AV66" s="118"/>
      <c r="AW66" s="118"/>
      <c r="AX66" s="118"/>
      <c r="AY66" s="118"/>
      <c r="AZ66" s="118"/>
      <c r="BA66" s="118"/>
      <c r="BB66" s="119"/>
      <c r="BC66" s="39"/>
      <c r="BD66" s="34"/>
      <c r="BE66" s="81">
        <f>IF([4]回答表!X42="○",[4]回答表!V117,IF([4]回答表!AA42="○",[4]回答表!V130,""))</f>
        <v>29</v>
      </c>
      <c r="BF66" s="82"/>
      <c r="BG66" s="82"/>
      <c r="BH66" s="82"/>
      <c r="BI66" s="81">
        <f>IF([4]回答表!X42="○",[4]回答表!V118,IF([4]回答表!AA42="○",[4]回答表!V131,""))</f>
        <v>3</v>
      </c>
      <c r="BJ66" s="82"/>
      <c r="BK66" s="82"/>
      <c r="BL66" s="82"/>
      <c r="BM66" s="81">
        <f>IF([4]回答表!X42="○",[4]回答表!V119,IF([4]回答表!AA42="○",[4]回答表!V132,""))</f>
        <v>31</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271"/>
      <c r="V67" s="272"/>
      <c r="W67" s="272"/>
      <c r="X67" s="272"/>
      <c r="Y67" s="272"/>
      <c r="Z67" s="272"/>
      <c r="AA67" s="272"/>
      <c r="AB67" s="272"/>
      <c r="AC67" s="272"/>
      <c r="AD67" s="272"/>
      <c r="AE67" s="272"/>
      <c r="AF67" s="272"/>
      <c r="AG67" s="272"/>
      <c r="AH67" s="272"/>
      <c r="AI67" s="272"/>
      <c r="AJ67" s="273"/>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271"/>
      <c r="V68" s="272"/>
      <c r="W68" s="272"/>
      <c r="X68" s="272"/>
      <c r="Y68" s="272"/>
      <c r="Z68" s="272"/>
      <c r="AA68" s="272"/>
      <c r="AB68" s="272"/>
      <c r="AC68" s="272"/>
      <c r="AD68" s="272"/>
      <c r="AE68" s="272"/>
      <c r="AF68" s="272"/>
      <c r="AG68" s="272"/>
      <c r="AH68" s="272"/>
      <c r="AI68" s="272"/>
      <c r="AJ68" s="273"/>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IF([4]回答表!AA42="○","○","")</f>
        <v/>
      </c>
      <c r="O69" s="97"/>
      <c r="P69" s="97"/>
      <c r="Q69" s="98"/>
      <c r="R69" s="38"/>
      <c r="S69" s="38"/>
      <c r="T69" s="38"/>
      <c r="U69" s="271"/>
      <c r="V69" s="272"/>
      <c r="W69" s="272"/>
      <c r="X69" s="272"/>
      <c r="Y69" s="272"/>
      <c r="Z69" s="272"/>
      <c r="AA69" s="272"/>
      <c r="AB69" s="272"/>
      <c r="AC69" s="272"/>
      <c r="AD69" s="272"/>
      <c r="AE69" s="272"/>
      <c r="AF69" s="272"/>
      <c r="AG69" s="272"/>
      <c r="AH69" s="272"/>
      <c r="AI69" s="272"/>
      <c r="AJ69" s="273"/>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271"/>
      <c r="V70" s="272"/>
      <c r="W70" s="272"/>
      <c r="X70" s="272"/>
      <c r="Y70" s="272"/>
      <c r="Z70" s="272"/>
      <c r="AA70" s="272"/>
      <c r="AB70" s="272"/>
      <c r="AC70" s="272"/>
      <c r="AD70" s="272"/>
      <c r="AE70" s="272"/>
      <c r="AF70" s="272"/>
      <c r="AG70" s="272"/>
      <c r="AH70" s="272"/>
      <c r="AI70" s="272"/>
      <c r="AJ70" s="273"/>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271"/>
      <c r="V71" s="272"/>
      <c r="W71" s="272"/>
      <c r="X71" s="272"/>
      <c r="Y71" s="272"/>
      <c r="Z71" s="272"/>
      <c r="AA71" s="272"/>
      <c r="AB71" s="272"/>
      <c r="AC71" s="272"/>
      <c r="AD71" s="272"/>
      <c r="AE71" s="272"/>
      <c r="AF71" s="272"/>
      <c r="AG71" s="272"/>
      <c r="AH71" s="272"/>
      <c r="AI71" s="272"/>
      <c r="AJ71" s="273"/>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274"/>
      <c r="V72" s="275"/>
      <c r="W72" s="275"/>
      <c r="X72" s="275"/>
      <c r="Y72" s="275"/>
      <c r="Z72" s="275"/>
      <c r="AA72" s="275"/>
      <c r="AB72" s="275"/>
      <c r="AC72" s="275"/>
      <c r="AD72" s="275"/>
      <c r="AE72" s="275"/>
      <c r="AF72" s="275"/>
      <c r="AG72" s="275"/>
      <c r="AH72" s="275"/>
      <c r="AI72" s="275"/>
      <c r="AJ72" s="276"/>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IF([4]回答表!AD42="○","○","")</f>
        <v/>
      </c>
      <c r="O75" s="97"/>
      <c r="P75" s="97"/>
      <c r="Q75" s="98"/>
      <c r="R75" s="38"/>
      <c r="S75" s="38"/>
      <c r="T75" s="38"/>
      <c r="U75" s="105" t="str">
        <f>IF([4]回答表!AD42="○",[4]回答表!B137,"")</f>
        <v/>
      </c>
      <c r="V75" s="106"/>
      <c r="W75" s="106"/>
      <c r="X75" s="106"/>
      <c r="Y75" s="106"/>
      <c r="Z75" s="106"/>
      <c r="AA75" s="106"/>
      <c r="AB75" s="106"/>
      <c r="AC75" s="106"/>
      <c r="AD75" s="106"/>
      <c r="AE75" s="106"/>
      <c r="AF75" s="106"/>
      <c r="AG75" s="106"/>
      <c r="AH75" s="106"/>
      <c r="AI75" s="106"/>
      <c r="AJ75" s="107"/>
      <c r="AK75" s="55"/>
      <c r="AL75" s="55"/>
      <c r="AM75" s="105" t="str">
        <f>IF([4]回答表!AD42="○",[4]回答表!B143,"")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IF([4]回答表!F17="水道事業",IF([4]回答表!X43="○","○",""),"")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IF([4]回答表!F17="水道事業",IF([4]回答表!X43="○",[4]回答表!B154,IF([4]回答表!AA43="○",[4]回答表!B201,"")),"")</f>
        <v/>
      </c>
      <c r="AN87" s="106"/>
      <c r="AO87" s="106"/>
      <c r="AP87" s="106"/>
      <c r="AQ87" s="106"/>
      <c r="AR87" s="106"/>
      <c r="AS87" s="106"/>
      <c r="AT87" s="106"/>
      <c r="AU87" s="106"/>
      <c r="AV87" s="106"/>
      <c r="AW87" s="106"/>
      <c r="AX87" s="106"/>
      <c r="AY87" s="106"/>
      <c r="AZ87" s="106"/>
      <c r="BA87" s="106"/>
      <c r="BB87" s="107"/>
      <c r="BC87" s="39"/>
      <c r="BD87" s="34"/>
      <c r="BE87" s="114" t="str">
        <f>IF([4]回答表!F17="水道事業",IF([4]回答表!X43="○",[4]回答表!B190,IF([4]回答表!AA43="○",[4]回答表!B238,"")),"")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IF([4]回答表!F17="水道事業",IF([4]回答表!X43="○",[4]回答表!J162,IF([4]回答表!AA43="○",[4]回答表!J209,"")),"")</f>
        <v/>
      </c>
      <c r="V89" s="118"/>
      <c r="W89" s="118"/>
      <c r="X89" s="118"/>
      <c r="Y89" s="118"/>
      <c r="Z89" s="118"/>
      <c r="AA89" s="118"/>
      <c r="AB89" s="119"/>
      <c r="AC89" s="117" t="str">
        <f>IF([4]回答表!F17="水道事業",IF([4]回答表!X43="○",[4]回答表!J169,IF([4]回答表!AA43="○",[4]回答表!J216,"")),"")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IF([4]回答表!F17="水道事業",IF([4]回答表!X43="○",[4]回答表!E190,IF([4]回答表!AA43="○",[4]回答表!E238,"")),"")</f>
        <v/>
      </c>
      <c r="BF90" s="82"/>
      <c r="BG90" s="82"/>
      <c r="BH90" s="82"/>
      <c r="BI90" s="81" t="str">
        <f>IF([4]回答表!F17="水道事業",IF([4]回答表!X43="○",[4]回答表!E191,IF([4]回答表!AA43="○",[4]回答表!E239,"")),"")</f>
        <v/>
      </c>
      <c r="BJ90" s="82"/>
      <c r="BK90" s="82"/>
      <c r="BL90" s="82"/>
      <c r="BM90" s="81" t="str">
        <f>IF([4]回答表!F17="水道事業",IF([4]回答表!X43="○",[4]回答表!E192,IF([4]回答表!AA43="○",[4]回答表!E240,"")),"")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IF([4]回答表!F17="水道事業",IF([4]回答表!AA43="○","○",""),"")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IF([4]回答表!F17="水道事業",IF([4]回答表!X43="○",[4]回答表!J172,IF([4]回答表!AA43="○",[4]回答表!J219,"")),"")</f>
        <v/>
      </c>
      <c r="V94" s="118"/>
      <c r="W94" s="118"/>
      <c r="X94" s="118"/>
      <c r="Y94" s="118"/>
      <c r="Z94" s="118"/>
      <c r="AA94" s="118"/>
      <c r="AB94" s="119"/>
      <c r="AC94" s="117" t="str">
        <f>IF([4]回答表!F17="水道事業",IF([4]回答表!X43="○",[4]回答表!J176,IF([4]回答表!AA43="○",[4]回答表!J223,"")),"")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IF([4]回答表!F17="水道事業",IF([4]回答表!AD43="○","○",""),"")</f>
        <v/>
      </c>
      <c r="O99" s="97"/>
      <c r="P99" s="97"/>
      <c r="Q99" s="98"/>
      <c r="R99" s="38"/>
      <c r="S99" s="38"/>
      <c r="T99" s="38"/>
      <c r="U99" s="105" t="str">
        <f>IF([4]回答表!F17="水道事業",IF([4]回答表!AD43="○",[4]回答表!B249,""),"")</f>
        <v/>
      </c>
      <c r="V99" s="106"/>
      <c r="W99" s="106"/>
      <c r="X99" s="106"/>
      <c r="Y99" s="106"/>
      <c r="Z99" s="106"/>
      <c r="AA99" s="106"/>
      <c r="AB99" s="106"/>
      <c r="AC99" s="106"/>
      <c r="AD99" s="106"/>
      <c r="AE99" s="106"/>
      <c r="AF99" s="106"/>
      <c r="AG99" s="106"/>
      <c r="AH99" s="106"/>
      <c r="AI99" s="106"/>
      <c r="AJ99" s="107"/>
      <c r="AK99" s="55"/>
      <c r="AL99" s="55"/>
      <c r="AM99" s="105" t="str">
        <f>IF([4]回答表!F17="水道事業",IF([4]回答表!AD43="○",[4]回答表!B255,""),"")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IF([4]回答表!F17="簡易水道事業",IF([4]回答表!X43="○","○",""),"")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IF([4]回答表!F17="簡易水道事業",IF([4]回答表!X43="○",[4]回答表!B154,IF([4]回答表!AA43="○",[4]回答表!B201,"")),"")</f>
        <v/>
      </c>
      <c r="AN111" s="106"/>
      <c r="AO111" s="106"/>
      <c r="AP111" s="106"/>
      <c r="AQ111" s="106"/>
      <c r="AR111" s="106"/>
      <c r="AS111" s="106"/>
      <c r="AT111" s="106"/>
      <c r="AU111" s="106"/>
      <c r="AV111" s="106"/>
      <c r="AW111" s="106"/>
      <c r="AX111" s="106"/>
      <c r="AY111" s="106"/>
      <c r="AZ111" s="106"/>
      <c r="BA111" s="106"/>
      <c r="BB111" s="107"/>
      <c r="BC111" s="39"/>
      <c r="BD111" s="34"/>
      <c r="BE111" s="114" t="str">
        <f>IF([4]回答表!F17="簡易水道事業",IF([4]回答表!X43="○",[4]回答表!B190,IF([4]回答表!AA43="○",[4]回答表!B238,"")),"")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IF([4]回答表!F17="簡易水道事業",IF([4]回答表!X43="○",[4]回答表!Y181,IF([4]回答表!AA43="○",[4]回答表!Y229,"")),"")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IF([4]回答表!F17="簡易水道事業",IF([4]回答表!X43="○",[4]回答表!E190,IF([4]回答表!AA43="○",[4]回答表!E238,"")),"")</f>
        <v/>
      </c>
      <c r="BF114" s="82"/>
      <c r="BG114" s="82"/>
      <c r="BH114" s="82"/>
      <c r="BI114" s="81" t="str">
        <f>IF([4]回答表!F17="簡易水道事業",IF([4]回答表!X43="○",[4]回答表!E191,IF([4]回答表!AA43="○",[4]回答表!E239,"")),"")</f>
        <v/>
      </c>
      <c r="BJ114" s="82"/>
      <c r="BK114" s="82"/>
      <c r="BL114" s="82"/>
      <c r="BM114" s="81" t="str">
        <f>IF([4]回答表!F17="簡易水道事業",IF([4]回答表!X43="○",[4]回答表!E192,IF([4]回答表!AA43="○",[4]回答表!E240,"")),"")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IF([4]回答表!F17="簡易水道事業",IF([4]回答表!AA43="○","○",""),"")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IF([4]回答表!F17="簡易水道事業",IF([4]回答表!X43="○",[4]回答表!Y182,IF([4]回答表!AA43="○",[4]回答表!Y230,"")),"")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IF([4]回答表!F17="簡易水道事業",IF([4]回答表!AD43="○","○",""),"")</f>
        <v/>
      </c>
      <c r="O123" s="97"/>
      <c r="P123" s="97"/>
      <c r="Q123" s="98"/>
      <c r="R123" s="38"/>
      <c r="S123" s="38"/>
      <c r="T123" s="38"/>
      <c r="U123" s="105" t="str">
        <f>IF([4]回答表!F17="簡易水道事業",IF([4]回答表!AD43="○",[4]回答表!B249,""),"")</f>
        <v/>
      </c>
      <c r="V123" s="106"/>
      <c r="W123" s="106"/>
      <c r="X123" s="106"/>
      <c r="Y123" s="106"/>
      <c r="Z123" s="106"/>
      <c r="AA123" s="106"/>
      <c r="AB123" s="106"/>
      <c r="AC123" s="106"/>
      <c r="AD123" s="106"/>
      <c r="AE123" s="106"/>
      <c r="AF123" s="106"/>
      <c r="AG123" s="106"/>
      <c r="AH123" s="106"/>
      <c r="AI123" s="106"/>
      <c r="AJ123" s="107"/>
      <c r="AK123" s="55"/>
      <c r="AL123" s="55"/>
      <c r="AM123" s="105" t="str">
        <f>IF([4]回答表!F17="簡易水道事業",IF([4]回答表!AD43="○",[4]回答表!B255,""),"")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IF([4]回答表!F17="下水道事業",IF([4]回答表!X43="○","○",""),"")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105" t="str">
        <f>IF([4]回答表!F17="下水道事業",IF([4]回答表!X43="○",[4]回答表!B154,IF([4]回答表!AA43="○",[4]回答表!B201,"")),"")</f>
        <v/>
      </c>
      <c r="AN135" s="106"/>
      <c r="AO135" s="106"/>
      <c r="AP135" s="106"/>
      <c r="AQ135" s="106"/>
      <c r="AR135" s="106"/>
      <c r="AS135" s="106"/>
      <c r="AT135" s="106"/>
      <c r="AU135" s="106"/>
      <c r="AV135" s="106"/>
      <c r="AW135" s="106"/>
      <c r="AX135" s="106"/>
      <c r="AY135" s="106"/>
      <c r="AZ135" s="106"/>
      <c r="BA135" s="106"/>
      <c r="BB135" s="107"/>
      <c r="BC135" s="39"/>
      <c r="BD135" s="34"/>
      <c r="BE135" s="114" t="str">
        <f>IF([4]回答表!F17="下水道事業",IF([4]回答表!X43="○",[4]回答表!B190,IF([4]回答表!AA43="○",[4]回答表!B238,"")),"")</f>
        <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108"/>
      <c r="AN136" s="109"/>
      <c r="AO136" s="109"/>
      <c r="AP136" s="109"/>
      <c r="AQ136" s="109"/>
      <c r="AR136" s="109"/>
      <c r="AS136" s="109"/>
      <c r="AT136" s="109"/>
      <c r="AU136" s="109"/>
      <c r="AV136" s="109"/>
      <c r="AW136" s="109"/>
      <c r="AX136" s="109"/>
      <c r="AY136" s="109"/>
      <c r="AZ136" s="109"/>
      <c r="BA136" s="109"/>
      <c r="BB136" s="110"/>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IF([4]回答表!F17="下水道事業",IF([4]回答表!X43="○",[4]回答表!Y184,IF([4]回答表!AA43="○",[4]回答表!Y232,"")),"")</f>
        <v/>
      </c>
      <c r="V137" s="118"/>
      <c r="W137" s="118"/>
      <c r="X137" s="118"/>
      <c r="Y137" s="118"/>
      <c r="Z137" s="118"/>
      <c r="AA137" s="118"/>
      <c r="AB137" s="119"/>
      <c r="AC137" s="117" t="str">
        <f>IF([4]回答表!F17="下水道事業",IF([4]回答表!X43="○",[4]回答表!Y185,IF([4]回答表!AA43="○",[4]回答表!Y233,"")),"")</f>
        <v/>
      </c>
      <c r="AD137" s="118"/>
      <c r="AE137" s="118"/>
      <c r="AF137" s="118"/>
      <c r="AG137" s="118"/>
      <c r="AH137" s="118"/>
      <c r="AI137" s="118"/>
      <c r="AJ137" s="119"/>
      <c r="AK137" s="49"/>
      <c r="AL137" s="49"/>
      <c r="AM137" s="108"/>
      <c r="AN137" s="109"/>
      <c r="AO137" s="109"/>
      <c r="AP137" s="109"/>
      <c r="AQ137" s="109"/>
      <c r="AR137" s="109"/>
      <c r="AS137" s="109"/>
      <c r="AT137" s="109"/>
      <c r="AU137" s="109"/>
      <c r="AV137" s="109"/>
      <c r="AW137" s="109"/>
      <c r="AX137" s="109"/>
      <c r="AY137" s="109"/>
      <c r="AZ137" s="109"/>
      <c r="BA137" s="109"/>
      <c r="BB137" s="110"/>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108"/>
      <c r="AN138" s="109"/>
      <c r="AO138" s="109"/>
      <c r="AP138" s="109"/>
      <c r="AQ138" s="109"/>
      <c r="AR138" s="109"/>
      <c r="AS138" s="109"/>
      <c r="AT138" s="109"/>
      <c r="AU138" s="109"/>
      <c r="AV138" s="109"/>
      <c r="AW138" s="109"/>
      <c r="AX138" s="109"/>
      <c r="AY138" s="109"/>
      <c r="AZ138" s="109"/>
      <c r="BA138" s="109"/>
      <c r="BB138" s="110"/>
      <c r="BC138" s="39"/>
      <c r="BD138" s="34"/>
      <c r="BE138" s="81" t="str">
        <f>IF([4]回答表!F17="下水道事業",IF([4]回答表!X43="○",[4]回答表!E190,IF([4]回答表!AA43="○",[4]回答表!E238,"")),"")</f>
        <v/>
      </c>
      <c r="BF138" s="82"/>
      <c r="BG138" s="82"/>
      <c r="BH138" s="82"/>
      <c r="BI138" s="81" t="str">
        <f>IF([4]回答表!F17="下水道事業",IF([4]回答表!X43="○",[4]回答表!E191,IF([4]回答表!AA43="○",[4]回答表!E239,"")),"")</f>
        <v/>
      </c>
      <c r="BJ138" s="82"/>
      <c r="BK138" s="82"/>
      <c r="BL138" s="82"/>
      <c r="BM138" s="81" t="str">
        <f>IF([4]回答表!F17="下水道事業",IF([4]回答表!X43="○",[4]回答表!E192,IF([4]回答表!AA43="○",[4]回答表!E240,"")),"")</f>
        <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108"/>
      <c r="AN139" s="109"/>
      <c r="AO139" s="109"/>
      <c r="AP139" s="109"/>
      <c r="AQ139" s="109"/>
      <c r="AR139" s="109"/>
      <c r="AS139" s="109"/>
      <c r="AT139" s="109"/>
      <c r="AU139" s="109"/>
      <c r="AV139" s="109"/>
      <c r="AW139" s="109"/>
      <c r="AX139" s="109"/>
      <c r="AY139" s="109"/>
      <c r="AZ139" s="109"/>
      <c r="BA139" s="109"/>
      <c r="BB139" s="110"/>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108"/>
      <c r="AN140" s="109"/>
      <c r="AO140" s="109"/>
      <c r="AP140" s="109"/>
      <c r="AQ140" s="109"/>
      <c r="AR140" s="109"/>
      <c r="AS140" s="109"/>
      <c r="AT140" s="109"/>
      <c r="AU140" s="109"/>
      <c r="AV140" s="109"/>
      <c r="AW140" s="109"/>
      <c r="AX140" s="109"/>
      <c r="AY140" s="109"/>
      <c r="AZ140" s="109"/>
      <c r="BA140" s="109"/>
      <c r="BB140" s="110"/>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IF([4]回答表!F17="下水道事業",IF([4]回答表!AA43="○","○",""),"")</f>
        <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108"/>
      <c r="AN141" s="109"/>
      <c r="AO141" s="109"/>
      <c r="AP141" s="109"/>
      <c r="AQ141" s="109"/>
      <c r="AR141" s="109"/>
      <c r="AS141" s="109"/>
      <c r="AT141" s="109"/>
      <c r="AU141" s="109"/>
      <c r="AV141" s="109"/>
      <c r="AW141" s="109"/>
      <c r="AX141" s="109"/>
      <c r="AY141" s="109"/>
      <c r="AZ141" s="109"/>
      <c r="BA141" s="109"/>
      <c r="BB141" s="110"/>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IF([4]回答表!F17="下水道事業",IF([4]回答表!X43="○",[4]回答表!Y186,IF([4]回答表!AA43="○",[4]回答表!Y234,"")),"")</f>
        <v/>
      </c>
      <c r="V142" s="118"/>
      <c r="W142" s="118"/>
      <c r="X142" s="118"/>
      <c r="Y142" s="118"/>
      <c r="Z142" s="118"/>
      <c r="AA142" s="118"/>
      <c r="AB142" s="119"/>
      <c r="AC142" s="117" t="str">
        <f>IF([4]回答表!F17="下水道事業",IF([4]回答表!X43="○",[4]回答表!Y187,IF([4]回答表!AA43="○",[4]回答表!Y235,"")),"")</f>
        <v/>
      </c>
      <c r="AD142" s="118"/>
      <c r="AE142" s="118"/>
      <c r="AF142" s="118"/>
      <c r="AG142" s="118"/>
      <c r="AH142" s="118"/>
      <c r="AI142" s="118"/>
      <c r="AJ142" s="119"/>
      <c r="AK142" s="49"/>
      <c r="AL142" s="49"/>
      <c r="AM142" s="108"/>
      <c r="AN142" s="109"/>
      <c r="AO142" s="109"/>
      <c r="AP142" s="109"/>
      <c r="AQ142" s="109"/>
      <c r="AR142" s="109"/>
      <c r="AS142" s="109"/>
      <c r="AT142" s="109"/>
      <c r="AU142" s="109"/>
      <c r="AV142" s="109"/>
      <c r="AW142" s="109"/>
      <c r="AX142" s="109"/>
      <c r="AY142" s="109"/>
      <c r="AZ142" s="109"/>
      <c r="BA142" s="109"/>
      <c r="BB142" s="110"/>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108"/>
      <c r="AN143" s="109"/>
      <c r="AO143" s="109"/>
      <c r="AP143" s="109"/>
      <c r="AQ143" s="109"/>
      <c r="AR143" s="109"/>
      <c r="AS143" s="109"/>
      <c r="AT143" s="109"/>
      <c r="AU143" s="109"/>
      <c r="AV143" s="109"/>
      <c r="AW143" s="109"/>
      <c r="AX143" s="109"/>
      <c r="AY143" s="109"/>
      <c r="AZ143" s="109"/>
      <c r="BA143" s="109"/>
      <c r="BB143" s="110"/>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111"/>
      <c r="AN144" s="112"/>
      <c r="AO144" s="112"/>
      <c r="AP144" s="112"/>
      <c r="AQ144" s="112"/>
      <c r="AR144" s="112"/>
      <c r="AS144" s="112"/>
      <c r="AT144" s="112"/>
      <c r="AU144" s="112"/>
      <c r="AV144" s="112"/>
      <c r="AW144" s="112"/>
      <c r="AX144" s="112"/>
      <c r="AY144" s="112"/>
      <c r="AZ144" s="112"/>
      <c r="BA144" s="112"/>
      <c r="BB144" s="113"/>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IF([4]回答表!F17="下水道事業",IF([4]回答表!AD43="○","○",""),"")</f>
        <v/>
      </c>
      <c r="O147" s="97"/>
      <c r="P147" s="97"/>
      <c r="Q147" s="98"/>
      <c r="R147" s="38"/>
      <c r="S147" s="38"/>
      <c r="T147" s="38"/>
      <c r="U147" s="105" t="str">
        <f>IF([4]回答表!F17="下水道事業",IF([4]回答表!AD43="○",[4]回答表!B249,""),"")</f>
        <v/>
      </c>
      <c r="V147" s="106"/>
      <c r="W147" s="106"/>
      <c r="X147" s="106"/>
      <c r="Y147" s="106"/>
      <c r="Z147" s="106"/>
      <c r="AA147" s="106"/>
      <c r="AB147" s="106"/>
      <c r="AC147" s="106"/>
      <c r="AD147" s="106"/>
      <c r="AE147" s="106"/>
      <c r="AF147" s="106"/>
      <c r="AG147" s="106"/>
      <c r="AH147" s="106"/>
      <c r="AI147" s="106"/>
      <c r="AJ147" s="107"/>
      <c r="AK147" s="55"/>
      <c r="AL147" s="55"/>
      <c r="AM147" s="105" t="str">
        <f>IF([4]回答表!F17="下水道事業",IF([4]回答表!AD43="○",[4]回答表!B255,""),"")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IF([4]回答表!BD17="○",IF([4]回答表!X43="○","○",""),"")</f>
        <v/>
      </c>
      <c r="O159" s="97"/>
      <c r="P159" s="97"/>
      <c r="Q159" s="98"/>
      <c r="R159" s="38"/>
      <c r="S159" s="38"/>
      <c r="T159" s="38"/>
      <c r="U159" s="105" t="str">
        <f>IF([4]回答表!BD17="○",IF([4]回答表!X43="○",[4]回答表!B154,IF([4]回答表!AA43="○",[4]回答表!B201,"")),"")</f>
        <v/>
      </c>
      <c r="V159" s="106"/>
      <c r="W159" s="106"/>
      <c r="X159" s="106"/>
      <c r="Y159" s="106"/>
      <c r="Z159" s="106"/>
      <c r="AA159" s="106"/>
      <c r="AB159" s="106"/>
      <c r="AC159" s="106"/>
      <c r="AD159" s="106"/>
      <c r="AE159" s="106"/>
      <c r="AF159" s="106"/>
      <c r="AG159" s="106"/>
      <c r="AH159" s="106"/>
      <c r="AI159" s="106"/>
      <c r="AJ159" s="107"/>
      <c r="AK159" s="49"/>
      <c r="AL159" s="49"/>
      <c r="AM159" s="114" t="str">
        <f>IF([4]回答表!BD17="○",IF([4]回答表!X43="○",[4]回答表!B190,IF([4]回答表!AA43="○",[4]回答表!B238,"")),"")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IF([4]回答表!BD17="○",IF([4]回答表!X43="○",[4]回答表!E190,IF([4]回答表!AA43="○",[4]回答表!E238,"")),"")</f>
        <v/>
      </c>
      <c r="AN162" s="82"/>
      <c r="AO162" s="82"/>
      <c r="AP162" s="82"/>
      <c r="AQ162" s="81" t="str">
        <f>IF([4]回答表!BD17="○",IF([4]回答表!X43="○",[4]回答表!E191,IF([4]回答表!AA43="○",[4]回答表!E239,"")),"")</f>
        <v/>
      </c>
      <c r="AR162" s="82"/>
      <c r="AS162" s="82"/>
      <c r="AT162" s="82"/>
      <c r="AU162" s="81" t="str">
        <f>IF([4]回答表!BD17="○",IF([4]回答表!X43="○",[4]回答表!E192,IF([4]回答表!AA43="○",[4]回答表!E240,"")),"")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IF([4]回答表!BD17="○",IF([4]回答表!AA43="○","○",""),"")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IF([4]回答表!BD17="○",IF([4]回答表!AD43="○","○",""),"")</f>
        <v/>
      </c>
      <c r="O171" s="97"/>
      <c r="P171" s="97"/>
      <c r="Q171" s="98"/>
      <c r="R171" s="38"/>
      <c r="S171" s="38"/>
      <c r="T171" s="38"/>
      <c r="U171" s="105" t="str">
        <f>IF([4]回答表!BD17="○",IF([4]回答表!AD43="○",[4]回答表!B249,""),"")</f>
        <v/>
      </c>
      <c r="V171" s="106"/>
      <c r="W171" s="106"/>
      <c r="X171" s="106"/>
      <c r="Y171" s="106"/>
      <c r="Z171" s="106"/>
      <c r="AA171" s="106"/>
      <c r="AB171" s="106"/>
      <c r="AC171" s="106"/>
      <c r="AD171" s="106"/>
      <c r="AE171" s="106"/>
      <c r="AF171" s="106"/>
      <c r="AG171" s="106"/>
      <c r="AH171" s="106"/>
      <c r="AI171" s="106"/>
      <c r="AJ171" s="107"/>
      <c r="AK171" s="55"/>
      <c r="AL171" s="55"/>
      <c r="AM171" s="105" t="str">
        <f>IF([4]回答表!BD17="○",IF([4]回答表!AD43="○",[4]回答表!B255,""),"")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IF([4]回答表!X44="○","○","")</f>
        <v/>
      </c>
      <c r="O183" s="97"/>
      <c r="P183" s="97"/>
      <c r="Q183" s="98"/>
      <c r="R183" s="38"/>
      <c r="S183" s="38"/>
      <c r="T183" s="38"/>
      <c r="U183" s="105" t="str">
        <f>IF([4]回答表!X44="○",[4]回答表!B266,IF([4]回答表!AA44="○",[4]回答表!B283,""))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IF([4]回答表!X44="○",[4]回答表!U272,IF([4]回答表!AA44="○",[4]回答表!U289,""))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IF([4]回答表!X44="○",[4]回答表!G272,IF([4]回答表!AA44="○",[4]回答表!G289,""))</f>
        <v/>
      </c>
      <c r="AN186" s="118"/>
      <c r="AO186" s="118"/>
      <c r="AP186" s="118"/>
      <c r="AQ186" s="118"/>
      <c r="AR186" s="118"/>
      <c r="AS186" s="118"/>
      <c r="AT186" s="119"/>
      <c r="AU186" s="117" t="str">
        <f>IF([4]回答表!X44="○",[4]回答表!G273,IF([4]回答表!AA44="○",[4]回答表!G290,""))</f>
        <v/>
      </c>
      <c r="AV186" s="118"/>
      <c r="AW186" s="118"/>
      <c r="AX186" s="118"/>
      <c r="AY186" s="118"/>
      <c r="AZ186" s="118"/>
      <c r="BA186" s="118"/>
      <c r="BB186" s="119"/>
      <c r="BC186" s="39"/>
      <c r="BD186" s="34"/>
      <c r="BE186" s="81" t="str">
        <f>IF([4]回答表!X44="○",[4]回答表!X272,IF([4]回答表!AA44="○",[4]回答表!X289,""))</f>
        <v/>
      </c>
      <c r="BF186" s="82"/>
      <c r="BG186" s="82"/>
      <c r="BH186" s="82"/>
      <c r="BI186" s="81" t="str">
        <f>IF([4]回答表!X44="○",[4]回答表!X273,IF([4]回答表!AA44="○",[4]回答表!X290,""))</f>
        <v/>
      </c>
      <c r="BJ186" s="82"/>
      <c r="BK186" s="82"/>
      <c r="BL186" s="85"/>
      <c r="BM186" s="81" t="str">
        <f>IF([4]回答表!X44="○",[4]回答表!X274,IF([4]回答表!AA44="○",[4]回答表!X291,""))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IF([4]回答表!AA44="○","○","")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IF([4]回答表!AD44="○","○","")</f>
        <v/>
      </c>
      <c r="O195" s="97"/>
      <c r="P195" s="97"/>
      <c r="Q195" s="98"/>
      <c r="R195" s="38"/>
      <c r="S195" s="38"/>
      <c r="T195" s="38"/>
      <c r="U195" s="105" t="str">
        <f>IF([4]回答表!AD44="○",[4]回答表!B296,"")</f>
        <v/>
      </c>
      <c r="V195" s="106"/>
      <c r="W195" s="106"/>
      <c r="X195" s="106"/>
      <c r="Y195" s="106"/>
      <c r="Z195" s="106"/>
      <c r="AA195" s="106"/>
      <c r="AB195" s="106"/>
      <c r="AC195" s="106"/>
      <c r="AD195" s="106"/>
      <c r="AE195" s="106"/>
      <c r="AF195" s="106"/>
      <c r="AG195" s="106"/>
      <c r="AH195" s="106"/>
      <c r="AI195" s="106"/>
      <c r="AJ195" s="107"/>
      <c r="AK195" s="60"/>
      <c r="AL195" s="60"/>
      <c r="AM195" s="105" t="str">
        <f>IF([4]回答表!AD44="○",[4]回答表!B302,"")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IF([4]回答表!X45="○","○","")</f>
        <v/>
      </c>
      <c r="O207" s="97"/>
      <c r="P207" s="97"/>
      <c r="Q207" s="98"/>
      <c r="R207" s="38"/>
      <c r="S207" s="38"/>
      <c r="T207" s="38"/>
      <c r="U207" s="105" t="str">
        <f>IF([4]回答表!X45="○",[4]回答表!B314,IF([4]回答表!AA45="○",[4]回答表!B337,""))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IF([4]回答表!X45="○",[4]回答表!B320,"")</f>
        <v/>
      </c>
      <c r="AO207" s="163"/>
      <c r="AP207" s="163"/>
      <c r="AQ207" s="163"/>
      <c r="AR207" s="163"/>
      <c r="AS207" s="163"/>
      <c r="AT207" s="163"/>
      <c r="AU207" s="163"/>
      <c r="AV207" s="163"/>
      <c r="AW207" s="163"/>
      <c r="AX207" s="163"/>
      <c r="AY207" s="163"/>
      <c r="AZ207" s="163"/>
      <c r="BA207" s="163"/>
      <c r="BB207" s="164"/>
      <c r="BC207" s="39"/>
      <c r="BD207" s="34"/>
      <c r="BE207" s="114" t="str">
        <f>IF([4]回答表!X45="○",[4]回答表!B326,IF([4]回答表!AA45="○",[4]回答表!B343,""))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IF([4]回答表!X45="○",[4]回答表!E326,IF([4]回答表!AA45="○",[4]回答表!E343,""))</f>
        <v/>
      </c>
      <c r="BF210" s="82"/>
      <c r="BG210" s="82"/>
      <c r="BH210" s="82"/>
      <c r="BI210" s="81" t="str">
        <f>IF([4]回答表!X45="○",[4]回答表!E327,IF([4]回答表!AA45="○",[4]回答表!E344,""))</f>
        <v/>
      </c>
      <c r="BJ210" s="82"/>
      <c r="BK210" s="82"/>
      <c r="BL210" s="85"/>
      <c r="BM210" s="81" t="str">
        <f>IF([4]回答表!X45="○",[4]回答表!E328,IF([4]回答表!AA45="○",[4]回答表!E345,""))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IF([4]回答表!AA45="○","○","")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IF([4]回答表!AD45="○","○","")</f>
        <v/>
      </c>
      <c r="O219" s="97"/>
      <c r="P219" s="97"/>
      <c r="Q219" s="98"/>
      <c r="R219" s="38"/>
      <c r="S219" s="38"/>
      <c r="T219" s="38"/>
      <c r="U219" s="105" t="str">
        <f>IF([4]回答表!AD45="○",[4]回答表!B350,"")</f>
        <v/>
      </c>
      <c r="V219" s="106"/>
      <c r="W219" s="106"/>
      <c r="X219" s="106"/>
      <c r="Y219" s="106"/>
      <c r="Z219" s="106"/>
      <c r="AA219" s="106"/>
      <c r="AB219" s="106"/>
      <c r="AC219" s="106"/>
      <c r="AD219" s="106"/>
      <c r="AE219" s="106"/>
      <c r="AF219" s="106"/>
      <c r="AG219" s="106"/>
      <c r="AH219" s="106"/>
      <c r="AI219" s="106"/>
      <c r="AJ219" s="107"/>
      <c r="AK219" s="60"/>
      <c r="AL219" s="60"/>
      <c r="AM219" s="105" t="str">
        <f>IF([4]回答表!AD45="○",[4]回答表!B356,"")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IF([4]回答表!X46="○","○","")</f>
        <v/>
      </c>
      <c r="O231" s="97"/>
      <c r="P231" s="97"/>
      <c r="Q231" s="98"/>
      <c r="R231" s="38"/>
      <c r="S231" s="38"/>
      <c r="T231" s="38"/>
      <c r="U231" s="105" t="str">
        <f>IF([4]回答表!X46="○",[4]回答表!B368,IF([4]回答表!AA46="○",[4]回答表!B382,""))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IF([4]回答表!X46="○",[4]回答表!BC375,IF([4]回答表!AA46="○",[4]回答表!BC389,""))</f>
        <v/>
      </c>
      <c r="AR231" s="149"/>
      <c r="AS231" s="149"/>
      <c r="AT231" s="149"/>
      <c r="AU231" s="154" t="s">
        <v>63</v>
      </c>
      <c r="AV231" s="155"/>
      <c r="AW231" s="155"/>
      <c r="AX231" s="156"/>
      <c r="AY231" s="149" t="str">
        <f>IF([4]回答表!X46="○",[4]回答表!BC380,IF([4]回答表!AA46="○",[4]回答表!BC394,""))</f>
        <v/>
      </c>
      <c r="AZ231" s="149"/>
      <c r="BA231" s="149"/>
      <c r="BB231" s="149"/>
      <c r="BC231" s="39"/>
      <c r="BD231" s="34"/>
      <c r="BE231" s="114" t="str">
        <f>IF([4]回答表!X46="○",[4]回答表!S374,IF([4]回答表!AA46="○",[4]回答表!S388,""))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IF([4]回答表!X46="○",[4]回答表!BC376,IF([4]回答表!AA46="○",[4]回答表!BC390,""))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IF([4]回答表!X46="○",[4]回答表!V374,IF([4]回答表!AA46="○",[4]回答表!V388,""))</f>
        <v/>
      </c>
      <c r="BF234" s="82"/>
      <c r="BG234" s="82"/>
      <c r="BH234" s="82"/>
      <c r="BI234" s="81" t="str">
        <f>IF([4]回答表!X46="○",[4]回答表!V375,IF([4]回答表!AA46="○",[4]回答表!V389,""))</f>
        <v/>
      </c>
      <c r="BJ234" s="82"/>
      <c r="BK234" s="82"/>
      <c r="BL234" s="85"/>
      <c r="BM234" s="81" t="str">
        <f>IF([4]回答表!X46="○",[4]回答表!V376,IF([4]回答表!AA46="○",[4]回答表!V390,""))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IF([4]回答表!X46="○",[4]回答表!BC377,IF([4]回答表!AA46="○",[4]回答表!BC391,""))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IF([4]回答表!X46="○",[4]回答表!BC381,IF([4]回答表!AA46="○",[4]回答表!BC395,""))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IF([4]回答表!AA46="○","○","")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IF([4]回答表!X46="○",[4]回答表!BC378,IF([4]回答表!AA46="○",[4]回答表!BC392,""))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IF([4]回答表!X46="○",[4]回答表!BC379,IF([4]回答表!AA46="○",[4]回答表!BC393,""))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IF([4]回答表!AD46="○","○","")</f>
        <v/>
      </c>
      <c r="O243" s="97"/>
      <c r="P243" s="97"/>
      <c r="Q243" s="98"/>
      <c r="R243" s="38"/>
      <c r="S243" s="38"/>
      <c r="T243" s="38"/>
      <c r="U243" s="105" t="str">
        <f>IF([4]回答表!AD46="○",[4]回答表!B396,"")</f>
        <v/>
      </c>
      <c r="V243" s="106"/>
      <c r="W243" s="106"/>
      <c r="X243" s="106"/>
      <c r="Y243" s="106"/>
      <c r="Z243" s="106"/>
      <c r="AA243" s="106"/>
      <c r="AB243" s="106"/>
      <c r="AC243" s="106"/>
      <c r="AD243" s="106"/>
      <c r="AE243" s="106"/>
      <c r="AF243" s="106"/>
      <c r="AG243" s="106"/>
      <c r="AH243" s="106"/>
      <c r="AI243" s="106"/>
      <c r="AJ243" s="107"/>
      <c r="AK243" s="55"/>
      <c r="AL243" s="55"/>
      <c r="AM243" s="105" t="str">
        <f>IF([4]回答表!AD46="○",[4]回答表!B402,"")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IF([4]回答表!X47="○","○","")</f>
        <v/>
      </c>
      <c r="O254" s="97"/>
      <c r="P254" s="97"/>
      <c r="Q254" s="98"/>
      <c r="R254" s="38"/>
      <c r="S254" s="38"/>
      <c r="T254" s="38"/>
      <c r="U254" s="105" t="str">
        <f>IF([4]回答表!X47="○",[4]回答表!B414,IF([4]回答表!AA47="○",[4]回答表!B431,""))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IF([4]回答表!X47="○",[4]回答表!B424,IF([4]回答表!AA47="○",[4]回答表!B441,""))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IF([4]回答表!X47="○",[4]回答表!G420,IF([4]回答表!AA47="○",[4]回答表!G437,""))</f>
        <v/>
      </c>
      <c r="AN256" s="118"/>
      <c r="AO256" s="118"/>
      <c r="AP256" s="118"/>
      <c r="AQ256" s="118"/>
      <c r="AR256" s="118"/>
      <c r="AS256" s="118"/>
      <c r="AT256" s="119"/>
      <c r="AU256" s="117" t="str">
        <f>IF([4]回答表!X47="○",[4]回答表!G421,IF([4]回答表!AA47="○",[4]回答表!G438,""))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IF([4]回答表!X47="○",[4]回答表!E424,IF([4]回答表!AA47="○",[4]回答表!E441,""))</f>
        <v/>
      </c>
      <c r="BF257" s="82"/>
      <c r="BG257" s="82"/>
      <c r="BH257" s="82"/>
      <c r="BI257" s="81" t="str">
        <f>IF([4]回答表!X47="○",[4]回答表!E425,IF([4]回答表!AA47="○",[4]回答表!E442,""))</f>
        <v/>
      </c>
      <c r="BJ257" s="82"/>
      <c r="BK257" s="82"/>
      <c r="BL257" s="85"/>
      <c r="BM257" s="81" t="str">
        <f>IF([4]回答表!X47="○",[4]回答表!E426,IF([4]回答表!AA47="○",[4]回答表!E443,""))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IF([4]回答表!AA47="○","○","")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IF([4]回答表!AD47="○","○","")</f>
        <v/>
      </c>
      <c r="O266" s="97"/>
      <c r="P266" s="97"/>
      <c r="Q266" s="98"/>
      <c r="R266" s="38"/>
      <c r="S266" s="38"/>
      <c r="T266" s="38"/>
      <c r="U266" s="105" t="str">
        <f>IF([4]回答表!AD47="○",[4]回答表!B448,"")</f>
        <v/>
      </c>
      <c r="V266" s="106"/>
      <c r="W266" s="106"/>
      <c r="X266" s="106"/>
      <c r="Y266" s="106"/>
      <c r="Z266" s="106"/>
      <c r="AA266" s="106"/>
      <c r="AB266" s="106"/>
      <c r="AC266" s="106"/>
      <c r="AD266" s="106"/>
      <c r="AE266" s="106"/>
      <c r="AF266" s="106"/>
      <c r="AG266" s="106"/>
      <c r="AH266" s="106"/>
      <c r="AI266" s="106"/>
      <c r="AJ266" s="107"/>
      <c r="AK266" s="49"/>
      <c r="AL266" s="49"/>
      <c r="AM266" s="105" t="str">
        <f>IF([4]回答表!AD47="○",[4]回答表!B454,"")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IF([4]回答表!R48="○",[4]回答表!B467,"")</f>
        <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33761-8D5B-4FBB-8615-533137A092F7}">
  <sheetPr>
    <pageSetUpPr fitToPage="1"/>
  </sheetPr>
  <dimension ref="A1:CE298"/>
  <sheetViews>
    <sheetView showZeros="0" zoomScale="55" zoomScaleNormal="55" workbookViewId="0">
      <selection activeCell="A387" sqref="A387"/>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IF(COUNTIF([5]回答表!K15,"*")&gt;0,[5]回答表!K15,"")</f>
        <v>上小阿仁村</v>
      </c>
      <c r="D11" s="245"/>
      <c r="E11" s="245"/>
      <c r="F11" s="245"/>
      <c r="G11" s="245"/>
      <c r="H11" s="245"/>
      <c r="I11" s="245"/>
      <c r="J11" s="245"/>
      <c r="K11" s="245"/>
      <c r="L11" s="245"/>
      <c r="M11" s="245"/>
      <c r="N11" s="245"/>
      <c r="O11" s="245"/>
      <c r="P11" s="245"/>
      <c r="Q11" s="245"/>
      <c r="R11" s="245"/>
      <c r="S11" s="245"/>
      <c r="T11" s="245"/>
      <c r="U11" s="252" t="str">
        <f>IF(COUNTIF([5]回答表!F17,"*")&gt;0,[5]回答表!F17,"")</f>
        <v>介護サービス事業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IF(COUNTIF([5]回答表!W17,"*")&gt;0,[5]回答表!W17,"")</f>
        <v>老人短期入所施設</v>
      </c>
      <c r="AP11" s="247"/>
      <c r="AQ11" s="247"/>
      <c r="AR11" s="247"/>
      <c r="AS11" s="247"/>
      <c r="AT11" s="247"/>
      <c r="AU11" s="247"/>
      <c r="AV11" s="247"/>
      <c r="AW11" s="247"/>
      <c r="AX11" s="247"/>
      <c r="AY11" s="247"/>
      <c r="AZ11" s="247"/>
      <c r="BA11" s="247"/>
      <c r="BB11" s="247"/>
      <c r="BC11" s="247"/>
      <c r="BD11" s="247"/>
      <c r="BE11" s="248"/>
      <c r="BF11" s="251" t="str">
        <f>IF(COUNTIF([5]回答表!F19,"*")&gt;0,[5]回答表!F19,"")</f>
        <v>特別養護施設特別会計</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IF([5]回答表!R41="○","○","")</f>
        <v/>
      </c>
      <c r="E24" s="121"/>
      <c r="F24" s="121"/>
      <c r="G24" s="121"/>
      <c r="H24" s="121"/>
      <c r="I24" s="121"/>
      <c r="J24" s="122"/>
      <c r="K24" s="120" t="str">
        <f>IF([5]回答表!R42="○","○","")</f>
        <v>○</v>
      </c>
      <c r="L24" s="121"/>
      <c r="M24" s="121"/>
      <c r="N24" s="121"/>
      <c r="O24" s="121"/>
      <c r="P24" s="121"/>
      <c r="Q24" s="122"/>
      <c r="R24" s="120" t="str">
        <f>IF([5]回答表!R43="○","○","")</f>
        <v/>
      </c>
      <c r="S24" s="121"/>
      <c r="T24" s="121"/>
      <c r="U24" s="121"/>
      <c r="V24" s="121"/>
      <c r="W24" s="121"/>
      <c r="X24" s="122"/>
      <c r="Y24" s="120" t="str">
        <f>IF([5]回答表!R44="○","○","")</f>
        <v/>
      </c>
      <c r="Z24" s="121"/>
      <c r="AA24" s="121"/>
      <c r="AB24" s="121"/>
      <c r="AC24" s="121"/>
      <c r="AD24" s="121"/>
      <c r="AE24" s="122"/>
      <c r="AF24" s="120" t="str">
        <f>IF([5]回答表!R45="○","○","")</f>
        <v/>
      </c>
      <c r="AG24" s="121"/>
      <c r="AH24" s="121"/>
      <c r="AI24" s="121"/>
      <c r="AJ24" s="121"/>
      <c r="AK24" s="121"/>
      <c r="AL24" s="122"/>
      <c r="AM24" s="120" t="str">
        <f>IF([5]回答表!R46="○","○","")</f>
        <v/>
      </c>
      <c r="AN24" s="121"/>
      <c r="AO24" s="121"/>
      <c r="AP24" s="121"/>
      <c r="AQ24" s="121"/>
      <c r="AR24" s="121"/>
      <c r="AS24" s="122"/>
      <c r="AT24" s="120" t="str">
        <f>IF([5]回答表!R47="○","○","")</f>
        <v/>
      </c>
      <c r="AU24" s="121"/>
      <c r="AV24" s="121"/>
      <c r="AW24" s="121"/>
      <c r="AX24" s="121"/>
      <c r="AY24" s="121"/>
      <c r="AZ24" s="122"/>
      <c r="BA24" s="18"/>
      <c r="BB24" s="117" t="str">
        <f>IF([5]回答表!R48="○","○","")</f>
        <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IF([5]回答表!X41="○","○","")</f>
        <v/>
      </c>
      <c r="O36" s="97"/>
      <c r="P36" s="97"/>
      <c r="Q36" s="98"/>
      <c r="R36" s="38"/>
      <c r="S36" s="38"/>
      <c r="T36" s="38"/>
      <c r="U36" s="105" t="str">
        <f>IF([5]回答表!X41="○",[5]回答表!B56,IF([5]回答表!AA41="○",[5]回答表!B76,""))</f>
        <v/>
      </c>
      <c r="V36" s="106"/>
      <c r="W36" s="106"/>
      <c r="X36" s="106"/>
      <c r="Y36" s="106"/>
      <c r="Z36" s="106"/>
      <c r="AA36" s="106"/>
      <c r="AB36" s="106"/>
      <c r="AC36" s="106"/>
      <c r="AD36" s="106"/>
      <c r="AE36" s="106"/>
      <c r="AF36" s="106"/>
      <c r="AG36" s="106"/>
      <c r="AH36" s="106"/>
      <c r="AI36" s="106"/>
      <c r="AJ36" s="107"/>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IF([5]回答表!X41="○",[5]回答表!S62,IF([5]回答表!AA41="○",[5]回答表!S82,""))</f>
        <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108"/>
      <c r="V37" s="109"/>
      <c r="W37" s="109"/>
      <c r="X37" s="109"/>
      <c r="Y37" s="109"/>
      <c r="Z37" s="109"/>
      <c r="AA37" s="109"/>
      <c r="AB37" s="109"/>
      <c r="AC37" s="109"/>
      <c r="AD37" s="109"/>
      <c r="AE37" s="109"/>
      <c r="AF37" s="109"/>
      <c r="AG37" s="109"/>
      <c r="AH37" s="109"/>
      <c r="AI37" s="109"/>
      <c r="AJ37" s="110"/>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108"/>
      <c r="V38" s="109"/>
      <c r="W38" s="109"/>
      <c r="X38" s="109"/>
      <c r="Y38" s="109"/>
      <c r="Z38" s="109"/>
      <c r="AA38" s="109"/>
      <c r="AB38" s="109"/>
      <c r="AC38" s="109"/>
      <c r="AD38" s="109"/>
      <c r="AE38" s="109"/>
      <c r="AF38" s="109"/>
      <c r="AG38" s="109"/>
      <c r="AH38" s="109"/>
      <c r="AI38" s="109"/>
      <c r="AJ38" s="110"/>
      <c r="AK38" s="49"/>
      <c r="AL38" s="49"/>
      <c r="AM38" s="117" t="str">
        <f>IF([5]回答表!X41="○",[5]回答表!G62,IF([5]回答表!AA41="○",[5]回答表!G82,""))</f>
        <v/>
      </c>
      <c r="AN38" s="118"/>
      <c r="AO38" s="118"/>
      <c r="AP38" s="118"/>
      <c r="AQ38" s="118"/>
      <c r="AR38" s="118"/>
      <c r="AS38" s="118"/>
      <c r="AT38" s="119"/>
      <c r="AU38" s="117" t="str">
        <f>IF([5]回答表!X41="○",[5]回答表!G63,IF([5]回答表!AA41="○",[5]回答表!G83,""))</f>
        <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108"/>
      <c r="V39" s="109"/>
      <c r="W39" s="109"/>
      <c r="X39" s="109"/>
      <c r="Y39" s="109"/>
      <c r="Z39" s="109"/>
      <c r="AA39" s="109"/>
      <c r="AB39" s="109"/>
      <c r="AC39" s="109"/>
      <c r="AD39" s="109"/>
      <c r="AE39" s="109"/>
      <c r="AF39" s="109"/>
      <c r="AG39" s="109"/>
      <c r="AH39" s="109"/>
      <c r="AI39" s="109"/>
      <c r="AJ39" s="110"/>
      <c r="AK39" s="49"/>
      <c r="AL39" s="49"/>
      <c r="AM39" s="120"/>
      <c r="AN39" s="121"/>
      <c r="AO39" s="121"/>
      <c r="AP39" s="121"/>
      <c r="AQ39" s="121"/>
      <c r="AR39" s="121"/>
      <c r="AS39" s="121"/>
      <c r="AT39" s="122"/>
      <c r="AU39" s="120"/>
      <c r="AV39" s="121"/>
      <c r="AW39" s="121"/>
      <c r="AX39" s="121"/>
      <c r="AY39" s="121"/>
      <c r="AZ39" s="121"/>
      <c r="BA39" s="121"/>
      <c r="BB39" s="122"/>
      <c r="BC39" s="39"/>
      <c r="BD39" s="34"/>
      <c r="BE39" s="81" t="str">
        <f>IF([5]回答表!X41="○",[5]回答表!V62,IF([5]回答表!AA41="○",[5]回答表!V82,""))</f>
        <v/>
      </c>
      <c r="BF39" s="198"/>
      <c r="BG39" s="198"/>
      <c r="BH39" s="199"/>
      <c r="BI39" s="81" t="str">
        <f>IF([5]回答表!X41="○",[5]回答表!V63,IF([5]回答表!AA41="○",[5]回答表!V83,""))</f>
        <v/>
      </c>
      <c r="BJ39" s="198"/>
      <c r="BK39" s="198"/>
      <c r="BL39" s="199"/>
      <c r="BM39" s="81" t="str">
        <f>IF([5]回答表!X41="○",[5]回答表!V64,IF([5]回答表!AA41="○",[5]回答表!V84,""))</f>
        <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108"/>
      <c r="V40" s="109"/>
      <c r="W40" s="109"/>
      <c r="X40" s="109"/>
      <c r="Y40" s="109"/>
      <c r="Z40" s="109"/>
      <c r="AA40" s="109"/>
      <c r="AB40" s="109"/>
      <c r="AC40" s="109"/>
      <c r="AD40" s="109"/>
      <c r="AE40" s="109"/>
      <c r="AF40" s="109"/>
      <c r="AG40" s="109"/>
      <c r="AH40" s="109"/>
      <c r="AI40" s="109"/>
      <c r="AJ40" s="110"/>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108"/>
      <c r="V41" s="109"/>
      <c r="W41" s="109"/>
      <c r="X41" s="109"/>
      <c r="Y41" s="109"/>
      <c r="Z41" s="109"/>
      <c r="AA41" s="109"/>
      <c r="AB41" s="109"/>
      <c r="AC41" s="109"/>
      <c r="AD41" s="109"/>
      <c r="AE41" s="109"/>
      <c r="AF41" s="109"/>
      <c r="AG41" s="109"/>
      <c r="AH41" s="109"/>
      <c r="AI41" s="109"/>
      <c r="AJ41" s="110"/>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108"/>
      <c r="V42" s="109"/>
      <c r="W42" s="109"/>
      <c r="X42" s="109"/>
      <c r="Y42" s="109"/>
      <c r="Z42" s="109"/>
      <c r="AA42" s="109"/>
      <c r="AB42" s="109"/>
      <c r="AC42" s="109"/>
      <c r="AD42" s="109"/>
      <c r="AE42" s="109"/>
      <c r="AF42" s="109"/>
      <c r="AG42" s="109"/>
      <c r="AH42" s="109"/>
      <c r="AI42" s="109"/>
      <c r="AJ42" s="110"/>
      <c r="AK42" s="49"/>
      <c r="AL42" s="49"/>
      <c r="AM42" s="196" t="str">
        <f>IF([5]回答表!X41="○",[5]回答表!O68,IF([5]回答表!AA41="○",[5]回答表!O88,""))</f>
        <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108"/>
      <c r="V43" s="109"/>
      <c r="W43" s="109"/>
      <c r="X43" s="109"/>
      <c r="Y43" s="109"/>
      <c r="Z43" s="109"/>
      <c r="AA43" s="109"/>
      <c r="AB43" s="109"/>
      <c r="AC43" s="109"/>
      <c r="AD43" s="109"/>
      <c r="AE43" s="109"/>
      <c r="AF43" s="109"/>
      <c r="AG43" s="109"/>
      <c r="AH43" s="109"/>
      <c r="AI43" s="109"/>
      <c r="AJ43" s="110"/>
      <c r="AK43" s="49"/>
      <c r="AL43" s="49"/>
      <c r="AM43" s="196" t="str">
        <f>IF([5]回答表!X41="○",[5]回答表!O69,IF([5]回答表!AA41="○",[5]回答表!O89,""))</f>
        <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IF([5]回答表!AA41="○","○","")</f>
        <v/>
      </c>
      <c r="O44" s="97"/>
      <c r="P44" s="97"/>
      <c r="Q44" s="98"/>
      <c r="R44" s="38"/>
      <c r="S44" s="38"/>
      <c r="T44" s="38"/>
      <c r="U44" s="108"/>
      <c r="V44" s="109"/>
      <c r="W44" s="109"/>
      <c r="X44" s="109"/>
      <c r="Y44" s="109"/>
      <c r="Z44" s="109"/>
      <c r="AA44" s="109"/>
      <c r="AB44" s="109"/>
      <c r="AC44" s="109"/>
      <c r="AD44" s="109"/>
      <c r="AE44" s="109"/>
      <c r="AF44" s="109"/>
      <c r="AG44" s="109"/>
      <c r="AH44" s="109"/>
      <c r="AI44" s="109"/>
      <c r="AJ44" s="110"/>
      <c r="AK44" s="49"/>
      <c r="AL44" s="49"/>
      <c r="AM44" s="196" t="str">
        <f>IF([5]回答表!X41="○",[5]回答表!O70,IF([5]回答表!AA41="○",[5]回答表!O90,""))</f>
        <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108"/>
      <c r="V45" s="109"/>
      <c r="W45" s="109"/>
      <c r="X45" s="109"/>
      <c r="Y45" s="109"/>
      <c r="Z45" s="109"/>
      <c r="AA45" s="109"/>
      <c r="AB45" s="109"/>
      <c r="AC45" s="109"/>
      <c r="AD45" s="109"/>
      <c r="AE45" s="109"/>
      <c r="AF45" s="109"/>
      <c r="AG45" s="109"/>
      <c r="AH45" s="109"/>
      <c r="AI45" s="109"/>
      <c r="AJ45" s="110"/>
      <c r="AK45" s="49"/>
      <c r="AL45" s="49"/>
      <c r="AM45" s="196" t="str">
        <f>IF([5]回答表!X41="○",[5]回答表!O71,IF([5]回答表!AA41="○",[5]回答表!O91,""))</f>
        <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108"/>
      <c r="V46" s="109"/>
      <c r="W46" s="109"/>
      <c r="X46" s="109"/>
      <c r="Y46" s="109"/>
      <c r="Z46" s="109"/>
      <c r="AA46" s="109"/>
      <c r="AB46" s="109"/>
      <c r="AC46" s="109"/>
      <c r="AD46" s="109"/>
      <c r="AE46" s="109"/>
      <c r="AF46" s="109"/>
      <c r="AG46" s="109"/>
      <c r="AH46" s="109"/>
      <c r="AI46" s="109"/>
      <c r="AJ46" s="110"/>
      <c r="AK46" s="49"/>
      <c r="AL46" s="49"/>
      <c r="AM46" s="196" t="str">
        <f>IF([5]回答表!X41="○",[5]回答表!AG68,IF([5]回答表!AA41="○",[5]回答表!AG88,""))</f>
        <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111"/>
      <c r="V47" s="112"/>
      <c r="W47" s="112"/>
      <c r="X47" s="112"/>
      <c r="Y47" s="112"/>
      <c r="Z47" s="112"/>
      <c r="AA47" s="112"/>
      <c r="AB47" s="112"/>
      <c r="AC47" s="112"/>
      <c r="AD47" s="112"/>
      <c r="AE47" s="112"/>
      <c r="AF47" s="112"/>
      <c r="AG47" s="112"/>
      <c r="AH47" s="112"/>
      <c r="AI47" s="112"/>
      <c r="AJ47" s="113"/>
      <c r="AK47" s="49"/>
      <c r="AL47" s="49"/>
      <c r="AM47" s="196" t="str">
        <f>IF([5]回答表!X41="○",[5]回答表!AG69,IF([5]回答表!AA41="○",[5]回答表!AG89,""))</f>
        <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t="str">
        <f>IF([5]回答表!X41="○",[5]回答表!AG70,IF([5]回答表!AA41="○",[5]回答表!AG90,""))</f>
        <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IF([5]回答表!AD41="○","○","")</f>
        <v/>
      </c>
      <c r="O52" s="97"/>
      <c r="P52" s="97"/>
      <c r="Q52" s="98"/>
      <c r="R52" s="38"/>
      <c r="S52" s="38"/>
      <c r="T52" s="38"/>
      <c r="U52" s="105" t="str">
        <f>IF([5]回答表!AD41="○",[5]回答表!B96,"")</f>
        <v/>
      </c>
      <c r="V52" s="106"/>
      <c r="W52" s="106"/>
      <c r="X52" s="106"/>
      <c r="Y52" s="106"/>
      <c r="Z52" s="106"/>
      <c r="AA52" s="106"/>
      <c r="AB52" s="106"/>
      <c r="AC52" s="106"/>
      <c r="AD52" s="106"/>
      <c r="AE52" s="106"/>
      <c r="AF52" s="106"/>
      <c r="AG52" s="106"/>
      <c r="AH52" s="106"/>
      <c r="AI52" s="106"/>
      <c r="AJ52" s="107"/>
      <c r="AK52" s="55"/>
      <c r="AL52" s="55"/>
      <c r="AM52" s="105" t="str">
        <f>IF([5]回答表!AD41="○",[5]回答表!B101,"")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IF([5]回答表!X42="○","○","")</f>
        <v>○</v>
      </c>
      <c r="O63" s="97"/>
      <c r="P63" s="97"/>
      <c r="Q63" s="98"/>
      <c r="R63" s="38"/>
      <c r="S63" s="38"/>
      <c r="T63" s="38"/>
      <c r="U63" s="105" t="str">
        <f>IF([5]回答表!X42="○",[5]回答表!B111,IF([5]回答表!AA42="○",[5]回答表!B124,""))</f>
        <v>平成28年4月に施設等運営改善プロジェクトチームを発足し、委託、指定管理者、民間移管の可能性調査を実施。
5月に特別養護老人ホーム杉風荘民営化実施計画を策定。9月から公募型プロポーザル方式による公募開始し、11月に移管先として上小阿仁村社会福祉協議会に決定。</v>
      </c>
      <c r="V63" s="106"/>
      <c r="W63" s="106"/>
      <c r="X63" s="106"/>
      <c r="Y63" s="106"/>
      <c r="Z63" s="106"/>
      <c r="AA63" s="106"/>
      <c r="AB63" s="106"/>
      <c r="AC63" s="106"/>
      <c r="AD63" s="106"/>
      <c r="AE63" s="106"/>
      <c r="AF63" s="106"/>
      <c r="AG63" s="106"/>
      <c r="AH63" s="106"/>
      <c r="AI63" s="106"/>
      <c r="AJ63" s="107"/>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IF([5]回答表!X42="○",[5]回答表!S117,IF([5]回答表!AA42="○",[5]回答表!S130,""))</f>
        <v>平成</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108"/>
      <c r="V64" s="109"/>
      <c r="W64" s="109"/>
      <c r="X64" s="109"/>
      <c r="Y64" s="109"/>
      <c r="Z64" s="109"/>
      <c r="AA64" s="109"/>
      <c r="AB64" s="109"/>
      <c r="AC64" s="109"/>
      <c r="AD64" s="109"/>
      <c r="AE64" s="109"/>
      <c r="AF64" s="109"/>
      <c r="AG64" s="109"/>
      <c r="AH64" s="109"/>
      <c r="AI64" s="109"/>
      <c r="AJ64" s="110"/>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108"/>
      <c r="V65" s="109"/>
      <c r="W65" s="109"/>
      <c r="X65" s="109"/>
      <c r="Y65" s="109"/>
      <c r="Z65" s="109"/>
      <c r="AA65" s="109"/>
      <c r="AB65" s="109"/>
      <c r="AC65" s="109"/>
      <c r="AD65" s="109"/>
      <c r="AE65" s="109"/>
      <c r="AF65" s="109"/>
      <c r="AG65" s="109"/>
      <c r="AH65" s="109"/>
      <c r="AI65" s="109"/>
      <c r="AJ65" s="110"/>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108"/>
      <c r="V66" s="109"/>
      <c r="W66" s="109"/>
      <c r="X66" s="109"/>
      <c r="Y66" s="109"/>
      <c r="Z66" s="109"/>
      <c r="AA66" s="109"/>
      <c r="AB66" s="109"/>
      <c r="AC66" s="109"/>
      <c r="AD66" s="109"/>
      <c r="AE66" s="109"/>
      <c r="AF66" s="109"/>
      <c r="AG66" s="109"/>
      <c r="AH66" s="109"/>
      <c r="AI66" s="109"/>
      <c r="AJ66" s="110"/>
      <c r="AK66" s="49"/>
      <c r="AL66" s="49"/>
      <c r="AM66" s="117" t="str">
        <f>IF([5]回答表!X42="○",[5]回答表!J117,IF([5]回答表!AA42="○",[5]回答表!J130,""))</f>
        <v>○</v>
      </c>
      <c r="AN66" s="118"/>
      <c r="AO66" s="118"/>
      <c r="AP66" s="118"/>
      <c r="AQ66" s="118"/>
      <c r="AR66" s="118"/>
      <c r="AS66" s="118"/>
      <c r="AT66" s="119"/>
      <c r="AU66" s="117">
        <f>IF([5]回答表!X42="○",[5]回答表!J118,IF([5]回答表!AA42="○",[5]回答表!J131,""))</f>
        <v>0</v>
      </c>
      <c r="AV66" s="118"/>
      <c r="AW66" s="118"/>
      <c r="AX66" s="118"/>
      <c r="AY66" s="118"/>
      <c r="AZ66" s="118"/>
      <c r="BA66" s="118"/>
      <c r="BB66" s="119"/>
      <c r="BC66" s="39"/>
      <c r="BD66" s="34"/>
      <c r="BE66" s="81">
        <f>IF([5]回答表!X42="○",[5]回答表!V117,IF([5]回答表!AA42="○",[5]回答表!V130,""))</f>
        <v>29</v>
      </c>
      <c r="BF66" s="82"/>
      <c r="BG66" s="82"/>
      <c r="BH66" s="82"/>
      <c r="BI66" s="81">
        <f>IF([5]回答表!X42="○",[5]回答表!V118,IF([5]回答表!AA42="○",[5]回答表!V131,""))</f>
        <v>3</v>
      </c>
      <c r="BJ66" s="82"/>
      <c r="BK66" s="82"/>
      <c r="BL66" s="82"/>
      <c r="BM66" s="81">
        <f>IF([5]回答表!X42="○",[5]回答表!V119,IF([5]回答表!AA42="○",[5]回答表!V132,""))</f>
        <v>31</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108"/>
      <c r="V67" s="109"/>
      <c r="W67" s="109"/>
      <c r="X67" s="109"/>
      <c r="Y67" s="109"/>
      <c r="Z67" s="109"/>
      <c r="AA67" s="109"/>
      <c r="AB67" s="109"/>
      <c r="AC67" s="109"/>
      <c r="AD67" s="109"/>
      <c r="AE67" s="109"/>
      <c r="AF67" s="109"/>
      <c r="AG67" s="109"/>
      <c r="AH67" s="109"/>
      <c r="AI67" s="109"/>
      <c r="AJ67" s="110"/>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108"/>
      <c r="V68" s="109"/>
      <c r="W68" s="109"/>
      <c r="X68" s="109"/>
      <c r="Y68" s="109"/>
      <c r="Z68" s="109"/>
      <c r="AA68" s="109"/>
      <c r="AB68" s="109"/>
      <c r="AC68" s="109"/>
      <c r="AD68" s="109"/>
      <c r="AE68" s="109"/>
      <c r="AF68" s="109"/>
      <c r="AG68" s="109"/>
      <c r="AH68" s="109"/>
      <c r="AI68" s="109"/>
      <c r="AJ68" s="110"/>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IF([5]回答表!AA42="○","○","")</f>
        <v/>
      </c>
      <c r="O69" s="97"/>
      <c r="P69" s="97"/>
      <c r="Q69" s="98"/>
      <c r="R69" s="38"/>
      <c r="S69" s="38"/>
      <c r="T69" s="38"/>
      <c r="U69" s="108"/>
      <c r="V69" s="109"/>
      <c r="W69" s="109"/>
      <c r="X69" s="109"/>
      <c r="Y69" s="109"/>
      <c r="Z69" s="109"/>
      <c r="AA69" s="109"/>
      <c r="AB69" s="109"/>
      <c r="AC69" s="109"/>
      <c r="AD69" s="109"/>
      <c r="AE69" s="109"/>
      <c r="AF69" s="109"/>
      <c r="AG69" s="109"/>
      <c r="AH69" s="109"/>
      <c r="AI69" s="109"/>
      <c r="AJ69" s="110"/>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108"/>
      <c r="V70" s="109"/>
      <c r="W70" s="109"/>
      <c r="X70" s="109"/>
      <c r="Y70" s="109"/>
      <c r="Z70" s="109"/>
      <c r="AA70" s="109"/>
      <c r="AB70" s="109"/>
      <c r="AC70" s="109"/>
      <c r="AD70" s="109"/>
      <c r="AE70" s="109"/>
      <c r="AF70" s="109"/>
      <c r="AG70" s="109"/>
      <c r="AH70" s="109"/>
      <c r="AI70" s="109"/>
      <c r="AJ70" s="110"/>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108"/>
      <c r="V71" s="109"/>
      <c r="W71" s="109"/>
      <c r="X71" s="109"/>
      <c r="Y71" s="109"/>
      <c r="Z71" s="109"/>
      <c r="AA71" s="109"/>
      <c r="AB71" s="109"/>
      <c r="AC71" s="109"/>
      <c r="AD71" s="109"/>
      <c r="AE71" s="109"/>
      <c r="AF71" s="109"/>
      <c r="AG71" s="109"/>
      <c r="AH71" s="109"/>
      <c r="AI71" s="109"/>
      <c r="AJ71" s="110"/>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111"/>
      <c r="V72" s="112"/>
      <c r="W72" s="112"/>
      <c r="X72" s="112"/>
      <c r="Y72" s="112"/>
      <c r="Z72" s="112"/>
      <c r="AA72" s="112"/>
      <c r="AB72" s="112"/>
      <c r="AC72" s="112"/>
      <c r="AD72" s="112"/>
      <c r="AE72" s="112"/>
      <c r="AF72" s="112"/>
      <c r="AG72" s="112"/>
      <c r="AH72" s="112"/>
      <c r="AI72" s="112"/>
      <c r="AJ72" s="113"/>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IF([5]回答表!AD42="○","○","")</f>
        <v/>
      </c>
      <c r="O75" s="97"/>
      <c r="P75" s="97"/>
      <c r="Q75" s="98"/>
      <c r="R75" s="38"/>
      <c r="S75" s="38"/>
      <c r="T75" s="38"/>
      <c r="U75" s="105" t="str">
        <f>IF([5]回答表!AD42="○",[5]回答表!B137,"")</f>
        <v/>
      </c>
      <c r="V75" s="106"/>
      <c r="W75" s="106"/>
      <c r="X75" s="106"/>
      <c r="Y75" s="106"/>
      <c r="Z75" s="106"/>
      <c r="AA75" s="106"/>
      <c r="AB75" s="106"/>
      <c r="AC75" s="106"/>
      <c r="AD75" s="106"/>
      <c r="AE75" s="106"/>
      <c r="AF75" s="106"/>
      <c r="AG75" s="106"/>
      <c r="AH75" s="106"/>
      <c r="AI75" s="106"/>
      <c r="AJ75" s="107"/>
      <c r="AK75" s="55"/>
      <c r="AL75" s="55"/>
      <c r="AM75" s="105" t="str">
        <f>IF([5]回答表!AD42="○",[5]回答表!B143,"")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IF([5]回答表!F17="水道事業",IF([5]回答表!X43="○","○",""),"")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IF([5]回答表!F17="水道事業",IF([5]回答表!X43="○",[5]回答表!B154,IF([5]回答表!AA43="○",[5]回答表!B201,"")),"")</f>
        <v/>
      </c>
      <c r="AN87" s="106"/>
      <c r="AO87" s="106"/>
      <c r="AP87" s="106"/>
      <c r="AQ87" s="106"/>
      <c r="AR87" s="106"/>
      <c r="AS87" s="106"/>
      <c r="AT87" s="106"/>
      <c r="AU87" s="106"/>
      <c r="AV87" s="106"/>
      <c r="AW87" s="106"/>
      <c r="AX87" s="106"/>
      <c r="AY87" s="106"/>
      <c r="AZ87" s="106"/>
      <c r="BA87" s="106"/>
      <c r="BB87" s="107"/>
      <c r="BC87" s="39"/>
      <c r="BD87" s="34"/>
      <c r="BE87" s="114" t="str">
        <f>IF([5]回答表!F17="水道事業",IF([5]回答表!X43="○",[5]回答表!B190,IF([5]回答表!AA43="○",[5]回答表!B238,"")),"")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IF([5]回答表!F17="水道事業",IF([5]回答表!X43="○",[5]回答表!J162,IF([5]回答表!AA43="○",[5]回答表!J209,"")),"")</f>
        <v/>
      </c>
      <c r="V89" s="118"/>
      <c r="W89" s="118"/>
      <c r="X89" s="118"/>
      <c r="Y89" s="118"/>
      <c r="Z89" s="118"/>
      <c r="AA89" s="118"/>
      <c r="AB89" s="119"/>
      <c r="AC89" s="117" t="str">
        <f>IF([5]回答表!F17="水道事業",IF([5]回答表!X43="○",[5]回答表!J169,IF([5]回答表!AA43="○",[5]回答表!J216,"")),"")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IF([5]回答表!F17="水道事業",IF([5]回答表!X43="○",[5]回答表!E190,IF([5]回答表!AA43="○",[5]回答表!E238,"")),"")</f>
        <v/>
      </c>
      <c r="BF90" s="82"/>
      <c r="BG90" s="82"/>
      <c r="BH90" s="82"/>
      <c r="BI90" s="81" t="str">
        <f>IF([5]回答表!F17="水道事業",IF([5]回答表!X43="○",[5]回答表!E191,IF([5]回答表!AA43="○",[5]回答表!E239,"")),"")</f>
        <v/>
      </c>
      <c r="BJ90" s="82"/>
      <c r="BK90" s="82"/>
      <c r="BL90" s="82"/>
      <c r="BM90" s="81" t="str">
        <f>IF([5]回答表!F17="水道事業",IF([5]回答表!X43="○",[5]回答表!E192,IF([5]回答表!AA43="○",[5]回答表!E240,"")),"")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IF([5]回答表!F17="水道事業",IF([5]回答表!AA43="○","○",""),"")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IF([5]回答表!F17="水道事業",IF([5]回答表!X43="○",[5]回答表!J172,IF([5]回答表!AA43="○",[5]回答表!J219,"")),"")</f>
        <v/>
      </c>
      <c r="V94" s="118"/>
      <c r="W94" s="118"/>
      <c r="X94" s="118"/>
      <c r="Y94" s="118"/>
      <c r="Z94" s="118"/>
      <c r="AA94" s="118"/>
      <c r="AB94" s="119"/>
      <c r="AC94" s="117" t="str">
        <f>IF([5]回答表!F17="水道事業",IF([5]回答表!X43="○",[5]回答表!J176,IF([5]回答表!AA43="○",[5]回答表!J223,"")),"")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IF([5]回答表!F17="水道事業",IF([5]回答表!AD43="○","○",""),"")</f>
        <v/>
      </c>
      <c r="O99" s="97"/>
      <c r="P99" s="97"/>
      <c r="Q99" s="98"/>
      <c r="R99" s="38"/>
      <c r="S99" s="38"/>
      <c r="T99" s="38"/>
      <c r="U99" s="105" t="str">
        <f>IF([5]回答表!F17="水道事業",IF([5]回答表!AD43="○",[5]回答表!B249,""),"")</f>
        <v/>
      </c>
      <c r="V99" s="106"/>
      <c r="W99" s="106"/>
      <c r="X99" s="106"/>
      <c r="Y99" s="106"/>
      <c r="Z99" s="106"/>
      <c r="AA99" s="106"/>
      <c r="AB99" s="106"/>
      <c r="AC99" s="106"/>
      <c r="AD99" s="106"/>
      <c r="AE99" s="106"/>
      <c r="AF99" s="106"/>
      <c r="AG99" s="106"/>
      <c r="AH99" s="106"/>
      <c r="AI99" s="106"/>
      <c r="AJ99" s="107"/>
      <c r="AK99" s="55"/>
      <c r="AL99" s="55"/>
      <c r="AM99" s="105" t="str">
        <f>IF([5]回答表!F17="水道事業",IF([5]回答表!AD43="○",[5]回答表!B255,""),"")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IF([5]回答表!F17="簡易水道事業",IF([5]回答表!X43="○","○",""),"")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IF([5]回答表!F17="簡易水道事業",IF([5]回答表!X43="○",[5]回答表!B154,IF([5]回答表!AA43="○",[5]回答表!B201,"")),"")</f>
        <v/>
      </c>
      <c r="AN111" s="106"/>
      <c r="AO111" s="106"/>
      <c r="AP111" s="106"/>
      <c r="AQ111" s="106"/>
      <c r="AR111" s="106"/>
      <c r="AS111" s="106"/>
      <c r="AT111" s="106"/>
      <c r="AU111" s="106"/>
      <c r="AV111" s="106"/>
      <c r="AW111" s="106"/>
      <c r="AX111" s="106"/>
      <c r="AY111" s="106"/>
      <c r="AZ111" s="106"/>
      <c r="BA111" s="106"/>
      <c r="BB111" s="107"/>
      <c r="BC111" s="39"/>
      <c r="BD111" s="34"/>
      <c r="BE111" s="114" t="str">
        <f>IF([5]回答表!F17="簡易水道事業",IF([5]回答表!X43="○",[5]回答表!B190,IF([5]回答表!AA43="○",[5]回答表!B238,"")),"")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IF([5]回答表!F17="簡易水道事業",IF([5]回答表!X43="○",[5]回答表!Y181,IF([5]回答表!AA43="○",[5]回答表!Y229,"")),"")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IF([5]回答表!F17="簡易水道事業",IF([5]回答表!X43="○",[5]回答表!E190,IF([5]回答表!AA43="○",[5]回答表!E238,"")),"")</f>
        <v/>
      </c>
      <c r="BF114" s="82"/>
      <c r="BG114" s="82"/>
      <c r="BH114" s="82"/>
      <c r="BI114" s="81" t="str">
        <f>IF([5]回答表!F17="簡易水道事業",IF([5]回答表!X43="○",[5]回答表!E191,IF([5]回答表!AA43="○",[5]回答表!E239,"")),"")</f>
        <v/>
      </c>
      <c r="BJ114" s="82"/>
      <c r="BK114" s="82"/>
      <c r="BL114" s="82"/>
      <c r="BM114" s="81" t="str">
        <f>IF([5]回答表!F17="簡易水道事業",IF([5]回答表!X43="○",[5]回答表!E192,IF([5]回答表!AA43="○",[5]回答表!E240,"")),"")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IF([5]回答表!F17="簡易水道事業",IF([5]回答表!AA43="○","○",""),"")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IF([5]回答表!F17="簡易水道事業",IF([5]回答表!X43="○",[5]回答表!Y182,IF([5]回答表!AA43="○",[5]回答表!Y230,"")),"")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IF([5]回答表!F17="簡易水道事業",IF([5]回答表!AD43="○","○",""),"")</f>
        <v/>
      </c>
      <c r="O123" s="97"/>
      <c r="P123" s="97"/>
      <c r="Q123" s="98"/>
      <c r="R123" s="38"/>
      <c r="S123" s="38"/>
      <c r="T123" s="38"/>
      <c r="U123" s="105" t="str">
        <f>IF([5]回答表!F17="簡易水道事業",IF([5]回答表!AD43="○",[5]回答表!B249,""),"")</f>
        <v/>
      </c>
      <c r="V123" s="106"/>
      <c r="W123" s="106"/>
      <c r="X123" s="106"/>
      <c r="Y123" s="106"/>
      <c r="Z123" s="106"/>
      <c r="AA123" s="106"/>
      <c r="AB123" s="106"/>
      <c r="AC123" s="106"/>
      <c r="AD123" s="106"/>
      <c r="AE123" s="106"/>
      <c r="AF123" s="106"/>
      <c r="AG123" s="106"/>
      <c r="AH123" s="106"/>
      <c r="AI123" s="106"/>
      <c r="AJ123" s="107"/>
      <c r="AK123" s="55"/>
      <c r="AL123" s="55"/>
      <c r="AM123" s="105" t="str">
        <f>IF([5]回答表!F17="簡易水道事業",IF([5]回答表!AD43="○",[5]回答表!B255,""),"")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IF([5]回答表!F17="下水道事業",IF([5]回答表!X43="○","○",""),"")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105" t="str">
        <f>IF([5]回答表!F17="下水道事業",IF([5]回答表!X43="○",[5]回答表!B154,IF([5]回答表!AA43="○",[5]回答表!B201,"")),"")</f>
        <v/>
      </c>
      <c r="AN135" s="106"/>
      <c r="AO135" s="106"/>
      <c r="AP135" s="106"/>
      <c r="AQ135" s="106"/>
      <c r="AR135" s="106"/>
      <c r="AS135" s="106"/>
      <c r="AT135" s="106"/>
      <c r="AU135" s="106"/>
      <c r="AV135" s="106"/>
      <c r="AW135" s="106"/>
      <c r="AX135" s="106"/>
      <c r="AY135" s="106"/>
      <c r="AZ135" s="106"/>
      <c r="BA135" s="106"/>
      <c r="BB135" s="107"/>
      <c r="BC135" s="39"/>
      <c r="BD135" s="34"/>
      <c r="BE135" s="114" t="str">
        <f>IF([5]回答表!F17="下水道事業",IF([5]回答表!X43="○",[5]回答表!B190,IF([5]回答表!AA43="○",[5]回答表!B238,"")),"")</f>
        <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108"/>
      <c r="AN136" s="109"/>
      <c r="AO136" s="109"/>
      <c r="AP136" s="109"/>
      <c r="AQ136" s="109"/>
      <c r="AR136" s="109"/>
      <c r="AS136" s="109"/>
      <c r="AT136" s="109"/>
      <c r="AU136" s="109"/>
      <c r="AV136" s="109"/>
      <c r="AW136" s="109"/>
      <c r="AX136" s="109"/>
      <c r="AY136" s="109"/>
      <c r="AZ136" s="109"/>
      <c r="BA136" s="109"/>
      <c r="BB136" s="110"/>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IF([5]回答表!F17="下水道事業",IF([5]回答表!X43="○",[5]回答表!Y184,IF([5]回答表!AA43="○",[5]回答表!Y232,"")),"")</f>
        <v/>
      </c>
      <c r="V137" s="118"/>
      <c r="W137" s="118"/>
      <c r="X137" s="118"/>
      <c r="Y137" s="118"/>
      <c r="Z137" s="118"/>
      <c r="AA137" s="118"/>
      <c r="AB137" s="119"/>
      <c r="AC137" s="117" t="str">
        <f>IF([5]回答表!F17="下水道事業",IF([5]回答表!X43="○",[5]回答表!Y185,IF([5]回答表!AA43="○",[5]回答表!Y233,"")),"")</f>
        <v/>
      </c>
      <c r="AD137" s="118"/>
      <c r="AE137" s="118"/>
      <c r="AF137" s="118"/>
      <c r="AG137" s="118"/>
      <c r="AH137" s="118"/>
      <c r="AI137" s="118"/>
      <c r="AJ137" s="119"/>
      <c r="AK137" s="49"/>
      <c r="AL137" s="49"/>
      <c r="AM137" s="108"/>
      <c r="AN137" s="109"/>
      <c r="AO137" s="109"/>
      <c r="AP137" s="109"/>
      <c r="AQ137" s="109"/>
      <c r="AR137" s="109"/>
      <c r="AS137" s="109"/>
      <c r="AT137" s="109"/>
      <c r="AU137" s="109"/>
      <c r="AV137" s="109"/>
      <c r="AW137" s="109"/>
      <c r="AX137" s="109"/>
      <c r="AY137" s="109"/>
      <c r="AZ137" s="109"/>
      <c r="BA137" s="109"/>
      <c r="BB137" s="110"/>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108"/>
      <c r="AN138" s="109"/>
      <c r="AO138" s="109"/>
      <c r="AP138" s="109"/>
      <c r="AQ138" s="109"/>
      <c r="AR138" s="109"/>
      <c r="AS138" s="109"/>
      <c r="AT138" s="109"/>
      <c r="AU138" s="109"/>
      <c r="AV138" s="109"/>
      <c r="AW138" s="109"/>
      <c r="AX138" s="109"/>
      <c r="AY138" s="109"/>
      <c r="AZ138" s="109"/>
      <c r="BA138" s="109"/>
      <c r="BB138" s="110"/>
      <c r="BC138" s="39"/>
      <c r="BD138" s="34"/>
      <c r="BE138" s="81" t="str">
        <f>IF([5]回答表!F17="下水道事業",IF([5]回答表!X43="○",[5]回答表!E190,IF([5]回答表!AA43="○",[5]回答表!E238,"")),"")</f>
        <v/>
      </c>
      <c r="BF138" s="82"/>
      <c r="BG138" s="82"/>
      <c r="BH138" s="82"/>
      <c r="BI138" s="81" t="str">
        <f>IF([5]回答表!F17="下水道事業",IF([5]回答表!X43="○",[5]回答表!E191,IF([5]回答表!AA43="○",[5]回答表!E239,"")),"")</f>
        <v/>
      </c>
      <c r="BJ138" s="82"/>
      <c r="BK138" s="82"/>
      <c r="BL138" s="82"/>
      <c r="BM138" s="81" t="str">
        <f>IF([5]回答表!F17="下水道事業",IF([5]回答表!X43="○",[5]回答表!E192,IF([5]回答表!AA43="○",[5]回答表!E240,"")),"")</f>
        <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108"/>
      <c r="AN139" s="109"/>
      <c r="AO139" s="109"/>
      <c r="AP139" s="109"/>
      <c r="AQ139" s="109"/>
      <c r="AR139" s="109"/>
      <c r="AS139" s="109"/>
      <c r="AT139" s="109"/>
      <c r="AU139" s="109"/>
      <c r="AV139" s="109"/>
      <c r="AW139" s="109"/>
      <c r="AX139" s="109"/>
      <c r="AY139" s="109"/>
      <c r="AZ139" s="109"/>
      <c r="BA139" s="109"/>
      <c r="BB139" s="110"/>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108"/>
      <c r="AN140" s="109"/>
      <c r="AO140" s="109"/>
      <c r="AP140" s="109"/>
      <c r="AQ140" s="109"/>
      <c r="AR140" s="109"/>
      <c r="AS140" s="109"/>
      <c r="AT140" s="109"/>
      <c r="AU140" s="109"/>
      <c r="AV140" s="109"/>
      <c r="AW140" s="109"/>
      <c r="AX140" s="109"/>
      <c r="AY140" s="109"/>
      <c r="AZ140" s="109"/>
      <c r="BA140" s="109"/>
      <c r="BB140" s="110"/>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IF([5]回答表!F17="下水道事業",IF([5]回答表!AA43="○","○",""),"")</f>
        <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108"/>
      <c r="AN141" s="109"/>
      <c r="AO141" s="109"/>
      <c r="AP141" s="109"/>
      <c r="AQ141" s="109"/>
      <c r="AR141" s="109"/>
      <c r="AS141" s="109"/>
      <c r="AT141" s="109"/>
      <c r="AU141" s="109"/>
      <c r="AV141" s="109"/>
      <c r="AW141" s="109"/>
      <c r="AX141" s="109"/>
      <c r="AY141" s="109"/>
      <c r="AZ141" s="109"/>
      <c r="BA141" s="109"/>
      <c r="BB141" s="110"/>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IF([5]回答表!F17="下水道事業",IF([5]回答表!X43="○",[5]回答表!Y186,IF([5]回答表!AA43="○",[5]回答表!Y234,"")),"")</f>
        <v/>
      </c>
      <c r="V142" s="118"/>
      <c r="W142" s="118"/>
      <c r="X142" s="118"/>
      <c r="Y142" s="118"/>
      <c r="Z142" s="118"/>
      <c r="AA142" s="118"/>
      <c r="AB142" s="119"/>
      <c r="AC142" s="117" t="str">
        <f>IF([5]回答表!F17="下水道事業",IF([5]回答表!X43="○",[5]回答表!Y187,IF([5]回答表!AA43="○",[5]回答表!Y235,"")),"")</f>
        <v/>
      </c>
      <c r="AD142" s="118"/>
      <c r="AE142" s="118"/>
      <c r="AF142" s="118"/>
      <c r="AG142" s="118"/>
      <c r="AH142" s="118"/>
      <c r="AI142" s="118"/>
      <c r="AJ142" s="119"/>
      <c r="AK142" s="49"/>
      <c r="AL142" s="49"/>
      <c r="AM142" s="108"/>
      <c r="AN142" s="109"/>
      <c r="AO142" s="109"/>
      <c r="AP142" s="109"/>
      <c r="AQ142" s="109"/>
      <c r="AR142" s="109"/>
      <c r="AS142" s="109"/>
      <c r="AT142" s="109"/>
      <c r="AU142" s="109"/>
      <c r="AV142" s="109"/>
      <c r="AW142" s="109"/>
      <c r="AX142" s="109"/>
      <c r="AY142" s="109"/>
      <c r="AZ142" s="109"/>
      <c r="BA142" s="109"/>
      <c r="BB142" s="110"/>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108"/>
      <c r="AN143" s="109"/>
      <c r="AO143" s="109"/>
      <c r="AP143" s="109"/>
      <c r="AQ143" s="109"/>
      <c r="AR143" s="109"/>
      <c r="AS143" s="109"/>
      <c r="AT143" s="109"/>
      <c r="AU143" s="109"/>
      <c r="AV143" s="109"/>
      <c r="AW143" s="109"/>
      <c r="AX143" s="109"/>
      <c r="AY143" s="109"/>
      <c r="AZ143" s="109"/>
      <c r="BA143" s="109"/>
      <c r="BB143" s="110"/>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111"/>
      <c r="AN144" s="112"/>
      <c r="AO144" s="112"/>
      <c r="AP144" s="112"/>
      <c r="AQ144" s="112"/>
      <c r="AR144" s="112"/>
      <c r="AS144" s="112"/>
      <c r="AT144" s="112"/>
      <c r="AU144" s="112"/>
      <c r="AV144" s="112"/>
      <c r="AW144" s="112"/>
      <c r="AX144" s="112"/>
      <c r="AY144" s="112"/>
      <c r="AZ144" s="112"/>
      <c r="BA144" s="112"/>
      <c r="BB144" s="113"/>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IF([5]回答表!F17="下水道事業",IF([5]回答表!AD43="○","○",""),"")</f>
        <v/>
      </c>
      <c r="O147" s="97"/>
      <c r="P147" s="97"/>
      <c r="Q147" s="98"/>
      <c r="R147" s="38"/>
      <c r="S147" s="38"/>
      <c r="T147" s="38"/>
      <c r="U147" s="105" t="str">
        <f>IF([5]回答表!F17="下水道事業",IF([5]回答表!AD43="○",[5]回答表!B249,""),"")</f>
        <v/>
      </c>
      <c r="V147" s="106"/>
      <c r="W147" s="106"/>
      <c r="X147" s="106"/>
      <c r="Y147" s="106"/>
      <c r="Z147" s="106"/>
      <c r="AA147" s="106"/>
      <c r="AB147" s="106"/>
      <c r="AC147" s="106"/>
      <c r="AD147" s="106"/>
      <c r="AE147" s="106"/>
      <c r="AF147" s="106"/>
      <c r="AG147" s="106"/>
      <c r="AH147" s="106"/>
      <c r="AI147" s="106"/>
      <c r="AJ147" s="107"/>
      <c r="AK147" s="55"/>
      <c r="AL147" s="55"/>
      <c r="AM147" s="105" t="str">
        <f>IF([5]回答表!F17="下水道事業",IF([5]回答表!AD43="○",[5]回答表!B255,""),"")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IF([5]回答表!BD17="○",IF([5]回答表!X43="○","○",""),"")</f>
        <v/>
      </c>
      <c r="O159" s="97"/>
      <c r="P159" s="97"/>
      <c r="Q159" s="98"/>
      <c r="R159" s="38"/>
      <c r="S159" s="38"/>
      <c r="T159" s="38"/>
      <c r="U159" s="105" t="str">
        <f>IF([5]回答表!BD17="○",IF([5]回答表!X43="○",[5]回答表!B154,IF([5]回答表!AA43="○",[5]回答表!B201,"")),"")</f>
        <v/>
      </c>
      <c r="V159" s="106"/>
      <c r="W159" s="106"/>
      <c r="X159" s="106"/>
      <c r="Y159" s="106"/>
      <c r="Z159" s="106"/>
      <c r="AA159" s="106"/>
      <c r="AB159" s="106"/>
      <c r="AC159" s="106"/>
      <c r="AD159" s="106"/>
      <c r="AE159" s="106"/>
      <c r="AF159" s="106"/>
      <c r="AG159" s="106"/>
      <c r="AH159" s="106"/>
      <c r="AI159" s="106"/>
      <c r="AJ159" s="107"/>
      <c r="AK159" s="49"/>
      <c r="AL159" s="49"/>
      <c r="AM159" s="114" t="str">
        <f>IF([5]回答表!BD17="○",IF([5]回答表!X43="○",[5]回答表!B190,IF([5]回答表!AA43="○",[5]回答表!B238,"")),"")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IF([5]回答表!BD17="○",IF([5]回答表!X43="○",[5]回答表!E190,IF([5]回答表!AA43="○",[5]回答表!E238,"")),"")</f>
        <v/>
      </c>
      <c r="AN162" s="82"/>
      <c r="AO162" s="82"/>
      <c r="AP162" s="82"/>
      <c r="AQ162" s="81" t="str">
        <f>IF([5]回答表!BD17="○",IF([5]回答表!X43="○",[5]回答表!E191,IF([5]回答表!AA43="○",[5]回答表!E239,"")),"")</f>
        <v/>
      </c>
      <c r="AR162" s="82"/>
      <c r="AS162" s="82"/>
      <c r="AT162" s="82"/>
      <c r="AU162" s="81" t="str">
        <f>IF([5]回答表!BD17="○",IF([5]回答表!X43="○",[5]回答表!E192,IF([5]回答表!AA43="○",[5]回答表!E240,"")),"")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IF([5]回答表!BD17="○",IF([5]回答表!AA43="○","○",""),"")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IF([5]回答表!BD17="○",IF([5]回答表!AD43="○","○",""),"")</f>
        <v/>
      </c>
      <c r="O171" s="97"/>
      <c r="P171" s="97"/>
      <c r="Q171" s="98"/>
      <c r="R171" s="38"/>
      <c r="S171" s="38"/>
      <c r="T171" s="38"/>
      <c r="U171" s="105" t="str">
        <f>IF([5]回答表!BD17="○",IF([5]回答表!AD43="○",[5]回答表!B249,""),"")</f>
        <v/>
      </c>
      <c r="V171" s="106"/>
      <c r="W171" s="106"/>
      <c r="X171" s="106"/>
      <c r="Y171" s="106"/>
      <c r="Z171" s="106"/>
      <c r="AA171" s="106"/>
      <c r="AB171" s="106"/>
      <c r="AC171" s="106"/>
      <c r="AD171" s="106"/>
      <c r="AE171" s="106"/>
      <c r="AF171" s="106"/>
      <c r="AG171" s="106"/>
      <c r="AH171" s="106"/>
      <c r="AI171" s="106"/>
      <c r="AJ171" s="107"/>
      <c r="AK171" s="55"/>
      <c r="AL171" s="55"/>
      <c r="AM171" s="105" t="str">
        <f>IF([5]回答表!BD17="○",IF([5]回答表!AD43="○",[5]回答表!B255,""),"")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IF([5]回答表!X44="○","○","")</f>
        <v/>
      </c>
      <c r="O183" s="97"/>
      <c r="P183" s="97"/>
      <c r="Q183" s="98"/>
      <c r="R183" s="38"/>
      <c r="S183" s="38"/>
      <c r="T183" s="38"/>
      <c r="U183" s="105" t="str">
        <f>IF([5]回答表!X44="○",[5]回答表!B266,IF([5]回答表!AA44="○",[5]回答表!B283,""))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IF([5]回答表!X44="○",[5]回答表!U272,IF([5]回答表!AA44="○",[5]回答表!U289,""))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IF([5]回答表!X44="○",[5]回答表!G272,IF([5]回答表!AA44="○",[5]回答表!G289,""))</f>
        <v/>
      </c>
      <c r="AN186" s="118"/>
      <c r="AO186" s="118"/>
      <c r="AP186" s="118"/>
      <c r="AQ186" s="118"/>
      <c r="AR186" s="118"/>
      <c r="AS186" s="118"/>
      <c r="AT186" s="119"/>
      <c r="AU186" s="117" t="str">
        <f>IF([5]回答表!X44="○",[5]回答表!G273,IF([5]回答表!AA44="○",[5]回答表!G290,""))</f>
        <v/>
      </c>
      <c r="AV186" s="118"/>
      <c r="AW186" s="118"/>
      <c r="AX186" s="118"/>
      <c r="AY186" s="118"/>
      <c r="AZ186" s="118"/>
      <c r="BA186" s="118"/>
      <c r="BB186" s="119"/>
      <c r="BC186" s="39"/>
      <c r="BD186" s="34"/>
      <c r="BE186" s="81" t="str">
        <f>IF([5]回答表!X44="○",[5]回答表!X272,IF([5]回答表!AA44="○",[5]回答表!X289,""))</f>
        <v/>
      </c>
      <c r="BF186" s="82"/>
      <c r="BG186" s="82"/>
      <c r="BH186" s="82"/>
      <c r="BI186" s="81" t="str">
        <f>IF([5]回答表!X44="○",[5]回答表!X273,IF([5]回答表!AA44="○",[5]回答表!X290,""))</f>
        <v/>
      </c>
      <c r="BJ186" s="82"/>
      <c r="BK186" s="82"/>
      <c r="BL186" s="85"/>
      <c r="BM186" s="81" t="str">
        <f>IF([5]回答表!X44="○",[5]回答表!X274,IF([5]回答表!AA44="○",[5]回答表!X291,""))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IF([5]回答表!AA44="○","○","")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IF([5]回答表!AD44="○","○","")</f>
        <v/>
      </c>
      <c r="O195" s="97"/>
      <c r="P195" s="97"/>
      <c r="Q195" s="98"/>
      <c r="R195" s="38"/>
      <c r="S195" s="38"/>
      <c r="T195" s="38"/>
      <c r="U195" s="105" t="str">
        <f>IF([5]回答表!AD44="○",[5]回答表!B296,"")</f>
        <v/>
      </c>
      <c r="V195" s="106"/>
      <c r="W195" s="106"/>
      <c r="X195" s="106"/>
      <c r="Y195" s="106"/>
      <c r="Z195" s="106"/>
      <c r="AA195" s="106"/>
      <c r="AB195" s="106"/>
      <c r="AC195" s="106"/>
      <c r="AD195" s="106"/>
      <c r="AE195" s="106"/>
      <c r="AF195" s="106"/>
      <c r="AG195" s="106"/>
      <c r="AH195" s="106"/>
      <c r="AI195" s="106"/>
      <c r="AJ195" s="107"/>
      <c r="AK195" s="60"/>
      <c r="AL195" s="60"/>
      <c r="AM195" s="105" t="str">
        <f>IF([5]回答表!AD44="○",[5]回答表!B302,"")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IF([5]回答表!X45="○","○","")</f>
        <v/>
      </c>
      <c r="O207" s="97"/>
      <c r="P207" s="97"/>
      <c r="Q207" s="98"/>
      <c r="R207" s="38"/>
      <c r="S207" s="38"/>
      <c r="T207" s="38"/>
      <c r="U207" s="105" t="str">
        <f>IF([5]回答表!X45="○",[5]回答表!B314,IF([5]回答表!AA45="○",[5]回答表!B337,""))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IF([5]回答表!X45="○",[5]回答表!B320,"")</f>
        <v/>
      </c>
      <c r="AO207" s="163"/>
      <c r="AP207" s="163"/>
      <c r="AQ207" s="163"/>
      <c r="AR207" s="163"/>
      <c r="AS207" s="163"/>
      <c r="AT207" s="163"/>
      <c r="AU207" s="163"/>
      <c r="AV207" s="163"/>
      <c r="AW207" s="163"/>
      <c r="AX207" s="163"/>
      <c r="AY207" s="163"/>
      <c r="AZ207" s="163"/>
      <c r="BA207" s="163"/>
      <c r="BB207" s="164"/>
      <c r="BC207" s="39"/>
      <c r="BD207" s="34"/>
      <c r="BE207" s="114" t="str">
        <f>IF([5]回答表!X45="○",[5]回答表!B326,IF([5]回答表!AA45="○",[5]回答表!B343,""))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IF([5]回答表!X45="○",[5]回答表!E326,IF([5]回答表!AA45="○",[5]回答表!E343,""))</f>
        <v/>
      </c>
      <c r="BF210" s="82"/>
      <c r="BG210" s="82"/>
      <c r="BH210" s="82"/>
      <c r="BI210" s="81" t="str">
        <f>IF([5]回答表!X45="○",[5]回答表!E327,IF([5]回答表!AA45="○",[5]回答表!E344,""))</f>
        <v/>
      </c>
      <c r="BJ210" s="82"/>
      <c r="BK210" s="82"/>
      <c r="BL210" s="85"/>
      <c r="BM210" s="81" t="str">
        <f>IF([5]回答表!X45="○",[5]回答表!E328,IF([5]回答表!AA45="○",[5]回答表!E345,""))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IF([5]回答表!AA45="○","○","")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IF([5]回答表!AD45="○","○","")</f>
        <v/>
      </c>
      <c r="O219" s="97"/>
      <c r="P219" s="97"/>
      <c r="Q219" s="98"/>
      <c r="R219" s="38"/>
      <c r="S219" s="38"/>
      <c r="T219" s="38"/>
      <c r="U219" s="105" t="str">
        <f>IF([5]回答表!AD45="○",[5]回答表!B350,"")</f>
        <v/>
      </c>
      <c r="V219" s="106"/>
      <c r="W219" s="106"/>
      <c r="X219" s="106"/>
      <c r="Y219" s="106"/>
      <c r="Z219" s="106"/>
      <c r="AA219" s="106"/>
      <c r="AB219" s="106"/>
      <c r="AC219" s="106"/>
      <c r="AD219" s="106"/>
      <c r="AE219" s="106"/>
      <c r="AF219" s="106"/>
      <c r="AG219" s="106"/>
      <c r="AH219" s="106"/>
      <c r="AI219" s="106"/>
      <c r="AJ219" s="107"/>
      <c r="AK219" s="60"/>
      <c r="AL219" s="60"/>
      <c r="AM219" s="105" t="str">
        <f>IF([5]回答表!AD45="○",[5]回答表!B356,"")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IF([5]回答表!X46="○","○","")</f>
        <v/>
      </c>
      <c r="O231" s="97"/>
      <c r="P231" s="97"/>
      <c r="Q231" s="98"/>
      <c r="R231" s="38"/>
      <c r="S231" s="38"/>
      <c r="T231" s="38"/>
      <c r="U231" s="105" t="str">
        <f>IF([5]回答表!X46="○",[5]回答表!B368,IF([5]回答表!AA46="○",[5]回答表!B382,""))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IF([5]回答表!X46="○",[5]回答表!BC375,IF([5]回答表!AA46="○",[5]回答表!BC389,""))</f>
        <v/>
      </c>
      <c r="AR231" s="149"/>
      <c r="AS231" s="149"/>
      <c r="AT231" s="149"/>
      <c r="AU231" s="154" t="s">
        <v>63</v>
      </c>
      <c r="AV231" s="155"/>
      <c r="AW231" s="155"/>
      <c r="AX231" s="156"/>
      <c r="AY231" s="149" t="str">
        <f>IF([5]回答表!X46="○",[5]回答表!BC380,IF([5]回答表!AA46="○",[5]回答表!BC394,""))</f>
        <v/>
      </c>
      <c r="AZ231" s="149"/>
      <c r="BA231" s="149"/>
      <c r="BB231" s="149"/>
      <c r="BC231" s="39"/>
      <c r="BD231" s="34"/>
      <c r="BE231" s="114" t="str">
        <f>IF([5]回答表!X46="○",[5]回答表!S374,IF([5]回答表!AA46="○",[5]回答表!S388,""))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IF([5]回答表!X46="○",[5]回答表!BC376,IF([5]回答表!AA46="○",[5]回答表!BC390,""))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IF([5]回答表!X46="○",[5]回答表!V374,IF([5]回答表!AA46="○",[5]回答表!V388,""))</f>
        <v/>
      </c>
      <c r="BF234" s="82"/>
      <c r="BG234" s="82"/>
      <c r="BH234" s="82"/>
      <c r="BI234" s="81" t="str">
        <f>IF([5]回答表!X46="○",[5]回答表!V375,IF([5]回答表!AA46="○",[5]回答表!V389,""))</f>
        <v/>
      </c>
      <c r="BJ234" s="82"/>
      <c r="BK234" s="82"/>
      <c r="BL234" s="85"/>
      <c r="BM234" s="81" t="str">
        <f>IF([5]回答表!X46="○",[5]回答表!V376,IF([5]回答表!AA46="○",[5]回答表!V390,""))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IF([5]回答表!X46="○",[5]回答表!BC377,IF([5]回答表!AA46="○",[5]回答表!BC391,""))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IF([5]回答表!X46="○",[5]回答表!BC381,IF([5]回答表!AA46="○",[5]回答表!BC395,""))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IF([5]回答表!AA46="○","○","")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IF([5]回答表!X46="○",[5]回答表!BC378,IF([5]回答表!AA46="○",[5]回答表!BC392,""))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IF([5]回答表!X46="○",[5]回答表!BC379,IF([5]回答表!AA46="○",[5]回答表!BC393,""))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IF([5]回答表!AD46="○","○","")</f>
        <v/>
      </c>
      <c r="O243" s="97"/>
      <c r="P243" s="97"/>
      <c r="Q243" s="98"/>
      <c r="R243" s="38"/>
      <c r="S243" s="38"/>
      <c r="T243" s="38"/>
      <c r="U243" s="105" t="str">
        <f>IF([5]回答表!AD46="○",[5]回答表!B396,"")</f>
        <v/>
      </c>
      <c r="V243" s="106"/>
      <c r="W243" s="106"/>
      <c r="X243" s="106"/>
      <c r="Y243" s="106"/>
      <c r="Z243" s="106"/>
      <c r="AA243" s="106"/>
      <c r="AB243" s="106"/>
      <c r="AC243" s="106"/>
      <c r="AD243" s="106"/>
      <c r="AE243" s="106"/>
      <c r="AF243" s="106"/>
      <c r="AG243" s="106"/>
      <c r="AH243" s="106"/>
      <c r="AI243" s="106"/>
      <c r="AJ243" s="107"/>
      <c r="AK243" s="55"/>
      <c r="AL243" s="55"/>
      <c r="AM243" s="105" t="str">
        <f>IF([5]回答表!AD46="○",[5]回答表!B402,"")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IF([5]回答表!X47="○","○","")</f>
        <v/>
      </c>
      <c r="O254" s="97"/>
      <c r="P254" s="97"/>
      <c r="Q254" s="98"/>
      <c r="R254" s="38"/>
      <c r="S254" s="38"/>
      <c r="T254" s="38"/>
      <c r="U254" s="105" t="str">
        <f>IF([5]回答表!X47="○",[5]回答表!B414,IF([5]回答表!AA47="○",[5]回答表!B431,""))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IF([5]回答表!X47="○",[5]回答表!B424,IF([5]回答表!AA47="○",[5]回答表!B441,""))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IF([5]回答表!X47="○",[5]回答表!G420,IF([5]回答表!AA47="○",[5]回答表!G437,""))</f>
        <v/>
      </c>
      <c r="AN256" s="118"/>
      <c r="AO256" s="118"/>
      <c r="AP256" s="118"/>
      <c r="AQ256" s="118"/>
      <c r="AR256" s="118"/>
      <c r="AS256" s="118"/>
      <c r="AT256" s="119"/>
      <c r="AU256" s="117" t="str">
        <f>IF([5]回答表!X47="○",[5]回答表!G421,IF([5]回答表!AA47="○",[5]回答表!G438,""))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IF([5]回答表!X47="○",[5]回答表!E424,IF([5]回答表!AA47="○",[5]回答表!E441,""))</f>
        <v/>
      </c>
      <c r="BF257" s="82"/>
      <c r="BG257" s="82"/>
      <c r="BH257" s="82"/>
      <c r="BI257" s="81" t="str">
        <f>IF([5]回答表!X47="○",[5]回答表!E425,IF([5]回答表!AA47="○",[5]回答表!E442,""))</f>
        <v/>
      </c>
      <c r="BJ257" s="82"/>
      <c r="BK257" s="82"/>
      <c r="BL257" s="85"/>
      <c r="BM257" s="81" t="str">
        <f>IF([5]回答表!X47="○",[5]回答表!E426,IF([5]回答表!AA47="○",[5]回答表!E443,""))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IF([5]回答表!AA47="○","○","")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IF([5]回答表!AD47="○","○","")</f>
        <v/>
      </c>
      <c r="O266" s="97"/>
      <c r="P266" s="97"/>
      <c r="Q266" s="98"/>
      <c r="R266" s="38"/>
      <c r="S266" s="38"/>
      <c r="T266" s="38"/>
      <c r="U266" s="105" t="str">
        <f>IF([5]回答表!AD47="○",[5]回答表!B448,"")</f>
        <v/>
      </c>
      <c r="V266" s="106"/>
      <c r="W266" s="106"/>
      <c r="X266" s="106"/>
      <c r="Y266" s="106"/>
      <c r="Z266" s="106"/>
      <c r="AA266" s="106"/>
      <c r="AB266" s="106"/>
      <c r="AC266" s="106"/>
      <c r="AD266" s="106"/>
      <c r="AE266" s="106"/>
      <c r="AF266" s="106"/>
      <c r="AG266" s="106"/>
      <c r="AH266" s="106"/>
      <c r="AI266" s="106"/>
      <c r="AJ266" s="107"/>
      <c r="AK266" s="49"/>
      <c r="AL266" s="49"/>
      <c r="AM266" s="105" t="str">
        <f>IF([5]回答表!AD47="○",[5]回答表!B454,"")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IF([5]回答表!R48="○",[5]回答表!B467,"")</f>
        <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簡易水道</vt:lpstr>
      <vt:lpstr>下水道（特定環境保全公共下水道）</vt:lpstr>
      <vt:lpstr>下水道（農業集落排水施設）</vt:lpstr>
      <vt:lpstr>下水道（個別排水処理施設）</vt:lpstr>
      <vt:lpstr>介護サービス（指定介護老人福祉施設）</vt:lpstr>
      <vt:lpstr>介護サービス（老人短期入所施設）</vt:lpstr>
      <vt:lpstr>'下水道（個別排水処理施設）'!Print_Area</vt:lpstr>
      <vt:lpstr>'下水道（特定環境保全公共下水道）'!Print_Area</vt:lpstr>
      <vt:lpstr>'下水道（農業集落排水施設）'!Print_Area</vt:lpstr>
      <vt:lpstr>'介護サービス（指定介護老人福祉施設）'!Print_Area</vt:lpstr>
      <vt:lpstr>'介護サービス（老人短期入所施設）'!Print_Area</vt:lpstr>
      <vt:lpstr>簡易水道!Print_Area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2020-11-17T00:50:47Z</cp:lastPrinted>
  <dcterms:created xsi:type="dcterms:W3CDTF">2020-11-17T00:44:10Z</dcterms:created>
  <dcterms:modified xsi:type="dcterms:W3CDTF">2020-11-17T07:10:40Z</dcterms:modified>
</cp:coreProperties>
</file>