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A514499E-A84E-43A6-996D-8668485DE5F2}" xr6:coauthVersionLast="45" xr6:coauthVersionMax="45" xr10:uidLastSave="{00000000-0000-0000-0000-000000000000}"/>
  <bookViews>
    <workbookView xWindow="-120" yWindow="-120" windowWidth="29040" windowHeight="15840" xr2:uid="{00000000-000D-0000-FFFF-FFFF00000000}"/>
  </bookViews>
  <sheets>
    <sheet name="水道" sheetId="4" r:id="rId1"/>
    <sheet name="ガス" sheetId="6" r:id="rId2"/>
    <sheet name="簡易水道" sheetId="7" r:id="rId3"/>
    <sheet name="下水道（公共下水道）" sheetId="2" r:id="rId4"/>
    <sheet name="下水道（農業集落排水施設）" sheetId="5" r:id="rId5"/>
    <sheet name="下水道（小規模集合排水施設）" sheetId="3" r:id="rId6"/>
  </sheets>
  <externalReferences>
    <externalReference r:id="rId7"/>
    <externalReference r:id="rId8"/>
    <externalReference r:id="rId9"/>
    <externalReference r:id="rId10"/>
    <externalReference r:id="rId11"/>
    <externalReference r:id="rId12"/>
  </externalReferences>
  <definedNames>
    <definedName name="_xlnm.Print_Area" localSheetId="1">ガス!$A$1:$BR$298</definedName>
    <definedName name="_xlnm.Print_Area" localSheetId="3">'下水道（公共下水道）'!$A$1:$BR$298</definedName>
    <definedName name="_xlnm.Print_Area" localSheetId="5">'下水道（小規模集合排水施設）'!$A$1:$BR$298</definedName>
    <definedName name="_xlnm.Print_Area" localSheetId="4">'下水道（農業集落排水施設）'!$A$1:$BR$298</definedName>
    <definedName name="_xlnm.Print_Area" localSheetId="2">簡易水道!$A$1:$BR$298</definedName>
    <definedName name="_xlnm.Print_Area" localSheetId="0">水道!$A$1:$BR$298</definedName>
    <definedName name="業種名" localSheetId="1">[1]選択肢!$K$2:$K$19</definedName>
    <definedName name="業種名" localSheetId="5">[2]選択肢!$K$2:$K$19</definedName>
    <definedName name="業種名" localSheetId="4">[3]選択肢!$K$2:$K$19</definedName>
    <definedName name="業種名" localSheetId="2">[4]選択肢!$K$2:$K$19</definedName>
    <definedName name="業種名" localSheetId="0">[5]選択肢!$K$2:$K$19</definedName>
    <definedName name="業種名">[6]選択肢!$K$2:$K$19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7" l="1"/>
  <c r="AM266" i="7"/>
  <c r="U266" i="7"/>
  <c r="N266" i="7"/>
  <c r="N260" i="7"/>
  <c r="BM257" i="7"/>
  <c r="BI257" i="7"/>
  <c r="BE257" i="7"/>
  <c r="AU256" i="7"/>
  <c r="AM256" i="7"/>
  <c r="BE254" i="7"/>
  <c r="U254" i="7"/>
  <c r="N254" i="7"/>
  <c r="AM243" i="7"/>
  <c r="U243" i="7"/>
  <c r="N243" i="7"/>
  <c r="AQ239" i="7"/>
  <c r="AQ237" i="7"/>
  <c r="N237" i="7"/>
  <c r="AY236" i="7"/>
  <c r="AQ235" i="7"/>
  <c r="BM234" i="7"/>
  <c r="BI234" i="7"/>
  <c r="BE234" i="7"/>
  <c r="AQ233" i="7"/>
  <c r="BE231" i="7"/>
  <c r="AY231" i="7"/>
  <c r="AQ231" i="7"/>
  <c r="U231" i="7"/>
  <c r="N231" i="7"/>
  <c r="AM219" i="7"/>
  <c r="U219" i="7"/>
  <c r="N219" i="7"/>
  <c r="N213" i="7"/>
  <c r="BM210" i="7"/>
  <c r="BI210" i="7"/>
  <c r="BE210" i="7"/>
  <c r="BE207" i="7"/>
  <c r="AN207" i="7"/>
  <c r="U207" i="7"/>
  <c r="N207" i="7"/>
  <c r="AM195" i="7"/>
  <c r="U195" i="7"/>
  <c r="N195" i="7"/>
  <c r="N189" i="7"/>
  <c r="BM186" i="7"/>
  <c r="BI186" i="7"/>
  <c r="BE186" i="7"/>
  <c r="AU186" i="7"/>
  <c r="AM186" i="7"/>
  <c r="BE183" i="7"/>
  <c r="U183" i="7"/>
  <c r="N183" i="7"/>
  <c r="AM171" i="7"/>
  <c r="U171" i="7"/>
  <c r="N171" i="7"/>
  <c r="N165" i="7"/>
  <c r="AU162" i="7"/>
  <c r="AQ162" i="7"/>
  <c r="AM162" i="7"/>
  <c r="AM159" i="7"/>
  <c r="U159" i="7"/>
  <c r="N159" i="7"/>
  <c r="AM147" i="7"/>
  <c r="U147" i="7"/>
  <c r="N147" i="7"/>
  <c r="AC142" i="7"/>
  <c r="U142" i="7"/>
  <c r="N141" i="7"/>
  <c r="BM138" i="7"/>
  <c r="BI138" i="7"/>
  <c r="BE138" i="7"/>
  <c r="AC137" i="7"/>
  <c r="U137" i="7"/>
  <c r="BE135" i="7"/>
  <c r="AM135" i="7"/>
  <c r="N135" i="7"/>
  <c r="AM123" i="7"/>
  <c r="U123" i="7"/>
  <c r="N123" i="7"/>
  <c r="U118" i="7"/>
  <c r="N117" i="7"/>
  <c r="BM114" i="7"/>
  <c r="BI114" i="7"/>
  <c r="BE114" i="7"/>
  <c r="U113" i="7"/>
  <c r="BE111" i="7"/>
  <c r="AM111" i="7"/>
  <c r="N111" i="7"/>
  <c r="AM99" i="7"/>
  <c r="U99" i="7"/>
  <c r="N99" i="7"/>
  <c r="AC94" i="7"/>
  <c r="U94" i="7"/>
  <c r="N93" i="7"/>
  <c r="BM90" i="7"/>
  <c r="BI90" i="7"/>
  <c r="BE90" i="7"/>
  <c r="AC89" i="7"/>
  <c r="U89" i="7"/>
  <c r="BE87" i="7"/>
  <c r="AM87" i="7"/>
  <c r="N87" i="7"/>
  <c r="AM75" i="7"/>
  <c r="U75" i="7"/>
  <c r="N75" i="7"/>
  <c r="N69" i="7"/>
  <c r="BM66" i="7"/>
  <c r="BI66" i="7"/>
  <c r="BE66" i="7"/>
  <c r="AU66" i="7"/>
  <c r="AM66" i="7"/>
  <c r="BE63" i="7"/>
  <c r="U63" i="7"/>
  <c r="N63" i="7"/>
  <c r="AM52" i="7"/>
  <c r="U52" i="7"/>
  <c r="N52" i="7"/>
  <c r="AM48" i="7"/>
  <c r="AM47" i="7"/>
  <c r="AM46" i="7"/>
  <c r="AM45" i="7"/>
  <c r="AM44" i="7"/>
  <c r="N44" i="7"/>
  <c r="AM43" i="7"/>
  <c r="AM42" i="7"/>
  <c r="BM39" i="7"/>
  <c r="BI39" i="7"/>
  <c r="BE39" i="7"/>
  <c r="AU38" i="7"/>
  <c r="AM38" i="7"/>
  <c r="BE36" i="7"/>
  <c r="U36" i="7"/>
  <c r="N36" i="7"/>
  <c r="BB24" i="7"/>
  <c r="AT24" i="7"/>
  <c r="AM24" i="7"/>
  <c r="AF24" i="7"/>
  <c r="Y24" i="7"/>
  <c r="R24" i="7"/>
  <c r="K24" i="7"/>
  <c r="D24" i="7"/>
  <c r="BF11" i="7"/>
  <c r="AO11" i="7"/>
  <c r="U11" i="7"/>
  <c r="C11" i="7"/>
  <c r="C11" i="6" l="1"/>
  <c r="U11" i="6"/>
  <c r="AO11" i="6"/>
  <c r="BF11" i="6"/>
  <c r="D24" i="6"/>
  <c r="K24" i="6"/>
  <c r="R24" i="6"/>
  <c r="Y24" i="6"/>
  <c r="AF24" i="6"/>
  <c r="AM24" i="6"/>
  <c r="AT24" i="6"/>
  <c r="BB24" i="6"/>
  <c r="N36" i="6"/>
  <c r="U36" i="6"/>
  <c r="BE36" i="6"/>
  <c r="AM38" i="6"/>
  <c r="AU38" i="6"/>
  <c r="BE39" i="6"/>
  <c r="BI39" i="6"/>
  <c r="BM39" i="6"/>
  <c r="AM42" i="6"/>
  <c r="AM43" i="6"/>
  <c r="N44" i="6"/>
  <c r="AM44" i="6"/>
  <c r="AM45" i="6"/>
  <c r="AM46" i="6"/>
  <c r="AM47" i="6"/>
  <c r="AM48" i="6"/>
  <c r="N52" i="6"/>
  <c r="U52" i="6"/>
  <c r="AM52" i="6"/>
  <c r="N63" i="6"/>
  <c r="U63" i="6"/>
  <c r="BE63" i="6"/>
  <c r="AM66" i="6"/>
  <c r="AU66" i="6"/>
  <c r="BE66" i="6"/>
  <c r="BI66" i="6"/>
  <c r="BM66" i="6"/>
  <c r="N69" i="6"/>
  <c r="N75" i="6"/>
  <c r="U75" i="6"/>
  <c r="AM75" i="6"/>
  <c r="N87" i="6"/>
  <c r="AM87" i="6"/>
  <c r="BE87" i="6"/>
  <c r="U89" i="6"/>
  <c r="AC89" i="6"/>
  <c r="BE90" i="6"/>
  <c r="BI90" i="6"/>
  <c r="BM90" i="6"/>
  <c r="N93" i="6"/>
  <c r="U94" i="6"/>
  <c r="AC94" i="6"/>
  <c r="N99" i="6"/>
  <c r="U99" i="6"/>
  <c r="AM99" i="6"/>
  <c r="N111" i="6"/>
  <c r="AM111" i="6"/>
  <c r="BE111" i="6"/>
  <c r="U113" i="6"/>
  <c r="BE114" i="6"/>
  <c r="BI114" i="6"/>
  <c r="BM114" i="6"/>
  <c r="N117" i="6"/>
  <c r="U118" i="6"/>
  <c r="N123" i="6"/>
  <c r="U123" i="6"/>
  <c r="AM123" i="6"/>
  <c r="N135" i="6"/>
  <c r="AM135" i="6"/>
  <c r="BE135" i="6"/>
  <c r="U137" i="6"/>
  <c r="AC137" i="6"/>
  <c r="BE138" i="6"/>
  <c r="BI138" i="6"/>
  <c r="BM138" i="6"/>
  <c r="N141" i="6"/>
  <c r="U142" i="6"/>
  <c r="AC142" i="6"/>
  <c r="N147" i="6"/>
  <c r="U147" i="6"/>
  <c r="AM147" i="6"/>
  <c r="N159" i="6"/>
  <c r="U159" i="6"/>
  <c r="AM159" i="6"/>
  <c r="AM162" i="6"/>
  <c r="AQ162" i="6"/>
  <c r="AU162" i="6"/>
  <c r="N165" i="6"/>
  <c r="N171" i="6"/>
  <c r="U171" i="6"/>
  <c r="AM171" i="6"/>
  <c r="N183" i="6"/>
  <c r="U183" i="6"/>
  <c r="BE183" i="6"/>
  <c r="AM186" i="6"/>
  <c r="AU186" i="6"/>
  <c r="BE186" i="6"/>
  <c r="BI186" i="6"/>
  <c r="BM186" i="6"/>
  <c r="N189" i="6"/>
  <c r="N195" i="6"/>
  <c r="U195" i="6"/>
  <c r="AM195" i="6"/>
  <c r="N207" i="6"/>
  <c r="U207" i="6"/>
  <c r="AN207" i="6"/>
  <c r="BE207" i="6"/>
  <c r="BE210" i="6"/>
  <c r="BI210" i="6"/>
  <c r="BM210" i="6"/>
  <c r="N213" i="6"/>
  <c r="N219" i="6"/>
  <c r="U219" i="6"/>
  <c r="AM219" i="6"/>
  <c r="N231" i="6"/>
  <c r="U231" i="6"/>
  <c r="AQ231" i="6"/>
  <c r="AY231" i="6"/>
  <c r="BE231" i="6"/>
  <c r="AQ233" i="6"/>
  <c r="BE234" i="6"/>
  <c r="BI234" i="6"/>
  <c r="BM234" i="6"/>
  <c r="AQ235" i="6"/>
  <c r="AY236" i="6"/>
  <c r="N237" i="6"/>
  <c r="AQ237" i="6"/>
  <c r="AQ239" i="6"/>
  <c r="N243" i="6"/>
  <c r="U243" i="6"/>
  <c r="AM243" i="6"/>
  <c r="N254" i="6"/>
  <c r="U254" i="6"/>
  <c r="BE254" i="6"/>
  <c r="AM256" i="6"/>
  <c r="AU256" i="6"/>
  <c r="BE257" i="6"/>
  <c r="BI257" i="6"/>
  <c r="BM257" i="6"/>
  <c r="N260" i="6"/>
  <c r="N266" i="6"/>
  <c r="U266" i="6"/>
  <c r="AM266" i="6"/>
  <c r="D279"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alcChain>
</file>

<file path=xl/sharedStrings.xml><?xml version="1.0" encoding="utf-8"?>
<sst xmlns="http://schemas.openxmlformats.org/spreadsheetml/2006/main" count="1056" uniqueCount="74">
  <si>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</si>
  <si>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</si>
  <si>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</si>
  <si>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</si>
  <si>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</si>
  <si>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</si>
  <si>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</si>
  <si>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</si>
  <si>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</si>
  <si>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</si>
  <si>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</si>
  <si>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</si>
  <si>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</si>
  <si>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</si>
  <si>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取組事項</t>
    <rPh sb="0" eb="2">
      <t>トリクミ</t>
    </rPh>
    <rPh sb="2" eb="4">
      <t>ジコウ</t>
    </rPh>
    <phoneticPr fontId="9"/>
  </si>
  <si>
    <t>（取組の概要及び効果）</t>
    <rPh sb="1" eb="2">
      <t>ト</t>
    </rPh>
    <rPh sb="2" eb="3">
      <t>ク</t>
    </rPh>
    <rPh sb="4" eb="6">
      <t>ガイヨウ</t>
    </rPh>
    <rPh sb="6" eb="7">
      <t>オヨ</t>
    </rPh>
    <rPh sb="8" eb="10">
      <t>コウカ</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</si>
  <si>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</si>
  <si>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</si>
  <si>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</si>
  <si>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</si>
  <si>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</si>
  <si>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①償還終了による廃止</t>
    <rPh sb="1" eb="3">
      <t>ショウカン</t>
    </rPh>
    <rPh sb="3" eb="5">
      <t>シュウリョウ</t>
    </rPh>
    <rPh sb="8" eb="10">
      <t>ハイシ</t>
    </rPh>
    <phoneticPr fontId="9"/>
  </si>
  <si>
    <t>②一般会計化</t>
    <rPh sb="1" eb="3">
      <t>イッパン</t>
    </rPh>
    <rPh sb="3" eb="6">
      <t>カイケイカ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</si>
  <si>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</si>
  <si>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</si>
  <si>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</si>
  <si>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</si>
  <si>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③診療所への移行</t>
    <rPh sb="1" eb="4">
      <t>シンリョウジョ</t>
    </rPh>
    <rPh sb="6" eb="8">
      <t>イコウ</t>
    </rPh>
    <phoneticPr fontId="9"/>
  </si>
  <si>
    <t>④飲料用水供給施設化</t>
    <rPh sb="1" eb="3">
      <t>インリョウ</t>
    </rPh>
    <rPh sb="3" eb="5">
      <t>ヨウスイ</t>
    </rPh>
    <rPh sb="5" eb="7">
      <t>キョウキュウ</t>
    </rPh>
    <rPh sb="7" eb="10">
      <t>シセツカ</t>
    </rPh>
    <phoneticPr fontId="9"/>
  </si>
  <si>
    <t>⑤民営化・民間譲渡による廃止</t>
    <rPh sb="1" eb="4">
      <t>ミンエイカ</t>
    </rPh>
    <rPh sb="5" eb="7">
      <t>ミンカン</t>
    </rPh>
    <rPh sb="7" eb="9">
      <t>ジョウト</t>
    </rPh>
    <rPh sb="12" eb="14">
      <t>ハイシ</t>
    </rPh>
    <phoneticPr fontId="9"/>
  </si>
  <si>
    <t>⑥広域化による廃止</t>
    <rPh sb="1" eb="4">
      <t>コウイキカ</t>
    </rPh>
    <rPh sb="7" eb="9">
      <t>ハイシ</t>
    </rPh>
    <phoneticPr fontId="9"/>
  </si>
  <si>
    <t>⑦その他</t>
    <rPh sb="3" eb="4">
      <t>タ</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</si>
  <si>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</si>
  <si>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</si>
  <si>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</si>
  <si>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民営化・民間譲渡</t>
    <rPh sb="0" eb="3">
      <t>ミンエイカ</t>
    </rPh>
    <rPh sb="4" eb="6">
      <t>ミンカン</t>
    </rPh>
    <rPh sb="6" eb="8">
      <t>ジョウト</t>
    </rPh>
    <phoneticPr fontId="9"/>
  </si>
  <si>
    <t>（取組の概要及び効果）</t>
    <rPh sb="1" eb="2">
      <t>ト</t>
    </rPh>
    <rPh sb="2" eb="3">
      <t>ク</t>
    </rPh>
    <rPh sb="4" eb="6">
      <t>ガイヨウ</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</si>
  <si>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</si>
  <si>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</si>
  <si>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</si>
  <si>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</si>
  <si>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</si>
  <si>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</si>
  <si>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</si>
  <si>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</si>
  <si>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（簡易水道事業）広域化等</t>
    <rPh sb="1" eb="3">
      <t>カンイ</t>
    </rPh>
    <rPh sb="3" eb="5">
      <t>スイドウ</t>
    </rPh>
    <rPh sb="5" eb="7">
      <t>ジギョウ</t>
    </rPh>
    <phoneticPr fontId="9"/>
  </si>
  <si>
    <t>簡易水道事業統合</t>
    <rPh sb="0" eb="2">
      <t>カンイ</t>
    </rPh>
    <rPh sb="2" eb="4">
      <t>スイドウ</t>
    </rPh>
    <rPh sb="4" eb="6">
      <t>ジギョウ</t>
    </rPh>
    <rPh sb="6" eb="8">
      <t>トウゴウ</t>
    </rPh>
    <phoneticPr fontId="9"/>
  </si>
  <si>
    <t>簡易水道事業統合以外</t>
    <rPh sb="0" eb="2">
      <t>カンイ</t>
    </rPh>
    <rPh sb="2" eb="4">
      <t>スイドウ</t>
    </rPh>
    <rPh sb="4" eb="6">
      <t>ジギョウ</t>
    </rPh>
    <rPh sb="6" eb="8">
      <t>トウゴウ</t>
    </rPh>
    <rPh sb="8" eb="10">
      <t>イガイ</t>
    </rPh>
    <phoneticPr fontId="9"/>
  </si>
  <si>
    <t>（下水道事業）広域化等</t>
    <rPh sb="1" eb="2">
      <t>シタ</t>
    </rPh>
    <rPh sb="2" eb="4">
      <t>スイドウ</t>
    </rPh>
    <rPh sb="4" eb="6">
      <t>ジギョウ</t>
    </rPh>
    <phoneticPr fontId="9"/>
  </si>
  <si>
    <t>汚水処理施設の
統廃合</t>
    <rPh sb="0" eb="2">
      <t>オスイ</t>
    </rPh>
    <rPh sb="2" eb="4">
      <t>ショリ</t>
    </rPh>
    <rPh sb="4" eb="6">
      <t>シセツ</t>
    </rPh>
    <rPh sb="8" eb="11">
      <t>トウハイゴウ</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</si>
  <si>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</si>
  <si>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</si>
  <si>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</si>
  <si>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</si>
  <si>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</si>
  <si>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</si>
  <si>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</si>
  <si>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</si>
  <si>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</si>
  <si>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</si>
  <si>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</si>
  <si>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</si>
  <si>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</si>
  <si>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</si>
  <si>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</si>
  <si>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</si>
  <si>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その他</t>
    <rPh sb="2" eb="3">
      <t>タ</t>
    </rPh>
    <phoneticPr fontId="9"/>
  </si>
  <si>
    <t>DB方式</t>
    <rPh sb="2" eb="4">
      <t>ホウシキ</t>
    </rPh>
    <phoneticPr fontId="9"/>
  </si>
  <si>
    <t>DBO方式</t>
    <rPh sb="3" eb="5">
      <t>ホウシキ</t>
    </rPh>
    <phoneticPr fontId="9"/>
  </si>
  <si>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</si>
  <si>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</si>
  <si>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</si>
  <si>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</si>
  <si>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抜本的な改革に取り組まず、現行の経営体制・手法を継続する理由及び現在の経営状況・経営戦略等における中長期的な将来見通しを踏まえた、今後の経営改革の方向性</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</si>
</sst>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4"/>
      <color theme="1"/>
      <name val="游ゴシック"/>
      <family val="2"/>
      <charset val="128"/>
      <scheme val="minor"/>
    </font>
    <font>
      <sz val="10"/>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78">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20" fillId="0" borderId="0" xfId="1" applyFont="1">
      <alignment vertical="center"/>
    </xf>
    <xf numFmtId="0" fontId="18" fillId="2" borderId="5" xfId="1" applyFont="1" applyFill="1" applyBorder="1">
      <alignment vertical="center"/>
    </xf>
    <xf numFmtId="0" fontId="17" fillId="2" borderId="0" xfId="1" applyFont="1" applyFill="1" applyAlignment="1">
      <alignment wrapText="1"/>
    </xf>
    <xf numFmtId="0" fontId="17" fillId="2" borderId="0" xfId="1" applyFont="1" applyFill="1" applyAlignment="1"/>
    <xf numFmtId="0" fontId="21" fillId="2" borderId="0" xfId="1" applyFont="1" applyFill="1" applyAlignment="1"/>
    <xf numFmtId="0" fontId="4" fillId="2" borderId="0" xfId="1" applyFont="1" applyFill="1" applyAlignment="1">
      <alignment horizontal="left" vertical="center" wrapText="1"/>
    </xf>
    <xf numFmtId="0" fontId="18" fillId="2" borderId="6" xfId="1" applyFont="1" applyFill="1" applyBorder="1">
      <alignment vertical="center"/>
    </xf>
    <xf numFmtId="0" fontId="21" fillId="2" borderId="0" xfId="1" applyFont="1" applyFill="1">
      <alignment vertical="center"/>
    </xf>
    <xf numFmtId="0" fontId="17" fillId="2" borderId="0" xfId="1" applyFont="1" applyFill="1" applyAlignment="1">
      <alignment shrinkToFit="1"/>
    </xf>
    <xf numFmtId="0" fontId="4" fillId="2" borderId="0" xfId="1" applyFont="1" applyFill="1" applyAlignment="1">
      <alignment vertical="center" wrapText="1"/>
    </xf>
    <xf numFmtId="0" fontId="17" fillId="2" borderId="0" xfId="1" applyFont="1" applyFill="1" applyAlignment="1">
      <alignment horizontal="left" wrapText="1"/>
    </xf>
    <xf numFmtId="0" fontId="22" fillId="2" borderId="0" xfId="1" applyFont="1" applyFill="1">
      <alignment vertical="center"/>
    </xf>
    <xf numFmtId="0" fontId="21" fillId="2" borderId="0" xfId="1" applyFont="1" applyFill="1" applyAlignment="1">
      <alignment shrinkToFit="1"/>
    </xf>
    <xf numFmtId="0" fontId="21" fillId="2" borderId="0" xfId="1" applyFont="1" applyFill="1" applyAlignment="1">
      <alignment horizontal="left" vertical="center" wrapText="1"/>
    </xf>
    <xf numFmtId="0" fontId="21" fillId="2" borderId="0" xfId="1" applyFont="1" applyFill="1" applyAlignment="1">
      <alignment vertical="center" wrapText="1"/>
    </xf>
    <xf numFmtId="0" fontId="21" fillId="2" borderId="8" xfId="1" applyFont="1" applyFill="1" applyBorder="1" applyAlignment="1">
      <alignment wrapText="1"/>
    </xf>
    <xf numFmtId="0" fontId="21" fillId="2" borderId="0" xfId="1" applyFont="1" applyFill="1" applyAlignment="1">
      <alignment wrapText="1"/>
    </xf>
    <xf numFmtId="0" fontId="22" fillId="2" borderId="0" xfId="1" applyFont="1" applyFill="1" applyAlignment="1">
      <alignment horizontal="left" vertical="center"/>
    </xf>
    <xf numFmtId="0" fontId="24"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1"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21" fillId="2" borderId="8" xfId="1" applyFont="1" applyFill="1" applyBorder="1" applyAlignment="1"/>
    <xf numFmtId="0" fontId="17" fillId="2" borderId="0" xfId="1" applyFont="1" applyFill="1" applyAlignment="1">
      <alignment horizontal="left" vertical="center" wrapText="1"/>
    </xf>
    <xf numFmtId="0" fontId="25" fillId="2" borderId="0" xfId="1" applyFont="1" applyFill="1" applyAlignment="1">
      <alignment horizontal="left" vertical="center"/>
    </xf>
    <xf numFmtId="0" fontId="13" fillId="2" borderId="0" xfId="1" applyFont="1" applyFill="1">
      <alignment vertical="center"/>
    </xf>
    <xf numFmtId="0" fontId="1" fillId="2" borderId="2" xfId="1" applyFill="1" applyBorder="1">
      <alignment vertical="center"/>
    </xf>
    <xf numFmtId="0" fontId="13"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1"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9" xfId="1" applyFont="1" applyBorder="1" applyAlignment="1">
      <alignment horizontal="center" vertical="center" shrinkToFi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7" fillId="2" borderId="1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8" xfId="1" applyFont="1" applyBorder="1" applyAlignment="1">
      <alignment horizontal="center" vertical="center" shrinkToFit="1"/>
    </xf>
    <xf numFmtId="0" fontId="25" fillId="0" borderId="9"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3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18" fillId="0" borderId="1" xfId="1" quotePrefix="1" applyFont="1" applyBorder="1" applyAlignment="1">
      <alignment horizontal="center" vertical="center" wrapText="1"/>
    </xf>
    <xf numFmtId="0" fontId="17" fillId="2" borderId="3" xfId="1" applyFont="1" applyFill="1" applyBorder="1" applyAlignment="1">
      <alignment horizontal="left" wrapText="1"/>
    </xf>
    <xf numFmtId="0" fontId="17" fillId="2" borderId="8" xfId="1" applyFont="1" applyFill="1" applyBorder="1" applyAlignment="1">
      <alignment horizontal="left"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15" fillId="0" borderId="1" xfId="1" applyFont="1" applyBorder="1" applyAlignment="1">
      <alignment horizontal="center" vertical="center"/>
    </xf>
    <xf numFmtId="0" fontId="15" fillId="0" borderId="11" xfId="1" applyFont="1" applyBorder="1" applyAlignment="1">
      <alignment horizontal="center" vertical="center"/>
    </xf>
    <xf numFmtId="0" fontId="25" fillId="0" borderId="5" xfId="1" applyFont="1" applyBorder="1" applyAlignment="1">
      <alignment horizontal="center" vertical="center" shrinkToFit="1"/>
    </xf>
    <xf numFmtId="0" fontId="25" fillId="0" borderId="0" xfId="1" applyFont="1" applyAlignment="1">
      <alignment horizontal="center" vertical="center" shrinkToFit="1"/>
    </xf>
    <xf numFmtId="0" fontId="25" fillId="0" borderId="6" xfId="1" applyFont="1" applyBorder="1" applyAlignment="1">
      <alignment horizontal="center" vertical="center" shrinkToFit="1"/>
    </xf>
    <xf numFmtId="0" fontId="15" fillId="0" borderId="1" xfId="1" applyFont="1" applyBorder="1" applyAlignment="1">
      <alignment horizontal="center" vertical="center" wrapText="1"/>
    </xf>
    <xf numFmtId="0" fontId="17" fillId="2" borderId="0" xfId="1" applyFont="1" applyFill="1" applyAlignment="1">
      <alignment horizontal="left"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 xfId="1" applyFont="1" applyBorder="1" applyAlignment="1">
      <alignment horizontal="center" vertical="center" wrapText="1" shrinkToFit="1"/>
    </xf>
    <xf numFmtId="0" fontId="26" fillId="0" borderId="10" xfId="1" applyFont="1" applyBorder="1">
      <alignment vertical="center"/>
    </xf>
    <xf numFmtId="0" fontId="26" fillId="0" borderId="12" xfId="1" applyFont="1" applyBorder="1">
      <alignment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5" fillId="0" borderId="1"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33" fillId="0" borderId="2" xfId="1" applyFont="1" applyBorder="1" applyAlignment="1">
      <alignment horizontal="left" vertical="center" wrapText="1"/>
    </xf>
    <xf numFmtId="0" fontId="33" fillId="0" borderId="3" xfId="1" applyFont="1" applyBorder="1" applyAlignment="1">
      <alignment horizontal="left" vertical="center" wrapText="1"/>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0" xfId="1" applyFont="1" applyAlignment="1">
      <alignment horizontal="left" vertical="center" wrapText="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33" fillId="0" borderId="8" xfId="1" applyFont="1" applyBorder="1" applyAlignment="1">
      <alignment horizontal="left" vertical="center" wrapText="1"/>
    </xf>
    <xf numFmtId="0" fontId="33" fillId="0" borderId="9" xfId="1" applyFont="1" applyBorder="1" applyAlignment="1">
      <alignment horizontal="left" vertical="center" wrapText="1"/>
    </xf>
    <xf numFmtId="0" fontId="32" fillId="0" borderId="2" xfId="1" applyFont="1" applyBorder="1" applyAlignment="1">
      <alignment horizontal="left" vertical="center" wrapText="1"/>
    </xf>
    <xf numFmtId="0" fontId="32" fillId="0" borderId="3" xfId="1" applyFont="1" applyBorder="1" applyAlignment="1">
      <alignment horizontal="left" vertical="center" wrapText="1"/>
    </xf>
    <xf numFmtId="0" fontId="32" fillId="0" borderId="4" xfId="1" applyFont="1" applyBorder="1" applyAlignment="1">
      <alignment horizontal="left" vertical="center" wrapText="1"/>
    </xf>
    <xf numFmtId="0" fontId="32" fillId="0" borderId="5" xfId="1" applyFont="1" applyBorder="1" applyAlignment="1">
      <alignment horizontal="left" vertical="center" wrapText="1"/>
    </xf>
    <xf numFmtId="0" fontId="32" fillId="0" borderId="0" xfId="1" applyFont="1" applyAlignment="1">
      <alignment horizontal="left" vertical="center" wrapText="1"/>
    </xf>
    <xf numFmtId="0" fontId="32" fillId="0" borderId="6" xfId="1" applyFont="1" applyBorder="1" applyAlignment="1">
      <alignment horizontal="left" vertical="center" wrapText="1"/>
    </xf>
    <xf numFmtId="0" fontId="32" fillId="0" borderId="7" xfId="1" applyFont="1" applyBorder="1" applyAlignment="1">
      <alignment horizontal="left" vertical="center" wrapText="1"/>
    </xf>
    <xf numFmtId="0" fontId="32" fillId="0" borderId="8" xfId="1" applyFont="1" applyBorder="1" applyAlignment="1">
      <alignment horizontal="left" vertical="center" wrapText="1"/>
    </xf>
    <xf numFmtId="0" fontId="32" fillId="0" borderId="9" xfId="1" applyFont="1" applyBorder="1" applyAlignment="1">
      <alignment horizontal="left" vertical="center" wrapText="1"/>
    </xf>
  </cellXfs>
  <cellStyles count="2">
    <cellStyle name="標準" xfId="0" builtinId="0"/>
    <cellStyle name="標準 2" xfId="1" xr:uid="{82E966EF-9ADB-4C18-8DE3-506780A6A2E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DE33891-A5B9-4081-9150-5BAD7A4641E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70D76F-8A48-4A68-BC7A-2B334A2168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27AB3F-408E-4BB9-B898-46AF1873413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0B15F4B-F19D-4AA6-BA4F-4D4B2AFB0F57}"/>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A6263A3-F1B1-4F77-BAF8-8973B9A2084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1403075-587D-40AD-A045-E938C976B42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47CCE4A-833A-4834-9016-449856FBAB83}"/>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ADFAB95-9E15-40FC-9F67-67A8E35666D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88D2FF1-ACFC-4D06-AF11-42BC0AAF00F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6609A85-73FE-465B-973B-90130520042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80989A8-C2BA-4FE1-97C6-7765A73C8FE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D9E91422-4C32-4BDA-B355-44503E6CE8E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D13B965-BEBF-4147-8AE6-F3C849952E5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14970A2E-1698-4F5F-A5D8-EB007C9CC67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08BD906-903C-47E4-B94D-E9928765EB7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19EF9CA-2795-46CD-8BC3-4AE67DA7126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B58EF09-ED30-49C4-AF7A-B3866AAFA935}"/>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C363E27-81A3-461C-A0AA-390B6E9BA05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E9A1864-E181-458C-AEF8-31ED19AD71B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E95A7FF-8B83-4FDE-B380-BD7E6832DBF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AF83FAC-EA04-4F58-AF0A-CDDD6052523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75B411C-9933-4973-B116-25697FE77DE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5FD0814-1099-4F50-A86E-DE4C0219EA3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C70DEA2-0D3F-45C3-8413-EAA72044E6B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1EE42FA-58FD-4459-9F03-A3B78BC5DB2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536B2F5-D0FA-4E3A-8A5E-2E708DD9CABA}"/>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6A506B-4169-4C5B-AA72-1155F90E10F7}"/>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DB10FF-DB39-40BE-82C3-4E022592B2AF}"/>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CDD469C-242E-440E-A8EF-9AF8E4784B60}"/>
            </a:ext>
          </a:extLst>
        </xdr:cNvPr>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2D0C842-E03C-41B1-950C-48E59138E9ED}"/>
            </a:ext>
          </a:extLst>
        </xdr:cNvPr>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D7C621D-8B7E-4074-B6DE-4F5B6DF8C7FC}"/>
            </a:ext>
          </a:extLst>
        </xdr:cNvPr>
        <xdr:cNvSpPr/>
      </xdr:nvSpPr>
      <xdr:spPr>
        <a:xfrm>
          <a:off x="3663950" y="12896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68476B4-9789-4680-848C-5666E2872529}"/>
            </a:ext>
          </a:extLst>
        </xdr:cNvPr>
        <xdr:cNvSpPr/>
      </xdr:nvSpPr>
      <xdr:spPr>
        <a:xfrm>
          <a:off x="3663950" y="11312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45C08ED-F054-40FD-894F-9A322FFFC9A8}"/>
            </a:ext>
          </a:extLst>
        </xdr:cNvPr>
        <xdr:cNvSpPr/>
      </xdr:nvSpPr>
      <xdr:spPr>
        <a:xfrm>
          <a:off x="3663950" y="456438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8C93EF4-4AC3-43CD-8A71-D6D6A2789949}"/>
            </a:ext>
          </a:extLst>
        </xdr:cNvPr>
        <xdr:cNvSpPr/>
      </xdr:nvSpPr>
      <xdr:spPr>
        <a:xfrm>
          <a:off x="3663950" y="440594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10BBD15-24E7-4D3A-A3F9-F4284A03BF23}"/>
            </a:ext>
          </a:extLst>
        </xdr:cNvPr>
        <xdr:cNvSpPr/>
      </xdr:nvSpPr>
      <xdr:spPr>
        <a:xfrm>
          <a:off x="3663950" y="375856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2DA0494-403F-48FB-AAF1-930DCC982818}"/>
            </a:ext>
          </a:extLst>
        </xdr:cNvPr>
        <xdr:cNvSpPr/>
      </xdr:nvSpPr>
      <xdr:spPr>
        <a:xfrm>
          <a:off x="3663950" y="360013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55A90AB-430F-4DA5-B568-B11E43AA883B}"/>
            </a:ext>
          </a:extLst>
        </xdr:cNvPr>
        <xdr:cNvSpPr/>
      </xdr:nvSpPr>
      <xdr:spPr>
        <a:xfrm>
          <a:off x="467590" y="465520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3C48664-45BB-4AB9-B6A7-4F3F983A16B9}"/>
            </a:ext>
          </a:extLst>
        </xdr:cNvPr>
        <xdr:cNvSpPr/>
      </xdr:nvSpPr>
      <xdr:spPr>
        <a:xfrm>
          <a:off x="3663950" y="170116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6359CC3A-F060-4D05-AD32-0620EDFD0241}"/>
            </a:ext>
          </a:extLst>
        </xdr:cNvPr>
        <xdr:cNvSpPr/>
      </xdr:nvSpPr>
      <xdr:spPr>
        <a:xfrm>
          <a:off x="3663950" y="154273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17DE5E25-E0B1-4BAE-B5DF-32EE6824BE0D}"/>
            </a:ext>
          </a:extLst>
        </xdr:cNvPr>
        <xdr:cNvSpPr/>
      </xdr:nvSpPr>
      <xdr:spPr>
        <a:xfrm>
          <a:off x="3663950" y="33470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EDBFE31-39C5-4BFC-BFC4-07FBA839682B}"/>
            </a:ext>
          </a:extLst>
        </xdr:cNvPr>
        <xdr:cNvSpPr/>
      </xdr:nvSpPr>
      <xdr:spPr>
        <a:xfrm>
          <a:off x="3663950" y="31886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1148AEE-8897-4DBA-A095-E0A7A81FCCE6}"/>
            </a:ext>
          </a:extLst>
        </xdr:cNvPr>
        <xdr:cNvSpPr/>
      </xdr:nvSpPr>
      <xdr:spPr>
        <a:xfrm>
          <a:off x="3663950" y="417004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864EC0E-0F25-4771-8F4B-1A208BF8DA5D}"/>
            </a:ext>
          </a:extLst>
        </xdr:cNvPr>
        <xdr:cNvSpPr/>
      </xdr:nvSpPr>
      <xdr:spPr>
        <a:xfrm>
          <a:off x="3663950" y="401161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2AEA1DB-5D0B-4C04-866F-3B36D82CB1BC}"/>
            </a:ext>
          </a:extLst>
        </xdr:cNvPr>
        <xdr:cNvSpPr/>
      </xdr:nvSpPr>
      <xdr:spPr>
        <a:xfrm>
          <a:off x="3663950" y="25241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4522944-C695-4089-AA89-30076645F7C2}"/>
            </a:ext>
          </a:extLst>
        </xdr:cNvPr>
        <xdr:cNvSpPr/>
      </xdr:nvSpPr>
      <xdr:spPr>
        <a:xfrm>
          <a:off x="3663950" y="23656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668F1A7-03E2-4A1F-BE21-D91408B70C5C}"/>
            </a:ext>
          </a:extLst>
        </xdr:cNvPr>
        <xdr:cNvSpPr/>
      </xdr:nvSpPr>
      <xdr:spPr>
        <a:xfrm>
          <a:off x="3663950" y="293560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259FAD6-7D94-4F3C-A337-DA65C186749C}"/>
            </a:ext>
          </a:extLst>
        </xdr:cNvPr>
        <xdr:cNvSpPr/>
      </xdr:nvSpPr>
      <xdr:spPr>
        <a:xfrm>
          <a:off x="3663950" y="277717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E2D3578-DB92-4A7B-8ADE-AAB5FE695FEF}"/>
            </a:ext>
          </a:extLst>
        </xdr:cNvPr>
        <xdr:cNvSpPr/>
      </xdr:nvSpPr>
      <xdr:spPr>
        <a:xfrm>
          <a:off x="7633970" y="354317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2FCACF6-39BC-43F1-BE9D-348F6DB95FF2}"/>
            </a:ext>
          </a:extLst>
        </xdr:cNvPr>
        <xdr:cNvSpPr/>
      </xdr:nvSpPr>
      <xdr:spPr>
        <a:xfrm>
          <a:off x="3663950" y="211264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48091F8-D5F6-4B09-BD1B-9D0D36F504BE}"/>
            </a:ext>
          </a:extLst>
        </xdr:cNvPr>
        <xdr:cNvSpPr/>
      </xdr:nvSpPr>
      <xdr:spPr>
        <a:xfrm>
          <a:off x="3663950" y="195421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6E1311E-A51A-4369-A2EC-0FC85B73377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BBEA5F-02D3-4550-9631-F7E63382C6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52F398-C203-42C6-9D1E-85B3ACF8DF7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369CCBD-56E6-4A62-B3B8-19E3B9940FA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4353CA6-3118-4065-B76D-88F30B2781B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7709770-142C-454A-BC70-D3E6A3ED8B8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9A76F00-2F4C-48B3-A3F2-4919FF4B976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9CF4ECC-869C-40EE-8684-874627DFEBD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BE84C37-55AC-4D09-8C84-F9F41F88801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13EC63D-8D54-49E3-AA64-D6E10E34F5E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C490907-1F07-4B9C-BFBC-1FCF03C997D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2355D853-C08D-4341-8673-C8B6ABE87C7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D2736C8-DDA0-4B74-9B82-B404C04A989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0F04B2C-09D7-492D-8931-A88913724CC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5399D0F1-E87C-4201-B154-E898F9B19D2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0C12BC9-5EA3-4E26-86C4-6555BDC0B11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CDC41E3-69DC-4657-94BE-D54EE51F423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D034CC7-C18A-4D2C-828A-05ED53E43198}"/>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277CAD3-9ADE-429D-A472-A0299D2D78C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F913275-F409-483F-85A0-F9E9CA18F57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144C6BE-7BDB-4B4D-8DE8-C2F87FD33D9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1A1A288-FFE7-4FC5-99E4-762751BDAB8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2760E36-E1D0-4265-B071-2D2969D86CDE}"/>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A811FFA-AC19-4983-A067-C4424D6F7CC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5C87AA0-3859-490B-880F-208328903AE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EA738E9-1BDB-4537-9690-E9531F45F6F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1DB7C5-96D0-470F-A5D9-ABFB21E69E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B73651-45DE-4A06-8EE3-F46B7CB52CC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3F97956-A69F-4196-A3D9-F35BD6E216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17A6894-844D-4E53-AED3-0C4CB46A090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07C6823-B375-4A02-89D4-A03F82905F84}"/>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8321B21-B35D-4503-A834-CBBE0A5D638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7667F9DE-2D35-4A37-AA56-87E7C5082BF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8152781-190E-4DEB-A81B-2BAE2E7FD3E1}"/>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54D0411-25B9-4B5E-A83C-28999E386F4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E338834-2F1B-435E-9EAE-DD636D6189F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DD45B2B-7CB8-4D29-9B35-E2B99164469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2CF8608-7A7E-4358-8FB9-067E9E8231F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B411181-FE87-46E7-B6A2-86FA0160403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7BE46BD-C756-4D64-B601-BA32B4BFD5E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4390327-B87C-4228-94F9-08192A6D33E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410B0A9-6E40-45B5-923F-BEC5A961AEA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47F52D8-8DC6-45A0-BB10-0791E546D47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8680D3B8-127E-4F88-B50A-7CCB5E6390F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AC1FA8A4-A39D-4564-BDC7-4FEB3AAFBBA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BA3C572-36D5-497C-B9D4-F3F5E035A573}"/>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C6298DF-D9EF-4F5E-95F9-6B54B1E21293}"/>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37596CB-B6B2-4BA7-9789-46D182FF1AE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1769B6A-F74B-4CB9-A0EE-A01056FEC60D}"/>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4F1FD85-6352-413F-AA06-0D462D301F7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F1F70BD-8259-46C7-85CC-87793A56D72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6B9554-32B3-4CE3-846E-F481712D12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BEF160-B0A1-46E3-984A-F53E74699DF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F3B502F-537D-4E51-9B5F-BDBE2BFB46E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8003ABF-CD7B-48FA-8F12-644702EC1A5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CEE90C9-B47E-4BDE-A692-56E41285E14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0B586C4-7B1B-4015-A58D-064DD0A3029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1C1E2D5-B1CD-4D93-AEAB-9E62D30A7F8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BCC91191-7B51-4640-9110-04A7BE92AD4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FE53FBC-806B-4D11-92DF-642D1720BF4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96B8304-B675-4B3D-BBBC-B56F81F2B37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26A08B6-2A57-4B2B-9946-37EDFC9A3E6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78E570D-6753-4F5E-B574-B727AFA8167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DA5B3D8-B1F1-40F9-A60B-21B1AF886B0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3E740A5-2671-4918-B769-A65D9FA408C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5A141CF-B945-4BA0-8C70-F7FED9D8A20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9FC08014-84E3-49C8-BB50-82E05782CF2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E6C8A87-6581-4AC0-A957-7568CA565322}"/>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88A0FD5-73D7-4957-8A87-9CC8AB7B803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B344B0A-153A-486D-AA1B-B28D9200398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A884A50-5EBB-40E0-9EC8-AD4313EBC4A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D375655-9DD6-43E7-BD25-5633D632222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027C782-15F4-4FCA-AB03-FC12E11C1E1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C68BA8D-9E0B-4A65-9CD7-14BE71312FD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62BAEE3-00BA-4224-9E48-4261FE945E6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D8E144F-ED99-49D7-B6FA-C98FBC83666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C85E7C-08A4-4852-8CFA-08F4D41296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169DE7-9CE6-41F3-858A-B0278B7D4B4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D4376EB5-2F3B-40EB-B50F-FF33806EFCC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B7F769A-F816-4224-92CC-4C2DAD7EA76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14EB4E7-B8C0-49E0-A7F5-188CA2A8549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D411D33-DDF5-499D-B2D8-03B8ADD7998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40F6012-A6A5-4B02-B7D5-2AA5215BEF0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BDFC020-E61D-4B20-9649-3535A8B902A9}"/>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C1D947F-050D-4A84-9ECC-4DDCC792236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255350D-ABF7-4215-B6CE-7713DAFA799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9A2DA95-FF36-4789-9B1C-702B24F16E64}"/>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0BC336E-02C4-4821-BCB3-9EA80974863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01F7766-033A-4B3B-B84A-36B6545CC1B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6567383-7185-455F-BA3C-F838E0FAC89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6FCF589-E46F-4564-AA28-6AFC1AE5B53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B4D186E-7653-49B4-916C-FAE039068FD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A0E7419-90EF-44D3-84E8-7ABA294DE6E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8F244F24-B5EA-4F37-B63E-5F0EA7BC392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BF4F849-8947-4533-8B1B-999B711225F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E0B89EF-C4C5-448E-8C52-F2F81319C59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22310F2-D06A-47E8-B423-304D9185F33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ACCF403-811C-4F13-8F77-8E4A69982A89}"/>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F6F09B8-7353-4349-9FFF-28549F51AF5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4383D4B7-B202-450E-8A07-437D58A8FB4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2%20&#12395;&#12363;&#12411;&#24066;&#9675;/&#20462;&#27491;03%20&#35519;&#26619;&#31080;&#65288;R2&#25244;&#26412;&#25913;&#38761;&#35519;&#26619;&#65289;&#65288;&#12395;&#12363;&#12411;&#24066;&#12539;&#12460;&#12473;&#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2%20&#12395;&#12363;&#12411;&#24066;&#9675;/03%20&#35519;&#26619;&#31080;&#65288;R2&#25244;&#26412;&#25913;&#38761;&#35519;&#26619;&#65289;&#65288;&#12395;&#12363;&#12411;&#24066;&#12539;&#23567;&#35215;&#27169;&#38598;&#21512;&#25490;&#27700;&#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2%20&#12395;&#12363;&#12411;&#24066;&#9675;/03%20&#35519;&#26619;&#31080;&#65288;R2&#25244;&#26412;&#25913;&#38761;&#35519;&#26619;&#65289;&#65288;&#12395;&#12363;&#12411;&#24066;&#12539;&#36786;&#26989;&#38598;&#33853;&#25490;&#27700;&#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2%20&#12395;&#12363;&#12411;&#24066;&#9675;/&#20462;&#27491;03%20&#35519;&#26619;&#31080;&#65288;R2&#25244;&#26412;&#25913;&#38761;&#35519;&#26619;&#65289;&#65288;&#12395;&#12363;&#12411;&#24066;&#12539;&#31777;&#26131;&#27700;&#36947;&#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2%20&#12395;&#12363;&#12411;&#24066;&#9675;/03%20&#35519;&#26619;&#31080;&#65288;R2&#25244;&#26412;&#25913;&#38761;&#35519;&#26619;&#65289;&#65288;&#12395;&#12363;&#12411;&#24066;&#12539;&#27700;&#36947;&#20107;&#2698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2%20&#12395;&#12363;&#12411;&#24066;&#9675;/03%20&#35519;&#26619;&#31080;&#65288;R2&#25244;&#26412;&#25913;&#38761;&#35519;&#26619;&#65289;&#65288;&#12395;&#12363;&#12411;&#24066;&#12539;&#20844;&#20849;&#1997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にかほ市</v>
          </cell>
        </row>
        <row r="17">
          <cell r="F17" t="str">
            <v>ガス事業</v>
          </cell>
          <cell r="W17" t="str">
            <v>―</v>
          </cell>
          <cell r="BD17" t="str">
            <v>○</v>
          </cell>
        </row>
        <row r="19">
          <cell r="F19" t="str">
            <v>ー</v>
          </cell>
        </row>
        <row r="41">
          <cell r="R41" t="str">
            <v>○</v>
          </cell>
          <cell r="X41" t="str">
            <v>○</v>
          </cell>
        </row>
        <row r="42">
          <cell r="R42" t="str">
            <v>○</v>
          </cell>
          <cell r="X42" t="str">
            <v xml:space="preserve"> </v>
          </cell>
          <cell r="AA42" t="str">
            <v>○</v>
          </cell>
        </row>
        <row r="56">
          <cell r="B56" t="str">
            <v>平成22年度に民営化すべきとの答申を受けており、平成29年度に公募行い、平成30年度において優先交渉権者と仮契約を結び、令和元年度で本契約を締結し、令和2年4月1日から民間へ事業譲渡する運びとなった。
　また民営化により、これまで公営企業としては難しかった営業活動やお客様へのサービスが手厚くなり、スピード感を持った料金サービスの提供ができるようになった。</v>
          </cell>
        </row>
        <row r="62">
          <cell r="G62" t="str">
            <v>○</v>
          </cell>
          <cell r="S62" t="str">
            <v>令和</v>
          </cell>
          <cell r="V62">
            <v>2</v>
          </cell>
        </row>
        <row r="63">
          <cell r="V63">
            <v>3</v>
          </cell>
        </row>
        <row r="64">
          <cell r="V64">
            <v>31</v>
          </cell>
        </row>
        <row r="68">
          <cell r="AG68" t="str">
            <v>○</v>
          </cell>
        </row>
        <row r="117">
          <cell r="J117" t="str">
            <v xml:space="preserve"> </v>
          </cell>
        </row>
        <row r="118">
          <cell r="V118" t="str">
            <v xml:space="preserve"> </v>
          </cell>
        </row>
        <row r="119">
          <cell r="V119" t="str">
            <v xml:space="preserve"> </v>
          </cell>
        </row>
        <row r="124">
          <cell r="B124" t="str">
            <v>平成22年度に民営化すべきとの答申を受けており、平成29年度に公募行い、平成30年度において優先交渉権者と仮契約を結び、令和元年度で本契約を締結し、令和2年4月1日から民間へ事業譲渡する運びとなった。
　また民営化により、これまで公営企業としては難しかった営業活動やお客様へのサービスが手厚くなり、スピード感を持った料金サービスの提供ができるようになった。</v>
          </cell>
        </row>
        <row r="130">
          <cell r="J130" t="str">
            <v>○</v>
          </cell>
          <cell r="S130" t="str">
            <v>令和</v>
          </cell>
          <cell r="V130">
            <v>2</v>
          </cell>
        </row>
        <row r="131">
          <cell r="V131">
            <v>4</v>
          </cell>
        </row>
        <row r="132">
          <cell r="V132">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にかほ市</v>
          </cell>
        </row>
        <row r="17">
          <cell r="F17" t="str">
            <v>下水道事業</v>
          </cell>
          <cell r="W17" t="str">
            <v>小規模集合排水施設</v>
          </cell>
          <cell r="BD17" t="str">
            <v>×</v>
          </cell>
        </row>
        <row r="19">
          <cell r="F19" t="str">
            <v>ー</v>
          </cell>
        </row>
        <row r="43">
          <cell r="R43" t="str">
            <v xml:space="preserve"> </v>
          </cell>
          <cell r="AA43" t="str">
            <v xml:space="preserve"> </v>
          </cell>
        </row>
        <row r="48">
          <cell r="R48" t="str">
            <v>○</v>
          </cell>
        </row>
        <row r="238">
          <cell r="B238" t="str">
            <v>令和</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基本的には経営努力による独立採算での運営を行うべきであるが、人口減少等地域の事情により現状の料金収入のみで採算をとることは極めて困難であることから、使用料改定について検討を行うとともに、維持管理経費についてコスト削減を図り、適正かつ必要最低限の管理に努め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にかほ市</v>
          </cell>
        </row>
        <row r="17">
          <cell r="F17" t="str">
            <v>下水道事業</v>
          </cell>
          <cell r="W17" t="str">
            <v>農業集落排水施設</v>
          </cell>
          <cell r="BD17" t="str">
            <v>×</v>
          </cell>
        </row>
        <row r="19">
          <cell r="F19" t="str">
            <v>ー</v>
          </cell>
        </row>
        <row r="43">
          <cell r="R43" t="str">
            <v>○</v>
          </cell>
          <cell r="AA43" t="str">
            <v>○</v>
          </cell>
        </row>
        <row r="201">
          <cell r="B201" t="str">
            <v>　公共下水道処理区域と農集排処理区域を統合し、農集排処理区域の汚水を公共下水道処理施設で併せて一括処理することにより、汚水処理施設の統廃合を推進し、維持管理費の縮減を図る。</v>
          </cell>
        </row>
        <row r="232">
          <cell r="Y232" t="str">
            <v>○</v>
          </cell>
        </row>
        <row r="238">
          <cell r="B238" t="str">
            <v>令和</v>
          </cell>
          <cell r="E238">
            <v>15</v>
          </cell>
        </row>
        <row r="239">
          <cell r="E239">
            <v>4</v>
          </cell>
        </row>
        <row r="240">
          <cell r="E240">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にかほ市</v>
          </cell>
        </row>
        <row r="17">
          <cell r="F17" t="str">
            <v>簡易水道事業</v>
          </cell>
          <cell r="W17" t="str">
            <v>―</v>
          </cell>
          <cell r="BD17" t="str">
            <v>×</v>
          </cell>
        </row>
        <row r="19">
          <cell r="F19" t="str">
            <v>ー</v>
          </cell>
        </row>
        <row r="41">
          <cell r="R41" t="str">
            <v>○</v>
          </cell>
          <cell r="X41" t="str">
            <v>○</v>
          </cell>
        </row>
        <row r="56">
          <cell r="B56" t="str">
            <v>平成２９年３月３１日、にかほ市簡易水道事業を廃止。平成２９年４月１日より、水道事業へ移行し公営企業となった。</v>
          </cell>
        </row>
        <row r="62">
          <cell r="G62" t="str">
            <v>○</v>
          </cell>
          <cell r="S62" t="str">
            <v>平成</v>
          </cell>
          <cell r="V62">
            <v>29</v>
          </cell>
        </row>
        <row r="63">
          <cell r="V63">
            <v>3</v>
          </cell>
        </row>
        <row r="64">
          <cell r="V64">
            <v>31</v>
          </cell>
        </row>
        <row r="69">
          <cell r="AG69"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にかほ市</v>
          </cell>
        </row>
        <row r="17">
          <cell r="F17" t="str">
            <v>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現行の経営体制及び経営手法で健全な事業運営が実施できている。対応可能な業務は、民間へ委託している。今後は、委託内容の精査、検証を行いより効果的な内容となるよう、業務委託の充実・拡大を図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にかほ市</v>
          </cell>
        </row>
        <row r="17">
          <cell r="F17" t="str">
            <v>下水道事業</v>
          </cell>
          <cell r="W17" t="str">
            <v>公共下水道</v>
          </cell>
          <cell r="BD17" t="str">
            <v>×</v>
          </cell>
        </row>
        <row r="19">
          <cell r="F19" t="str">
            <v>ー</v>
          </cell>
        </row>
        <row r="43">
          <cell r="R43" t="str">
            <v>○</v>
          </cell>
          <cell r="AA43" t="str">
            <v>○</v>
          </cell>
        </row>
        <row r="184">
          <cell r="Y184" t="str">
            <v xml:space="preserve"> </v>
          </cell>
        </row>
        <row r="201">
          <cell r="B201" t="str">
            <v>　公共下水道処理区域と農集排処理区域を統合し、農集排処理区域の汚水を公共下水道処理施設で併せて一括処理することにより、汚水処理施設の統廃合を推進し、維持管理費の縮減を図る。</v>
          </cell>
        </row>
        <row r="232">
          <cell r="Y232" t="str">
            <v>○</v>
          </cell>
        </row>
        <row r="238">
          <cell r="B238" t="str">
            <v>令和</v>
          </cell>
          <cell r="E238">
            <v>18</v>
          </cell>
        </row>
        <row r="239">
          <cell r="E239">
            <v>4</v>
          </cell>
        </row>
        <row r="240">
          <cell r="E240">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DC87-1AE4-4DF0-A11D-0FEFB93F68EF}">
  <sheetPr>
    <pageSetUpPr fitToPage="1"/>
  </sheetPr>
  <dimension ref="A1:CE298"/>
  <sheetViews>
    <sheetView showZeros="0" tabSelected="1" zoomScale="55" zoomScaleNormal="55" workbookViewId="0">
      <selection activeCell="P298" sqref="P298"/>
    </sheetView>
  </sheetViews>
  <sheetFormatPr defaultColWidth="2.75" defaultRowHeight="12.6" customHeight="1" x14ac:dyDescent="0.4"/>
  <cols>
    <col min="1" max="70" width="2.5" style="1" customWidth="1"/>
    <col min="71" max="16384" width="2.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IF(COUNTIF([5]回答表!K15,"*")&gt;0,[5]回答表!K15,"")</f>
        <v>にかほ市</v>
      </c>
      <c r="D11" s="246"/>
      <c r="E11" s="246"/>
      <c r="F11" s="246"/>
      <c r="G11" s="246"/>
      <c r="H11" s="246"/>
      <c r="I11" s="246"/>
      <c r="J11" s="246"/>
      <c r="K11" s="246"/>
      <c r="L11" s="246"/>
      <c r="M11" s="246"/>
      <c r="N11" s="246"/>
      <c r="O11" s="246"/>
      <c r="P11" s="246"/>
      <c r="Q11" s="246"/>
      <c r="R11" s="246"/>
      <c r="S11" s="246"/>
      <c r="T11" s="246"/>
      <c r="U11" s="253" t="str">
        <f>IF(COUNTIF([5]回答表!F17,"*")&gt;0,[5]回答表!F17,"")</f>
        <v>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IF(COUNTIF([5]回答表!W17,"*")&gt;0,[5]回答表!W17,"")</f>
        <v>―</v>
      </c>
      <c r="AP11" s="248"/>
      <c r="AQ11" s="248"/>
      <c r="AR11" s="248"/>
      <c r="AS11" s="248"/>
      <c r="AT11" s="248"/>
      <c r="AU11" s="248"/>
      <c r="AV11" s="248"/>
      <c r="AW11" s="248"/>
      <c r="AX11" s="248"/>
      <c r="AY11" s="248"/>
      <c r="AZ11" s="248"/>
      <c r="BA11" s="248"/>
      <c r="BB11" s="248"/>
      <c r="BC11" s="248"/>
      <c r="BD11" s="248"/>
      <c r="BE11" s="249"/>
      <c r="BF11" s="252" t="str">
        <f>IF(COUNTIF([5]回答表!F19,"*")&gt;0,[5]回答表!F19,"")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1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1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1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1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IF([5]回答表!R41="○","○","")</f>
        <v/>
      </c>
      <c r="E24" s="122"/>
      <c r="F24" s="122"/>
      <c r="G24" s="122"/>
      <c r="H24" s="122"/>
      <c r="I24" s="122"/>
      <c r="J24" s="123"/>
      <c r="K24" s="121" t="str">
        <f>IF([5]回答表!R42="○","○","")</f>
        <v/>
      </c>
      <c r="L24" s="122"/>
      <c r="M24" s="122"/>
      <c r="N24" s="122"/>
      <c r="O24" s="122"/>
      <c r="P24" s="122"/>
      <c r="Q24" s="123"/>
      <c r="R24" s="121" t="str">
        <f>IF([5]回答表!R43="○","○","")</f>
        <v/>
      </c>
      <c r="S24" s="122"/>
      <c r="T24" s="122"/>
      <c r="U24" s="122"/>
      <c r="V24" s="122"/>
      <c r="W24" s="122"/>
      <c r="X24" s="123"/>
      <c r="Y24" s="121" t="str">
        <f>IF([5]回答表!R44="○","○","")</f>
        <v/>
      </c>
      <c r="Z24" s="122"/>
      <c r="AA24" s="122"/>
      <c r="AB24" s="122"/>
      <c r="AC24" s="122"/>
      <c r="AD24" s="122"/>
      <c r="AE24" s="123"/>
      <c r="AF24" s="121" t="str">
        <f>IF([5]回答表!R45="○","○","")</f>
        <v/>
      </c>
      <c r="AG24" s="122"/>
      <c r="AH24" s="122"/>
      <c r="AI24" s="122"/>
      <c r="AJ24" s="122"/>
      <c r="AK24" s="122"/>
      <c r="AL24" s="123"/>
      <c r="AM24" s="121" t="str">
        <f>IF([5]回答表!R46="○","○","")</f>
        <v/>
      </c>
      <c r="AN24" s="122"/>
      <c r="AO24" s="122"/>
      <c r="AP24" s="122"/>
      <c r="AQ24" s="122"/>
      <c r="AR24" s="122"/>
      <c r="AS24" s="123"/>
      <c r="AT24" s="121" t="str">
        <f>IF([5]回答表!R47="○","○","")</f>
        <v/>
      </c>
      <c r="AU24" s="122"/>
      <c r="AV24" s="122"/>
      <c r="AW24" s="122"/>
      <c r="AX24" s="122"/>
      <c r="AY24" s="122"/>
      <c r="AZ24" s="123"/>
      <c r="BA24" s="19"/>
      <c r="BB24" s="118" t="str">
        <f>IF([5]回答表!R48="○","○","")</f>
        <v>○</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IF([5]回答表!X41="○","○","")</f>
        <v/>
      </c>
      <c r="O36" s="98"/>
      <c r="P36" s="98"/>
      <c r="Q36" s="99"/>
      <c r="R36" s="39"/>
      <c r="S36" s="39"/>
      <c r="T36" s="39"/>
      <c r="U36" s="106" t="str">
        <f>IF([5]回答表!X41="○",[5]回答表!B56,IF([5]回答表!AA41="○",[5]回答表!B76,""))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IF([5]回答表!X41="○",[5]回答表!S62,IF([5]回答表!AA41="○",[5]回答表!S82,""))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IF([5]回答表!X41="○",[5]回答表!G62,IF([5]回答表!AA41="○",[5]回答表!G82,""))</f>
        <v/>
      </c>
      <c r="AN38" s="119"/>
      <c r="AO38" s="119"/>
      <c r="AP38" s="119"/>
      <c r="AQ38" s="119"/>
      <c r="AR38" s="119"/>
      <c r="AS38" s="119"/>
      <c r="AT38" s="120"/>
      <c r="AU38" s="118" t="str">
        <f>IF([5]回答表!X41="○",[5]回答表!G63,IF([5]回答表!AA41="○",[5]回答表!G83,""))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IF([5]回答表!X41="○",[5]回答表!V62,IF([5]回答表!AA41="○",[5]回答表!V82,""))</f>
        <v/>
      </c>
      <c r="BF39" s="199"/>
      <c r="BG39" s="199"/>
      <c r="BH39" s="200"/>
      <c r="BI39" s="82" t="str">
        <f>IF([5]回答表!X41="○",[5]回答表!V63,IF([5]回答表!AA41="○",[5]回答表!V83,""))</f>
        <v/>
      </c>
      <c r="BJ39" s="199"/>
      <c r="BK39" s="199"/>
      <c r="BL39" s="200"/>
      <c r="BM39" s="82" t="str">
        <f>IF([5]回答表!X41="○",[5]回答表!V64,IF([5]回答表!AA41="○",[5]回答表!V84,""))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IF([5]回答表!X41="○",[5]回答表!O68,IF([5]回答表!AA41="○",[5]回答表!O88,""))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IF([5]回答表!X41="○",[5]回答表!O69,IF([5]回答表!AA41="○",[5]回答表!O89,""))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IF([5]回答表!AA41="○","○","")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IF([5]回答表!X41="○",[5]回答表!O70,IF([5]回答表!AA41="○",[5]回答表!O90,""))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IF([5]回答表!X41="○",[5]回答表!O71,IF([5]回答表!AA41="○",[5]回答表!O91,""))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IF([5]回答表!X41="○",[5]回答表!AG68,IF([5]回答表!AA41="○",[5]回答表!AG88,""))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IF([5]回答表!X41="○",[5]回答表!AG69,IF([5]回答表!AA41="○",[5]回答表!AG89,""))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IF([5]回答表!X41="○",[5]回答表!AG70,IF([5]回答表!AA41="○",[5]回答表!AG90,""))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7.1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IF([5]回答表!AD41="○","○","")</f>
        <v/>
      </c>
      <c r="O52" s="98"/>
      <c r="P52" s="98"/>
      <c r="Q52" s="99"/>
      <c r="R52" s="39"/>
      <c r="S52" s="39"/>
      <c r="T52" s="39"/>
      <c r="U52" s="106" t="str">
        <f>IF([5]回答表!AD41="○",[5]回答表!B96,"")</f>
        <v/>
      </c>
      <c r="V52" s="107"/>
      <c r="W52" s="107"/>
      <c r="X52" s="107"/>
      <c r="Y52" s="107"/>
      <c r="Z52" s="107"/>
      <c r="AA52" s="107"/>
      <c r="AB52" s="107"/>
      <c r="AC52" s="107"/>
      <c r="AD52" s="107"/>
      <c r="AE52" s="107"/>
      <c r="AF52" s="107"/>
      <c r="AG52" s="107"/>
      <c r="AH52" s="107"/>
      <c r="AI52" s="107"/>
      <c r="AJ52" s="108"/>
      <c r="AK52" s="56"/>
      <c r="AL52" s="56"/>
      <c r="AM52" s="106" t="str">
        <f>IF([5]回答表!AD41="○",[5]回答表!B101,"")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IF([5]回答表!X42="○","○","")</f>
        <v/>
      </c>
      <c r="O63" s="98"/>
      <c r="P63" s="98"/>
      <c r="Q63" s="99"/>
      <c r="R63" s="39"/>
      <c r="S63" s="39"/>
      <c r="T63" s="39"/>
      <c r="U63" s="106" t="str">
        <f>IF([5]回答表!X42="○",[5]回答表!B111,IF([5]回答表!AA42="○",[5]回答表!B124,""))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IF([5]回答表!X42="○",[5]回答表!S117,IF([5]回答表!AA42="○",[5]回答表!S130,""))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IF([5]回答表!X42="○",[5]回答表!J117,IF([5]回答表!AA42="○",[5]回答表!J130,""))</f>
        <v/>
      </c>
      <c r="AN66" s="119"/>
      <c r="AO66" s="119"/>
      <c r="AP66" s="119"/>
      <c r="AQ66" s="119"/>
      <c r="AR66" s="119"/>
      <c r="AS66" s="119"/>
      <c r="AT66" s="120"/>
      <c r="AU66" s="118" t="str">
        <f>IF([5]回答表!X42="○",[5]回答表!J118,IF([5]回答表!AA42="○",[5]回答表!J131,""))</f>
        <v/>
      </c>
      <c r="AV66" s="119"/>
      <c r="AW66" s="119"/>
      <c r="AX66" s="119"/>
      <c r="AY66" s="119"/>
      <c r="AZ66" s="119"/>
      <c r="BA66" s="119"/>
      <c r="BB66" s="120"/>
      <c r="BC66" s="40"/>
      <c r="BD66" s="35"/>
      <c r="BE66" s="82" t="str">
        <f>IF([5]回答表!X42="○",[5]回答表!V117,IF([5]回答表!AA42="○",[5]回答表!V130,""))</f>
        <v/>
      </c>
      <c r="BF66" s="83"/>
      <c r="BG66" s="83"/>
      <c r="BH66" s="83"/>
      <c r="BI66" s="82" t="str">
        <f>IF([5]回答表!X42="○",[5]回答表!V118,IF([5]回答表!AA42="○",[5]回答表!V131,""))</f>
        <v/>
      </c>
      <c r="BJ66" s="83"/>
      <c r="BK66" s="83"/>
      <c r="BL66" s="83"/>
      <c r="BM66" s="82" t="str">
        <f>IF([5]回答表!X42="○",[5]回答表!V119,IF([5]回答表!AA42="○",[5]回答表!V132,""))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IF([5]回答表!AA42="○","○","")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IF([5]回答表!AD42="○","○","")</f>
        <v/>
      </c>
      <c r="O75" s="98"/>
      <c r="P75" s="98"/>
      <c r="Q75" s="99"/>
      <c r="R75" s="39"/>
      <c r="S75" s="39"/>
      <c r="T75" s="39"/>
      <c r="U75" s="106" t="str">
        <f>IF([5]回答表!AD42="○",[5]回答表!B137,"")</f>
        <v/>
      </c>
      <c r="V75" s="107"/>
      <c r="W75" s="107"/>
      <c r="X75" s="107"/>
      <c r="Y75" s="107"/>
      <c r="Z75" s="107"/>
      <c r="AA75" s="107"/>
      <c r="AB75" s="107"/>
      <c r="AC75" s="107"/>
      <c r="AD75" s="107"/>
      <c r="AE75" s="107"/>
      <c r="AF75" s="107"/>
      <c r="AG75" s="107"/>
      <c r="AH75" s="107"/>
      <c r="AI75" s="107"/>
      <c r="AJ75" s="108"/>
      <c r="AK75" s="56"/>
      <c r="AL75" s="56"/>
      <c r="AM75" s="106" t="str">
        <f>IF([5]回答表!AD42="○",[5]回答表!B143,"")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149999999999999" customHeight="1" x14ac:dyDescent="0.4">
      <c r="C87" s="33"/>
      <c r="D87" s="172" t="s">
        <v>18</v>
      </c>
      <c r="E87" s="172"/>
      <c r="F87" s="172"/>
      <c r="G87" s="172"/>
      <c r="H87" s="172"/>
      <c r="I87" s="172"/>
      <c r="J87" s="172"/>
      <c r="K87" s="172"/>
      <c r="L87" s="172"/>
      <c r="M87" s="172"/>
      <c r="N87" s="97" t="str">
        <f>IF([5]回答表!F17="水道事業",IF([5]回答表!X43="○","○",""),"")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IF([5]回答表!F17="水道事業",IF([5]回答表!X43="○",[5]回答表!B154,IF([5]回答表!AA43="○",[5]回答表!B201,"")),"")</f>
        <v/>
      </c>
      <c r="AN87" s="107"/>
      <c r="AO87" s="107"/>
      <c r="AP87" s="107"/>
      <c r="AQ87" s="107"/>
      <c r="AR87" s="107"/>
      <c r="AS87" s="107"/>
      <c r="AT87" s="107"/>
      <c r="AU87" s="107"/>
      <c r="AV87" s="107"/>
      <c r="AW87" s="107"/>
      <c r="AX87" s="107"/>
      <c r="AY87" s="107"/>
      <c r="AZ87" s="107"/>
      <c r="BA87" s="107"/>
      <c r="BB87" s="108"/>
      <c r="BC87" s="40"/>
      <c r="BD87" s="35"/>
      <c r="BE87" s="115" t="str">
        <f>IF([5]回答表!F17="水道事業",IF([5]回答表!X43="○",[5]回答表!B190,IF([5]回答表!AA43="○",[5]回答表!B238,"")),"")</f>
        <v/>
      </c>
      <c r="BF87" s="116"/>
      <c r="BG87" s="116"/>
      <c r="BH87" s="116"/>
      <c r="BI87" s="115"/>
      <c r="BJ87" s="116"/>
      <c r="BK87" s="116"/>
      <c r="BL87" s="116"/>
      <c r="BM87" s="115"/>
      <c r="BN87" s="116"/>
      <c r="BO87" s="116"/>
      <c r="BP87" s="117"/>
      <c r="BQ87" s="38"/>
    </row>
    <row r="88" spans="3:69" ht="19.149999999999999"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IF([5]回答表!F17="水道事業",IF([5]回答表!X43="○",[5]回答表!J162,IF([5]回答表!AA43="○",[5]回答表!J209,"")),"")</f>
        <v/>
      </c>
      <c r="V89" s="119"/>
      <c r="W89" s="119"/>
      <c r="X89" s="119"/>
      <c r="Y89" s="119"/>
      <c r="Z89" s="119"/>
      <c r="AA89" s="119"/>
      <c r="AB89" s="120"/>
      <c r="AC89" s="118" t="str">
        <f>IF([5]回答表!F17="水道事業",IF([5]回答表!X43="○",[5]回答表!J169,IF([5]回答表!AA43="○",[5]回答表!J216,"")),"")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IF([5]回答表!F17="水道事業",IF([5]回答表!X43="○",[5]回答表!E190,IF([5]回答表!AA43="○",[5]回答表!E238,"")),"")</f>
        <v/>
      </c>
      <c r="BF90" s="83"/>
      <c r="BG90" s="83"/>
      <c r="BH90" s="83"/>
      <c r="BI90" s="82" t="str">
        <f>IF([5]回答表!F17="水道事業",IF([5]回答表!X43="○",[5]回答表!E191,IF([5]回答表!AA43="○",[5]回答表!E239,"")),"")</f>
        <v/>
      </c>
      <c r="BJ90" s="83"/>
      <c r="BK90" s="83"/>
      <c r="BL90" s="83"/>
      <c r="BM90" s="82" t="str">
        <f>IF([5]回答表!F17="水道事業",IF([5]回答表!X43="○",[5]回答表!E192,IF([5]回答表!AA43="○",[5]回答表!E240,"")),"")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149999999999999"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149999999999999" customHeight="1" x14ac:dyDescent="0.4">
      <c r="C93" s="33"/>
      <c r="D93" s="177" t="s">
        <v>26</v>
      </c>
      <c r="E93" s="172"/>
      <c r="F93" s="172"/>
      <c r="G93" s="172"/>
      <c r="H93" s="172"/>
      <c r="I93" s="172"/>
      <c r="J93" s="172"/>
      <c r="K93" s="172"/>
      <c r="L93" s="172"/>
      <c r="M93" s="173"/>
      <c r="N93" s="97" t="str">
        <f>IF([5]回答表!F17="水道事業",IF([5]回答表!AA43="○","○",""),"")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IF([5]回答表!F17="水道事業",IF([5]回答表!X43="○",[5]回答表!J172,IF([5]回答表!AA43="○",[5]回答表!J219,"")),"")</f>
        <v/>
      </c>
      <c r="V94" s="119"/>
      <c r="W94" s="119"/>
      <c r="X94" s="119"/>
      <c r="Y94" s="119"/>
      <c r="Z94" s="119"/>
      <c r="AA94" s="119"/>
      <c r="AB94" s="120"/>
      <c r="AC94" s="118" t="str">
        <f>IF([5]回答表!F17="水道事業",IF([5]回答表!X43="○",[5]回答表!J176,IF([5]回答表!AA43="○",[5]回答表!J223,"")),"")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IF([5]回答表!F17="水道事業",IF([5]回答表!AD43="○","○",""),"")</f>
        <v/>
      </c>
      <c r="O99" s="98"/>
      <c r="P99" s="98"/>
      <c r="Q99" s="99"/>
      <c r="R99" s="39"/>
      <c r="S99" s="39"/>
      <c r="T99" s="39"/>
      <c r="U99" s="106" t="str">
        <f>IF([5]回答表!F17="水道事業",IF([5]回答表!AD43="○",[5]回答表!B249,""),"")</f>
        <v/>
      </c>
      <c r="V99" s="107"/>
      <c r="W99" s="107"/>
      <c r="X99" s="107"/>
      <c r="Y99" s="107"/>
      <c r="Z99" s="107"/>
      <c r="AA99" s="107"/>
      <c r="AB99" s="107"/>
      <c r="AC99" s="107"/>
      <c r="AD99" s="107"/>
      <c r="AE99" s="107"/>
      <c r="AF99" s="107"/>
      <c r="AG99" s="107"/>
      <c r="AH99" s="107"/>
      <c r="AI99" s="107"/>
      <c r="AJ99" s="108"/>
      <c r="AK99" s="56"/>
      <c r="AL99" s="56"/>
      <c r="AM99" s="106" t="str">
        <f>IF([5]回答表!F17="水道事業",IF([5]回答表!AD43="○",[5]回答表!B255,""),"")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149999999999999" customHeight="1" x14ac:dyDescent="0.4">
      <c r="C111" s="33"/>
      <c r="D111" s="172" t="s">
        <v>18</v>
      </c>
      <c r="E111" s="172"/>
      <c r="F111" s="172"/>
      <c r="G111" s="172"/>
      <c r="H111" s="172"/>
      <c r="I111" s="172"/>
      <c r="J111" s="172"/>
      <c r="K111" s="172"/>
      <c r="L111" s="172"/>
      <c r="M111" s="172"/>
      <c r="N111" s="97" t="str">
        <f>IF([5]回答表!F17="簡易水道事業",IF([5]回答表!X43="○","○",""),"")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IF([5]回答表!F17="簡易水道事業",IF([5]回答表!X43="○",[5]回答表!B154,IF([5]回答表!AA43="○",[5]回答表!B201,"")),"")</f>
        <v/>
      </c>
      <c r="AN111" s="107"/>
      <c r="AO111" s="107"/>
      <c r="AP111" s="107"/>
      <c r="AQ111" s="107"/>
      <c r="AR111" s="107"/>
      <c r="AS111" s="107"/>
      <c r="AT111" s="107"/>
      <c r="AU111" s="107"/>
      <c r="AV111" s="107"/>
      <c r="AW111" s="107"/>
      <c r="AX111" s="107"/>
      <c r="AY111" s="107"/>
      <c r="AZ111" s="107"/>
      <c r="BA111" s="107"/>
      <c r="BB111" s="108"/>
      <c r="BC111" s="40"/>
      <c r="BD111" s="35"/>
      <c r="BE111" s="115" t="str">
        <f>IF([5]回答表!F17="簡易水道事業",IF([5]回答表!X43="○",[5]回答表!B190,IF([5]回答表!AA43="○",[5]回答表!B238,"")),"")</f>
        <v/>
      </c>
      <c r="BF111" s="116"/>
      <c r="BG111" s="116"/>
      <c r="BH111" s="116"/>
      <c r="BI111" s="115"/>
      <c r="BJ111" s="116"/>
      <c r="BK111" s="116"/>
      <c r="BL111" s="116"/>
      <c r="BM111" s="115"/>
      <c r="BN111" s="116"/>
      <c r="BO111" s="116"/>
      <c r="BP111" s="117"/>
      <c r="BQ111" s="38"/>
    </row>
    <row r="112" spans="1:70" ht="19.149999999999999"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IF([5]回答表!F17="簡易水道事業",IF([5]回答表!X43="○",[5]回答表!Y181,IF([5]回答表!AA43="○",[5]回答表!Y229,"")),"")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IF([5]回答表!F17="簡易水道事業",IF([5]回答表!X43="○",[5]回答表!E190,IF([5]回答表!AA43="○",[5]回答表!E238,"")),"")</f>
        <v/>
      </c>
      <c r="BF114" s="83"/>
      <c r="BG114" s="83"/>
      <c r="BH114" s="83"/>
      <c r="BI114" s="82" t="str">
        <f>IF([5]回答表!F17="簡易水道事業",IF([5]回答表!X43="○",[5]回答表!E191,IF([5]回答表!AA43="○",[5]回答表!E239,"")),"")</f>
        <v/>
      </c>
      <c r="BJ114" s="83"/>
      <c r="BK114" s="83"/>
      <c r="BL114" s="83"/>
      <c r="BM114" s="82" t="str">
        <f>IF([5]回答表!F17="簡易水道事業",IF([5]回答表!X43="○",[5]回答表!E192,IF([5]回答表!AA43="○",[5]回答表!E240,"")),"")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149999999999999"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149999999999999" customHeight="1" x14ac:dyDescent="0.4">
      <c r="C117" s="33"/>
      <c r="D117" s="177" t="s">
        <v>26</v>
      </c>
      <c r="E117" s="172"/>
      <c r="F117" s="172"/>
      <c r="G117" s="172"/>
      <c r="H117" s="172"/>
      <c r="I117" s="172"/>
      <c r="J117" s="172"/>
      <c r="K117" s="172"/>
      <c r="L117" s="172"/>
      <c r="M117" s="173"/>
      <c r="N117" s="97" t="str">
        <f>IF([5]回答表!F17="簡易水道事業",IF([5]回答表!AA43="○","○",""),"")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IF([5]回答表!F17="簡易水道事業",IF([5]回答表!X43="○",[5]回答表!Y182,IF([5]回答表!AA43="○",[5]回答表!Y230,"")),"")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IF([5]回答表!F17="簡易水道事業",IF([5]回答表!AD43="○","○",""),"")</f>
        <v/>
      </c>
      <c r="O123" s="98"/>
      <c r="P123" s="98"/>
      <c r="Q123" s="99"/>
      <c r="R123" s="39"/>
      <c r="S123" s="39"/>
      <c r="T123" s="39"/>
      <c r="U123" s="106" t="str">
        <f>IF([5]回答表!F17="簡易水道事業",IF([5]回答表!AD43="○",[5]回答表!B249,""),"")</f>
        <v/>
      </c>
      <c r="V123" s="107"/>
      <c r="W123" s="107"/>
      <c r="X123" s="107"/>
      <c r="Y123" s="107"/>
      <c r="Z123" s="107"/>
      <c r="AA123" s="107"/>
      <c r="AB123" s="107"/>
      <c r="AC123" s="107"/>
      <c r="AD123" s="107"/>
      <c r="AE123" s="107"/>
      <c r="AF123" s="107"/>
      <c r="AG123" s="107"/>
      <c r="AH123" s="107"/>
      <c r="AI123" s="107"/>
      <c r="AJ123" s="108"/>
      <c r="AK123" s="56"/>
      <c r="AL123" s="56"/>
      <c r="AM123" s="106" t="str">
        <f>IF([5]回答表!F17="簡易水道事業",IF([5]回答表!AD43="○",[5]回答表!B255,""),"")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149999999999999" customHeight="1" x14ac:dyDescent="0.4">
      <c r="C135" s="33"/>
      <c r="D135" s="172" t="s">
        <v>18</v>
      </c>
      <c r="E135" s="172"/>
      <c r="F135" s="172"/>
      <c r="G135" s="172"/>
      <c r="H135" s="172"/>
      <c r="I135" s="172"/>
      <c r="J135" s="172"/>
      <c r="K135" s="172"/>
      <c r="L135" s="172"/>
      <c r="M135" s="172"/>
      <c r="N135" s="97" t="str">
        <f>IF([5]回答表!F17="下水道事業",IF([5]回答表!X43="○","○",""),"")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IF([5]回答表!F17="下水道事業",IF([5]回答表!X43="○",[5]回答表!B154,IF([5]回答表!AA43="○",[5]回答表!B201,"")),"")</f>
        <v/>
      </c>
      <c r="AN135" s="107"/>
      <c r="AO135" s="107"/>
      <c r="AP135" s="107"/>
      <c r="AQ135" s="107"/>
      <c r="AR135" s="107"/>
      <c r="AS135" s="107"/>
      <c r="AT135" s="107"/>
      <c r="AU135" s="107"/>
      <c r="AV135" s="107"/>
      <c r="AW135" s="107"/>
      <c r="AX135" s="107"/>
      <c r="AY135" s="107"/>
      <c r="AZ135" s="107"/>
      <c r="BA135" s="107"/>
      <c r="BB135" s="108"/>
      <c r="BC135" s="40"/>
      <c r="BD135" s="35"/>
      <c r="BE135" s="115" t="str">
        <f>IF([5]回答表!F17="下水道事業",IF([5]回答表!X43="○",[5]回答表!B190,IF([5]回答表!AA43="○",[5]回答表!B238,"")),"")</f>
        <v/>
      </c>
      <c r="BF135" s="116"/>
      <c r="BG135" s="116"/>
      <c r="BH135" s="116"/>
      <c r="BI135" s="115"/>
      <c r="BJ135" s="116"/>
      <c r="BK135" s="116"/>
      <c r="BL135" s="116"/>
      <c r="BM135" s="115"/>
      <c r="BN135" s="116"/>
      <c r="BO135" s="116"/>
      <c r="BP135" s="117"/>
      <c r="BQ135" s="38"/>
    </row>
    <row r="136" spans="3:69" ht="19.149999999999999"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IF([5]回答表!F17="下水道事業",IF([5]回答表!X43="○",[5]回答表!Y184,IF([5]回答表!AA43="○",[5]回答表!Y232,"")),"")</f>
        <v/>
      </c>
      <c r="V137" s="119"/>
      <c r="W137" s="119"/>
      <c r="X137" s="119"/>
      <c r="Y137" s="119"/>
      <c r="Z137" s="119"/>
      <c r="AA137" s="119"/>
      <c r="AB137" s="120"/>
      <c r="AC137" s="118" t="str">
        <f>IF([5]回答表!F17="下水道事業",IF([5]回答表!X43="○",[5]回答表!Y185,IF([5]回答表!AA43="○",[5]回答表!Y233,"")),"")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IF([5]回答表!F17="下水道事業",IF([5]回答表!X43="○",[5]回答表!E190,IF([5]回答表!AA43="○",[5]回答表!E238,"")),"")</f>
        <v/>
      </c>
      <c r="BF138" s="83"/>
      <c r="BG138" s="83"/>
      <c r="BH138" s="83"/>
      <c r="BI138" s="82" t="str">
        <f>IF([5]回答表!F17="下水道事業",IF([5]回答表!X43="○",[5]回答表!E191,IF([5]回答表!AA43="○",[5]回答表!E239,"")),"")</f>
        <v/>
      </c>
      <c r="BJ138" s="83"/>
      <c r="BK138" s="83"/>
      <c r="BL138" s="83"/>
      <c r="BM138" s="82" t="str">
        <f>IF([5]回答表!F17="下水道事業",IF([5]回答表!X43="○",[5]回答表!E192,IF([5]回答表!AA43="○",[5]回答表!E240,"")),"")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149999999999999"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149999999999999" customHeight="1" x14ac:dyDescent="0.4">
      <c r="C141" s="33"/>
      <c r="D141" s="177" t="s">
        <v>26</v>
      </c>
      <c r="E141" s="172"/>
      <c r="F141" s="172"/>
      <c r="G141" s="172"/>
      <c r="H141" s="172"/>
      <c r="I141" s="172"/>
      <c r="J141" s="172"/>
      <c r="K141" s="172"/>
      <c r="L141" s="172"/>
      <c r="M141" s="173"/>
      <c r="N141" s="97" t="str">
        <f>IF([5]回答表!F17="下水道事業",IF([5]回答表!AA43="○","○",""),"")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IF([5]回答表!F17="下水道事業",IF([5]回答表!X43="○",[5]回答表!Y186,IF([5]回答表!AA43="○",[5]回答表!Y234,"")),"")</f>
        <v/>
      </c>
      <c r="V142" s="119"/>
      <c r="W142" s="119"/>
      <c r="X142" s="119"/>
      <c r="Y142" s="119"/>
      <c r="Z142" s="119"/>
      <c r="AA142" s="119"/>
      <c r="AB142" s="120"/>
      <c r="AC142" s="118" t="str">
        <f>IF([5]回答表!F17="下水道事業",IF([5]回答表!X43="○",[5]回答表!Y187,IF([5]回答表!AA43="○",[5]回答表!Y235,"")),"")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IF([5]回答表!F17="下水道事業",IF([5]回答表!AD43="○","○",""),"")</f>
        <v/>
      </c>
      <c r="O147" s="98"/>
      <c r="P147" s="98"/>
      <c r="Q147" s="99"/>
      <c r="R147" s="39"/>
      <c r="S147" s="39"/>
      <c r="T147" s="39"/>
      <c r="U147" s="106" t="str">
        <f>IF([5]回答表!F17="下水道事業",IF([5]回答表!AD43="○",[5]回答表!B249,""),"")</f>
        <v/>
      </c>
      <c r="V147" s="107"/>
      <c r="W147" s="107"/>
      <c r="X147" s="107"/>
      <c r="Y147" s="107"/>
      <c r="Z147" s="107"/>
      <c r="AA147" s="107"/>
      <c r="AB147" s="107"/>
      <c r="AC147" s="107"/>
      <c r="AD147" s="107"/>
      <c r="AE147" s="107"/>
      <c r="AF147" s="107"/>
      <c r="AG147" s="107"/>
      <c r="AH147" s="107"/>
      <c r="AI147" s="107"/>
      <c r="AJ147" s="108"/>
      <c r="AK147" s="56"/>
      <c r="AL147" s="56"/>
      <c r="AM147" s="106" t="str">
        <f>IF([5]回答表!F17="下水道事業",IF([5]回答表!AD43="○",[5]回答表!B255,""),"")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149999999999999" customHeight="1" x14ac:dyDescent="0.5">
      <c r="C159" s="33"/>
      <c r="D159" s="172" t="s">
        <v>18</v>
      </c>
      <c r="E159" s="172"/>
      <c r="F159" s="172"/>
      <c r="G159" s="172"/>
      <c r="H159" s="172"/>
      <c r="I159" s="172"/>
      <c r="J159" s="172"/>
      <c r="K159" s="172"/>
      <c r="L159" s="172"/>
      <c r="M159" s="172"/>
      <c r="N159" s="97" t="str">
        <f>IF([5]回答表!BD17="○",IF([5]回答表!X43="○","○",""),"")</f>
        <v/>
      </c>
      <c r="O159" s="98"/>
      <c r="P159" s="98"/>
      <c r="Q159" s="99"/>
      <c r="R159" s="39"/>
      <c r="S159" s="39"/>
      <c r="T159" s="39"/>
      <c r="U159" s="106" t="str">
        <f>IF([5]回答表!BD17="○",IF([5]回答表!X43="○",[5]回答表!B154,IF([5]回答表!AA43="○",[5]回答表!B201,"")),"")</f>
        <v/>
      </c>
      <c r="V159" s="107"/>
      <c r="W159" s="107"/>
      <c r="X159" s="107"/>
      <c r="Y159" s="107"/>
      <c r="Z159" s="107"/>
      <c r="AA159" s="107"/>
      <c r="AB159" s="107"/>
      <c r="AC159" s="107"/>
      <c r="AD159" s="107"/>
      <c r="AE159" s="107"/>
      <c r="AF159" s="107"/>
      <c r="AG159" s="107"/>
      <c r="AH159" s="107"/>
      <c r="AI159" s="107"/>
      <c r="AJ159" s="108"/>
      <c r="AK159" s="50"/>
      <c r="AL159" s="50"/>
      <c r="AM159" s="115" t="str">
        <f>IF([5]回答表!BD17="○",IF([5]回答表!X43="○",[5]回答表!B190,IF([5]回答表!AA43="○",[5]回答表!B238,"")),"")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149999999999999"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IF([5]回答表!BD17="○",IF([5]回答表!X43="○",[5]回答表!E190,IF([5]回答表!AA43="○",[5]回答表!E238,"")),"")</f>
        <v/>
      </c>
      <c r="AN162" s="83"/>
      <c r="AO162" s="83"/>
      <c r="AP162" s="83"/>
      <c r="AQ162" s="82" t="str">
        <f>IF([5]回答表!BD17="○",IF([5]回答表!X43="○",[5]回答表!E191,IF([5]回答表!AA43="○",[5]回答表!E239,"")),"")</f>
        <v/>
      </c>
      <c r="AR162" s="83"/>
      <c r="AS162" s="83"/>
      <c r="AT162" s="83"/>
      <c r="AU162" s="82" t="str">
        <f>IF([5]回答表!BD17="○",IF([5]回答表!X43="○",[5]回答表!E192,IF([5]回答表!AA43="○",[5]回答表!E240,"")),"")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149999999999999"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149999999999999" customHeight="1" x14ac:dyDescent="0.5">
      <c r="C165" s="33"/>
      <c r="D165" s="177" t="s">
        <v>26</v>
      </c>
      <c r="E165" s="172"/>
      <c r="F165" s="172"/>
      <c r="G165" s="172"/>
      <c r="H165" s="172"/>
      <c r="I165" s="172"/>
      <c r="J165" s="172"/>
      <c r="K165" s="172"/>
      <c r="L165" s="172"/>
      <c r="M165" s="173"/>
      <c r="N165" s="97" t="str">
        <f>IF([5]回答表!BD17="○",IF([5]回答表!AA43="○","○",""),"")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IF([5]回答表!BD17="○",IF([5]回答表!AD43="○","○",""),"")</f>
        <v/>
      </c>
      <c r="O171" s="98"/>
      <c r="P171" s="98"/>
      <c r="Q171" s="99"/>
      <c r="R171" s="39"/>
      <c r="S171" s="39"/>
      <c r="T171" s="39"/>
      <c r="U171" s="106" t="str">
        <f>IF([5]回答表!BD17="○",IF([5]回答表!AD43="○",[5]回答表!B249,""),"")</f>
        <v/>
      </c>
      <c r="V171" s="107"/>
      <c r="W171" s="107"/>
      <c r="X171" s="107"/>
      <c r="Y171" s="107"/>
      <c r="Z171" s="107"/>
      <c r="AA171" s="107"/>
      <c r="AB171" s="107"/>
      <c r="AC171" s="107"/>
      <c r="AD171" s="107"/>
      <c r="AE171" s="107"/>
      <c r="AF171" s="107"/>
      <c r="AG171" s="107"/>
      <c r="AH171" s="107"/>
      <c r="AI171" s="107"/>
      <c r="AJ171" s="108"/>
      <c r="AK171" s="56"/>
      <c r="AL171" s="56"/>
      <c r="AM171" s="106" t="str">
        <f>IF([5]回答表!BD17="○",IF([5]回答表!AD43="○",[5]回答表!B255,""),"")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IF([5]回答表!X44="○","○","")</f>
        <v/>
      </c>
      <c r="O183" s="98"/>
      <c r="P183" s="98"/>
      <c r="Q183" s="99"/>
      <c r="R183" s="39"/>
      <c r="S183" s="39"/>
      <c r="T183" s="39"/>
      <c r="U183" s="106" t="str">
        <f>IF([5]回答表!X44="○",[5]回答表!B266,IF([5]回答表!AA44="○",[5]回答表!B283,""))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IF([5]回答表!X44="○",[5]回答表!U272,IF([5]回答表!AA44="○",[5]回答表!U289,""))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IF([5]回答表!X44="○",[5]回答表!G272,IF([5]回答表!AA44="○",[5]回答表!G289,""))</f>
        <v/>
      </c>
      <c r="AN186" s="119"/>
      <c r="AO186" s="119"/>
      <c r="AP186" s="119"/>
      <c r="AQ186" s="119"/>
      <c r="AR186" s="119"/>
      <c r="AS186" s="119"/>
      <c r="AT186" s="120"/>
      <c r="AU186" s="118" t="str">
        <f>IF([5]回答表!X44="○",[5]回答表!G273,IF([5]回答表!AA44="○",[5]回答表!G290,""))</f>
        <v/>
      </c>
      <c r="AV186" s="119"/>
      <c r="AW186" s="119"/>
      <c r="AX186" s="119"/>
      <c r="AY186" s="119"/>
      <c r="AZ186" s="119"/>
      <c r="BA186" s="119"/>
      <c r="BB186" s="120"/>
      <c r="BC186" s="40"/>
      <c r="BD186" s="35"/>
      <c r="BE186" s="82" t="str">
        <f>IF([5]回答表!X44="○",[5]回答表!X272,IF([5]回答表!AA44="○",[5]回答表!X289,""))</f>
        <v/>
      </c>
      <c r="BF186" s="83"/>
      <c r="BG186" s="83"/>
      <c r="BH186" s="83"/>
      <c r="BI186" s="82" t="str">
        <f>IF([5]回答表!X44="○",[5]回答表!X273,IF([5]回答表!AA44="○",[5]回答表!X290,""))</f>
        <v/>
      </c>
      <c r="BJ186" s="83"/>
      <c r="BK186" s="83"/>
      <c r="BL186" s="86"/>
      <c r="BM186" s="82" t="str">
        <f>IF([5]回答表!X44="○",[5]回答表!X274,IF([5]回答表!AA44="○",[5]回答表!X291,""))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IF([5]回答表!AA44="○","○","")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IF([5]回答表!AD44="○","○","")</f>
        <v/>
      </c>
      <c r="O195" s="98"/>
      <c r="P195" s="98"/>
      <c r="Q195" s="99"/>
      <c r="R195" s="39"/>
      <c r="S195" s="39"/>
      <c r="T195" s="39"/>
      <c r="U195" s="106" t="str">
        <f>IF([5]回答表!AD44="○",[5]回答表!B296,"")</f>
        <v/>
      </c>
      <c r="V195" s="107"/>
      <c r="W195" s="107"/>
      <c r="X195" s="107"/>
      <c r="Y195" s="107"/>
      <c r="Z195" s="107"/>
      <c r="AA195" s="107"/>
      <c r="AB195" s="107"/>
      <c r="AC195" s="107"/>
      <c r="AD195" s="107"/>
      <c r="AE195" s="107"/>
      <c r="AF195" s="107"/>
      <c r="AG195" s="107"/>
      <c r="AH195" s="107"/>
      <c r="AI195" s="107"/>
      <c r="AJ195" s="108"/>
      <c r="AK195" s="61"/>
      <c r="AL195" s="61"/>
      <c r="AM195" s="106" t="str">
        <f>IF([5]回答表!AD44="○",[5]回答表!B302,"")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149999999999999"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IF([5]回答表!X45="○","○","")</f>
        <v/>
      </c>
      <c r="O207" s="98"/>
      <c r="P207" s="98"/>
      <c r="Q207" s="99"/>
      <c r="R207" s="39"/>
      <c r="S207" s="39"/>
      <c r="T207" s="39"/>
      <c r="U207" s="106" t="str">
        <f>IF([5]回答表!X45="○",[5]回答表!B314,IF([5]回答表!AA45="○",[5]回答表!B337,""))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IF([5]回答表!X45="○",[5]回答表!B320,"")</f>
        <v/>
      </c>
      <c r="AO207" s="164"/>
      <c r="AP207" s="164"/>
      <c r="AQ207" s="164"/>
      <c r="AR207" s="164"/>
      <c r="AS207" s="164"/>
      <c r="AT207" s="164"/>
      <c r="AU207" s="164"/>
      <c r="AV207" s="164"/>
      <c r="AW207" s="164"/>
      <c r="AX207" s="164"/>
      <c r="AY207" s="164"/>
      <c r="AZ207" s="164"/>
      <c r="BA207" s="164"/>
      <c r="BB207" s="165"/>
      <c r="BC207" s="40"/>
      <c r="BD207" s="35"/>
      <c r="BE207" s="115" t="str">
        <f>IF([5]回答表!X45="○",[5]回答表!B326,IF([5]回答表!AA45="○",[5]回答表!B343,""))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IF([5]回答表!X45="○",[5]回答表!E326,IF([5]回答表!AA45="○",[5]回答表!E343,""))</f>
        <v/>
      </c>
      <c r="BF210" s="83"/>
      <c r="BG210" s="83"/>
      <c r="BH210" s="83"/>
      <c r="BI210" s="82" t="str">
        <f>IF([5]回答表!X45="○",[5]回答表!E327,IF([5]回答表!AA45="○",[5]回答表!E344,""))</f>
        <v/>
      </c>
      <c r="BJ210" s="83"/>
      <c r="BK210" s="83"/>
      <c r="BL210" s="86"/>
      <c r="BM210" s="82" t="str">
        <f>IF([5]回答表!X45="○",[5]回答表!E328,IF([5]回答表!AA45="○",[5]回答表!E345,""))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IF([5]回答表!AA45="○","○","")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149999999999999"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IF([5]回答表!AD45="○","○","")</f>
        <v/>
      </c>
      <c r="O219" s="98"/>
      <c r="P219" s="98"/>
      <c r="Q219" s="99"/>
      <c r="R219" s="39"/>
      <c r="S219" s="39"/>
      <c r="T219" s="39"/>
      <c r="U219" s="106" t="str">
        <f>IF([5]回答表!AD45="○",[5]回答表!B350,"")</f>
        <v/>
      </c>
      <c r="V219" s="107"/>
      <c r="W219" s="107"/>
      <c r="X219" s="107"/>
      <c r="Y219" s="107"/>
      <c r="Z219" s="107"/>
      <c r="AA219" s="107"/>
      <c r="AB219" s="107"/>
      <c r="AC219" s="107"/>
      <c r="AD219" s="107"/>
      <c r="AE219" s="107"/>
      <c r="AF219" s="107"/>
      <c r="AG219" s="107"/>
      <c r="AH219" s="107"/>
      <c r="AI219" s="107"/>
      <c r="AJ219" s="108"/>
      <c r="AK219" s="61"/>
      <c r="AL219" s="61"/>
      <c r="AM219" s="106" t="str">
        <f>IF([5]回答表!AD45="○",[5]回答表!B356,"")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IF([5]回答表!X46="○","○","")</f>
        <v/>
      </c>
      <c r="O231" s="98"/>
      <c r="P231" s="98"/>
      <c r="Q231" s="99"/>
      <c r="R231" s="39"/>
      <c r="S231" s="39"/>
      <c r="T231" s="39"/>
      <c r="U231" s="106" t="str">
        <f>IF([5]回答表!X46="○",[5]回答表!B368,IF([5]回答表!AA46="○",[5]回答表!B382,""))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IF([5]回答表!X46="○",[5]回答表!BC375,IF([5]回答表!AA46="○",[5]回答表!BC389,""))</f>
        <v/>
      </c>
      <c r="AR231" s="150"/>
      <c r="AS231" s="150"/>
      <c r="AT231" s="150"/>
      <c r="AU231" s="155" t="s">
        <v>63</v>
      </c>
      <c r="AV231" s="156"/>
      <c r="AW231" s="156"/>
      <c r="AX231" s="157"/>
      <c r="AY231" s="150" t="str">
        <f>IF([5]回答表!X46="○",[5]回答表!BC380,IF([5]回答表!AA46="○",[5]回答表!BC394,""))</f>
        <v/>
      </c>
      <c r="AZ231" s="150"/>
      <c r="BA231" s="150"/>
      <c r="BB231" s="150"/>
      <c r="BC231" s="40"/>
      <c r="BD231" s="35"/>
      <c r="BE231" s="115" t="str">
        <f>IF([5]回答表!X46="○",[5]回答表!S374,IF([5]回答表!AA46="○",[5]回答表!S388,""))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IF([5]回答表!X46="○",[5]回答表!BC376,IF([5]回答表!AA46="○",[5]回答表!BC390,""))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IF([5]回答表!X46="○",[5]回答表!V374,IF([5]回答表!AA46="○",[5]回答表!V388,""))</f>
        <v/>
      </c>
      <c r="BF234" s="83"/>
      <c r="BG234" s="83"/>
      <c r="BH234" s="83"/>
      <c r="BI234" s="82" t="str">
        <f>IF([5]回答表!X46="○",[5]回答表!V375,IF([5]回答表!AA46="○",[5]回答表!V389,""))</f>
        <v/>
      </c>
      <c r="BJ234" s="83"/>
      <c r="BK234" s="83"/>
      <c r="BL234" s="86"/>
      <c r="BM234" s="82" t="str">
        <f>IF([5]回答表!X46="○",[5]回答表!V376,IF([5]回答表!AA46="○",[5]回答表!V390,""))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IF([5]回答表!X46="○",[5]回答表!BC377,IF([5]回答表!AA46="○",[5]回答表!BC391,""))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IF([5]回答表!X46="○",[5]回答表!BC381,IF([5]回答表!AA46="○",[5]回答表!BC395,""))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IF([5]回答表!AA46="○","○","")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IF([5]回答表!X46="○",[5]回答表!BC378,IF([5]回答表!AA46="○",[5]回答表!BC392,""))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IF([5]回答表!X46="○",[5]回答表!BC379,IF([5]回答表!AA46="○",[5]回答表!BC393,""))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IF([5]回答表!AD46="○","○","")</f>
        <v/>
      </c>
      <c r="O243" s="98"/>
      <c r="P243" s="98"/>
      <c r="Q243" s="99"/>
      <c r="R243" s="39"/>
      <c r="S243" s="39"/>
      <c r="T243" s="39"/>
      <c r="U243" s="106" t="str">
        <f>IF([5]回答表!AD46="○",[5]回答表!B396,"")</f>
        <v/>
      </c>
      <c r="V243" s="107"/>
      <c r="W243" s="107"/>
      <c r="X243" s="107"/>
      <c r="Y243" s="107"/>
      <c r="Z243" s="107"/>
      <c r="AA243" s="107"/>
      <c r="AB243" s="107"/>
      <c r="AC243" s="107"/>
      <c r="AD243" s="107"/>
      <c r="AE243" s="107"/>
      <c r="AF243" s="107"/>
      <c r="AG243" s="107"/>
      <c r="AH243" s="107"/>
      <c r="AI243" s="107"/>
      <c r="AJ243" s="108"/>
      <c r="AK243" s="56"/>
      <c r="AL243" s="56"/>
      <c r="AM243" s="106" t="str">
        <f>IF([5]回答表!AD46="○",[5]回答表!B402,"")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149999999999999"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IF([5]回答表!X47="○","○","")</f>
        <v/>
      </c>
      <c r="O254" s="98"/>
      <c r="P254" s="98"/>
      <c r="Q254" s="99"/>
      <c r="R254" s="39"/>
      <c r="S254" s="39"/>
      <c r="T254" s="39"/>
      <c r="U254" s="106" t="str">
        <f>IF([5]回答表!X47="○",[5]回答表!B414,IF([5]回答表!AA47="○",[5]回答表!B431,""))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IF([5]回答表!X47="○",[5]回答表!B424,IF([5]回答表!AA47="○",[5]回答表!B441,""))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IF([5]回答表!X47="○",[5]回答表!G420,IF([5]回答表!AA47="○",[5]回答表!G437,""))</f>
        <v/>
      </c>
      <c r="AN256" s="119"/>
      <c r="AO256" s="119"/>
      <c r="AP256" s="119"/>
      <c r="AQ256" s="119"/>
      <c r="AR256" s="119"/>
      <c r="AS256" s="119"/>
      <c r="AT256" s="120"/>
      <c r="AU256" s="118" t="str">
        <f>IF([5]回答表!X47="○",[5]回答表!G421,IF([5]回答表!AA47="○",[5]回答表!G438,""))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IF([5]回答表!X47="○",[5]回答表!E424,IF([5]回答表!AA47="○",[5]回答表!E441,""))</f>
        <v/>
      </c>
      <c r="BF257" s="83"/>
      <c r="BG257" s="83"/>
      <c r="BH257" s="83"/>
      <c r="BI257" s="82" t="str">
        <f>IF([5]回答表!X47="○",[5]回答表!E425,IF([5]回答表!AA47="○",[5]回答表!E442,""))</f>
        <v/>
      </c>
      <c r="BJ257" s="83"/>
      <c r="BK257" s="83"/>
      <c r="BL257" s="86"/>
      <c r="BM257" s="82" t="str">
        <f>IF([5]回答表!X47="○",[5]回答表!E426,IF([5]回答表!AA47="○",[5]回答表!E443,""))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IF([5]回答表!AA47="○","○","")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149999999999999"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IF([5]回答表!AD47="○","○","")</f>
        <v/>
      </c>
      <c r="O266" s="98"/>
      <c r="P266" s="98"/>
      <c r="Q266" s="99"/>
      <c r="R266" s="39"/>
      <c r="S266" s="39"/>
      <c r="T266" s="39"/>
      <c r="U266" s="106" t="str">
        <f>IF([5]回答表!AD47="○",[5]回答表!B448,"")</f>
        <v/>
      </c>
      <c r="V266" s="107"/>
      <c r="W266" s="107"/>
      <c r="X266" s="107"/>
      <c r="Y266" s="107"/>
      <c r="Z266" s="107"/>
      <c r="AA266" s="107"/>
      <c r="AB266" s="107"/>
      <c r="AC266" s="107"/>
      <c r="AD266" s="107"/>
      <c r="AE266" s="107"/>
      <c r="AF266" s="107"/>
      <c r="AG266" s="107"/>
      <c r="AH266" s="107"/>
      <c r="AI266" s="107"/>
      <c r="AJ266" s="108"/>
      <c r="AK266" s="50"/>
      <c r="AL266" s="50"/>
      <c r="AM266" s="106" t="str">
        <f>IF([5]回答表!AD47="○",[5]回答表!B454,"")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2.1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2.1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2.1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9.149999999999999" customHeight="1" x14ac:dyDescent="0.4">
      <c r="C279" s="67"/>
      <c r="D279" s="73" t="str">
        <f>IF([5]回答表!R48="○",[5]回答表!B467,"")</f>
        <v>現行の経営体制及び経営手法で健全な事業運営が実施できている。対応可能な業務は、民間へ委託している。今後は、委託内容の精査、検証を行いより効果的な内容となるよう、業務委託の充実・拡大を図る。</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6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6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6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6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6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6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6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6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6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6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6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6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6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6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6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6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6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6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59A1-680C-4F1C-90AD-D0E336F7F793}">
  <sheetPr>
    <pageSetUpPr fitToPage="1"/>
  </sheetPr>
  <dimension ref="A1:CE298"/>
  <sheetViews>
    <sheetView showZeros="0" zoomScale="55" zoomScaleNormal="55" workbookViewId="0">
      <selection activeCell="P298" sqref="P298"/>
    </sheetView>
  </sheetViews>
  <sheetFormatPr defaultColWidth="2.75" defaultRowHeight="12.6" customHeight="1" x14ac:dyDescent="0.4"/>
  <cols>
    <col min="1" max="70" width="2.5" style="1" customWidth="1"/>
    <col min="71" max="16384" width="2.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IF(COUNTIF([1]回答表!K15,"*")&gt;0,[1]回答表!K15,"")</f>
        <v>にかほ市</v>
      </c>
      <c r="D11" s="246"/>
      <c r="E11" s="246"/>
      <c r="F11" s="246"/>
      <c r="G11" s="246"/>
      <c r="H11" s="246"/>
      <c r="I11" s="246"/>
      <c r="J11" s="246"/>
      <c r="K11" s="246"/>
      <c r="L11" s="246"/>
      <c r="M11" s="246"/>
      <c r="N11" s="246"/>
      <c r="O11" s="246"/>
      <c r="P11" s="246"/>
      <c r="Q11" s="246"/>
      <c r="R11" s="246"/>
      <c r="S11" s="246"/>
      <c r="T11" s="246"/>
      <c r="U11" s="253" t="str">
        <f>IF(COUNTIF([1]回答表!F17,"*")&gt;0,[1]回答表!F17,"")</f>
        <v>ガス事業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IF(COUNTIF([1]回答表!W17,"*")&gt;0,[1]回答表!W17,"")</f>
        <v>―</v>
      </c>
      <c r="AP11" s="248"/>
      <c r="AQ11" s="248"/>
      <c r="AR11" s="248"/>
      <c r="AS11" s="248"/>
      <c r="AT11" s="248"/>
      <c r="AU11" s="248"/>
      <c r="AV11" s="248"/>
      <c r="AW11" s="248"/>
      <c r="AX11" s="248"/>
      <c r="AY11" s="248"/>
      <c r="AZ11" s="248"/>
      <c r="BA11" s="248"/>
      <c r="BB11" s="248"/>
      <c r="BC11" s="248"/>
      <c r="BD11" s="248"/>
      <c r="BE11" s="249"/>
      <c r="BF11" s="252" t="str">
        <f>IF(COUNTIF([1]回答表!F19,"*")&gt;0,[1]回答表!F19,"")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1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1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1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1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IF([1]回答表!R41="○","○","")</f>
        <v>○</v>
      </c>
      <c r="E24" s="122"/>
      <c r="F24" s="122"/>
      <c r="G24" s="122"/>
      <c r="H24" s="122"/>
      <c r="I24" s="122"/>
      <c r="J24" s="123"/>
      <c r="K24" s="121" t="str">
        <f>IF([1]回答表!R42="○","○","")</f>
        <v>○</v>
      </c>
      <c r="L24" s="122"/>
      <c r="M24" s="122"/>
      <c r="N24" s="122"/>
      <c r="O24" s="122"/>
      <c r="P24" s="122"/>
      <c r="Q24" s="123"/>
      <c r="R24" s="121" t="str">
        <f>IF([1]回答表!R43="○","○","")</f>
        <v/>
      </c>
      <c r="S24" s="122"/>
      <c r="T24" s="122"/>
      <c r="U24" s="122"/>
      <c r="V24" s="122"/>
      <c r="W24" s="122"/>
      <c r="X24" s="123"/>
      <c r="Y24" s="121" t="str">
        <f>IF([1]回答表!R44="○","○","")</f>
        <v/>
      </c>
      <c r="Z24" s="122"/>
      <c r="AA24" s="122"/>
      <c r="AB24" s="122"/>
      <c r="AC24" s="122"/>
      <c r="AD24" s="122"/>
      <c r="AE24" s="123"/>
      <c r="AF24" s="121" t="str">
        <f>IF([1]回答表!R45="○","○","")</f>
        <v/>
      </c>
      <c r="AG24" s="122"/>
      <c r="AH24" s="122"/>
      <c r="AI24" s="122"/>
      <c r="AJ24" s="122"/>
      <c r="AK24" s="122"/>
      <c r="AL24" s="123"/>
      <c r="AM24" s="121" t="str">
        <f>IF([1]回答表!R46="○","○","")</f>
        <v/>
      </c>
      <c r="AN24" s="122"/>
      <c r="AO24" s="122"/>
      <c r="AP24" s="122"/>
      <c r="AQ24" s="122"/>
      <c r="AR24" s="122"/>
      <c r="AS24" s="123"/>
      <c r="AT24" s="121" t="str">
        <f>IF([1]回答表!R47="○","○","")</f>
        <v/>
      </c>
      <c r="AU24" s="122"/>
      <c r="AV24" s="122"/>
      <c r="AW24" s="122"/>
      <c r="AX24" s="122"/>
      <c r="AY24" s="122"/>
      <c r="AZ24" s="123"/>
      <c r="BA24" s="19"/>
      <c r="BB24" s="118" t="str">
        <f>IF([1]回答表!R48="○","○","")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IF([1]回答表!X41="○","○","")</f>
        <v>○</v>
      </c>
      <c r="O36" s="98"/>
      <c r="P36" s="98"/>
      <c r="Q36" s="99"/>
      <c r="R36" s="39"/>
      <c r="S36" s="39"/>
      <c r="T36" s="39"/>
      <c r="U36" s="106" t="str">
        <f>IF([1]回答表!X41="○",[1]回答表!B56,IF([1]回答表!AA41="○",[1]回答表!B76,""))</f>
        <v>平成22年度に民営化すべきとの答申を受けており、平成29年度に公募行い、平成30年度において優先交渉権者と仮契約を結び、令和元年度で本契約を締結し、令和2年4月1日から民間へ事業譲渡する運びとなった。
　また民営化により、これまで公営企業としては難しかった営業活動やお客様へのサービスが手厚くなり、スピード感を持った料金サービスの提供ができるようになった。</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IF([1]回答表!X41="○",[1]回答表!S62,IF([1]回答表!AA41="○",[1]回答表!S82,""))</f>
        <v>令和</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IF([1]回答表!X41="○",[1]回答表!G62,IF([1]回答表!AA41="○",[1]回答表!G82,""))</f>
        <v>○</v>
      </c>
      <c r="AN38" s="119"/>
      <c r="AO38" s="119"/>
      <c r="AP38" s="119"/>
      <c r="AQ38" s="119"/>
      <c r="AR38" s="119"/>
      <c r="AS38" s="119"/>
      <c r="AT38" s="120"/>
      <c r="AU38" s="118">
        <f>IF([1]回答表!X41="○",[1]回答表!G63,IF([1]回答表!AA41="○",[1]回答表!G83,""))</f>
        <v>0</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f>IF([1]回答表!X41="○",[1]回答表!V62,IF([1]回答表!AA41="○",[1]回答表!V82,""))</f>
        <v>2</v>
      </c>
      <c r="BF39" s="199"/>
      <c r="BG39" s="199"/>
      <c r="BH39" s="200"/>
      <c r="BI39" s="82">
        <f>IF([1]回答表!X41="○",[1]回答表!V63,IF([1]回答表!AA41="○",[1]回答表!V83,""))</f>
        <v>3</v>
      </c>
      <c r="BJ39" s="199"/>
      <c r="BK39" s="199"/>
      <c r="BL39" s="200"/>
      <c r="BM39" s="82">
        <f>IF([1]回答表!X41="○",[1]回答表!V64,IF([1]回答表!AA41="○",[1]回答表!V84,""))</f>
        <v>31</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f>IF([1]回答表!X41="○",[1]回答表!O68,IF([1]回答表!AA41="○",[1]回答表!O88,""))</f>
        <v>0</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f>IF([1]回答表!X41="○",[1]回答表!O69,IF([1]回答表!AA41="○",[1]回答表!O89,""))</f>
        <v>0</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IF([1]回答表!AA41="○","○","")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f>IF([1]回答表!X41="○",[1]回答表!O70,IF([1]回答表!AA41="○",[1]回答表!O90,""))</f>
        <v>0</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f>IF([1]回答表!X41="○",[1]回答表!O71,IF([1]回答表!AA41="○",[1]回答表!O91,""))</f>
        <v>0</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IF([1]回答表!X41="○",[1]回答表!AG68,IF([1]回答表!AA41="○",[1]回答表!AG88,""))</f>
        <v>○</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f>IF([1]回答表!X41="○",[1]回答表!AG69,IF([1]回答表!AA41="○",[1]回答表!AG89,""))</f>
        <v>0</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f>IF([1]回答表!X41="○",[1]回答表!AG70,IF([1]回答表!AA41="○",[1]回答表!AG90,""))</f>
        <v>0</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7.1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IF([1]回答表!AD41="○","○","")</f>
        <v/>
      </c>
      <c r="O52" s="98"/>
      <c r="P52" s="98"/>
      <c r="Q52" s="99"/>
      <c r="R52" s="39"/>
      <c r="S52" s="39"/>
      <c r="T52" s="39"/>
      <c r="U52" s="106" t="str">
        <f>IF([1]回答表!AD41="○",[1]回答表!B96,"")</f>
        <v/>
      </c>
      <c r="V52" s="107"/>
      <c r="W52" s="107"/>
      <c r="X52" s="107"/>
      <c r="Y52" s="107"/>
      <c r="Z52" s="107"/>
      <c r="AA52" s="107"/>
      <c r="AB52" s="107"/>
      <c r="AC52" s="107"/>
      <c r="AD52" s="107"/>
      <c r="AE52" s="107"/>
      <c r="AF52" s="107"/>
      <c r="AG52" s="107"/>
      <c r="AH52" s="107"/>
      <c r="AI52" s="107"/>
      <c r="AJ52" s="108"/>
      <c r="AK52" s="56"/>
      <c r="AL52" s="56"/>
      <c r="AM52" s="106" t="str">
        <f>IF([1]回答表!AD41="○",[1]回答表!B101,"")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IF([1]回答表!X42="○","○","")</f>
        <v/>
      </c>
      <c r="O63" s="98"/>
      <c r="P63" s="98"/>
      <c r="Q63" s="99"/>
      <c r="R63" s="39"/>
      <c r="S63" s="39"/>
      <c r="T63" s="39"/>
      <c r="U63" s="260" t="str">
        <f>IF([1]回答表!X42="○",[1]回答表!B111,IF([1]回答表!AA42="○",[1]回答表!B124,""))</f>
        <v>平成22年度に民営化すべきとの答申を受けており、平成29年度に公募行い、平成30年度において優先交渉権者と仮契約を結び、令和元年度で本契約を締結し、令和2年4月1日から民間へ事業譲渡する運びとなった。
　また民営化により、これまで公営企業としては難しかった営業活動やお客様へのサービスが手厚くなり、スピード感を持った料金サービスの提供ができるようになった。</v>
      </c>
      <c r="V63" s="261"/>
      <c r="W63" s="261"/>
      <c r="X63" s="261"/>
      <c r="Y63" s="261"/>
      <c r="Z63" s="261"/>
      <c r="AA63" s="261"/>
      <c r="AB63" s="261"/>
      <c r="AC63" s="261"/>
      <c r="AD63" s="261"/>
      <c r="AE63" s="261"/>
      <c r="AF63" s="261"/>
      <c r="AG63" s="261"/>
      <c r="AH63" s="261"/>
      <c r="AI63" s="261"/>
      <c r="AJ63" s="262"/>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IF([1]回答表!X42="○",[1]回答表!S117,IF([1]回答表!AA42="○",[1]回答表!S130,""))</f>
        <v>令和</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263"/>
      <c r="V64" s="264"/>
      <c r="W64" s="264"/>
      <c r="X64" s="264"/>
      <c r="Y64" s="264"/>
      <c r="Z64" s="264"/>
      <c r="AA64" s="264"/>
      <c r="AB64" s="264"/>
      <c r="AC64" s="264"/>
      <c r="AD64" s="264"/>
      <c r="AE64" s="264"/>
      <c r="AF64" s="264"/>
      <c r="AG64" s="264"/>
      <c r="AH64" s="264"/>
      <c r="AI64" s="264"/>
      <c r="AJ64" s="265"/>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263"/>
      <c r="V65" s="264"/>
      <c r="W65" s="264"/>
      <c r="X65" s="264"/>
      <c r="Y65" s="264"/>
      <c r="Z65" s="264"/>
      <c r="AA65" s="264"/>
      <c r="AB65" s="264"/>
      <c r="AC65" s="264"/>
      <c r="AD65" s="264"/>
      <c r="AE65" s="264"/>
      <c r="AF65" s="264"/>
      <c r="AG65" s="264"/>
      <c r="AH65" s="264"/>
      <c r="AI65" s="264"/>
      <c r="AJ65" s="265"/>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263"/>
      <c r="V66" s="264"/>
      <c r="W66" s="264"/>
      <c r="X66" s="264"/>
      <c r="Y66" s="264"/>
      <c r="Z66" s="264"/>
      <c r="AA66" s="264"/>
      <c r="AB66" s="264"/>
      <c r="AC66" s="264"/>
      <c r="AD66" s="264"/>
      <c r="AE66" s="264"/>
      <c r="AF66" s="264"/>
      <c r="AG66" s="264"/>
      <c r="AH66" s="264"/>
      <c r="AI66" s="264"/>
      <c r="AJ66" s="265"/>
      <c r="AK66" s="50"/>
      <c r="AL66" s="50"/>
      <c r="AM66" s="118" t="str">
        <f>IF([1]回答表!X42="○",[1]回答表!J117,IF([1]回答表!AA42="○",[1]回答表!J130,""))</f>
        <v>○</v>
      </c>
      <c r="AN66" s="119"/>
      <c r="AO66" s="119"/>
      <c r="AP66" s="119"/>
      <c r="AQ66" s="119"/>
      <c r="AR66" s="119"/>
      <c r="AS66" s="119"/>
      <c r="AT66" s="120"/>
      <c r="AU66" s="118">
        <f>IF([1]回答表!X42="○",[1]回答表!J118,IF([1]回答表!AA42="○",[1]回答表!J131,""))</f>
        <v>0</v>
      </c>
      <c r="AV66" s="119"/>
      <c r="AW66" s="119"/>
      <c r="AX66" s="119"/>
      <c r="AY66" s="119"/>
      <c r="AZ66" s="119"/>
      <c r="BA66" s="119"/>
      <c r="BB66" s="120"/>
      <c r="BC66" s="40"/>
      <c r="BD66" s="35"/>
      <c r="BE66" s="82">
        <f>IF([1]回答表!X42="○",[1]回答表!V117,IF([1]回答表!AA42="○",[1]回答表!V130,""))</f>
        <v>2</v>
      </c>
      <c r="BF66" s="83"/>
      <c r="BG66" s="83"/>
      <c r="BH66" s="83"/>
      <c r="BI66" s="82">
        <f>IF([1]回答表!X42="○",[1]回答表!V118,IF([1]回答表!AA42="○",[1]回答表!V131,""))</f>
        <v>4</v>
      </c>
      <c r="BJ66" s="83"/>
      <c r="BK66" s="83"/>
      <c r="BL66" s="83"/>
      <c r="BM66" s="82">
        <f>IF([1]回答表!X42="○",[1]回答表!V119,IF([1]回答表!AA42="○",[1]回答表!V132,""))</f>
        <v>1</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263"/>
      <c r="V67" s="264"/>
      <c r="W67" s="264"/>
      <c r="X67" s="264"/>
      <c r="Y67" s="264"/>
      <c r="Z67" s="264"/>
      <c r="AA67" s="264"/>
      <c r="AB67" s="264"/>
      <c r="AC67" s="264"/>
      <c r="AD67" s="264"/>
      <c r="AE67" s="264"/>
      <c r="AF67" s="264"/>
      <c r="AG67" s="264"/>
      <c r="AH67" s="264"/>
      <c r="AI67" s="264"/>
      <c r="AJ67" s="265"/>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263"/>
      <c r="V68" s="264"/>
      <c r="W68" s="264"/>
      <c r="X68" s="264"/>
      <c r="Y68" s="264"/>
      <c r="Z68" s="264"/>
      <c r="AA68" s="264"/>
      <c r="AB68" s="264"/>
      <c r="AC68" s="264"/>
      <c r="AD68" s="264"/>
      <c r="AE68" s="264"/>
      <c r="AF68" s="264"/>
      <c r="AG68" s="264"/>
      <c r="AH68" s="264"/>
      <c r="AI68" s="264"/>
      <c r="AJ68" s="265"/>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IF([1]回答表!AA42="○","○","")</f>
        <v>○</v>
      </c>
      <c r="O69" s="98"/>
      <c r="P69" s="98"/>
      <c r="Q69" s="99"/>
      <c r="R69" s="39"/>
      <c r="S69" s="39"/>
      <c r="T69" s="39"/>
      <c r="U69" s="263"/>
      <c r="V69" s="264"/>
      <c r="W69" s="264"/>
      <c r="X69" s="264"/>
      <c r="Y69" s="264"/>
      <c r="Z69" s="264"/>
      <c r="AA69" s="264"/>
      <c r="AB69" s="264"/>
      <c r="AC69" s="264"/>
      <c r="AD69" s="264"/>
      <c r="AE69" s="264"/>
      <c r="AF69" s="264"/>
      <c r="AG69" s="264"/>
      <c r="AH69" s="264"/>
      <c r="AI69" s="264"/>
      <c r="AJ69" s="265"/>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263"/>
      <c r="V70" s="264"/>
      <c r="W70" s="264"/>
      <c r="X70" s="264"/>
      <c r="Y70" s="264"/>
      <c r="Z70" s="264"/>
      <c r="AA70" s="264"/>
      <c r="AB70" s="264"/>
      <c r="AC70" s="264"/>
      <c r="AD70" s="264"/>
      <c r="AE70" s="264"/>
      <c r="AF70" s="264"/>
      <c r="AG70" s="264"/>
      <c r="AH70" s="264"/>
      <c r="AI70" s="264"/>
      <c r="AJ70" s="265"/>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263"/>
      <c r="V71" s="264"/>
      <c r="W71" s="264"/>
      <c r="X71" s="264"/>
      <c r="Y71" s="264"/>
      <c r="Z71" s="264"/>
      <c r="AA71" s="264"/>
      <c r="AB71" s="264"/>
      <c r="AC71" s="264"/>
      <c r="AD71" s="264"/>
      <c r="AE71" s="264"/>
      <c r="AF71" s="264"/>
      <c r="AG71" s="264"/>
      <c r="AH71" s="264"/>
      <c r="AI71" s="264"/>
      <c r="AJ71" s="265"/>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266"/>
      <c r="V72" s="267"/>
      <c r="W72" s="267"/>
      <c r="X72" s="267"/>
      <c r="Y72" s="267"/>
      <c r="Z72" s="267"/>
      <c r="AA72" s="267"/>
      <c r="AB72" s="267"/>
      <c r="AC72" s="267"/>
      <c r="AD72" s="267"/>
      <c r="AE72" s="267"/>
      <c r="AF72" s="267"/>
      <c r="AG72" s="267"/>
      <c r="AH72" s="267"/>
      <c r="AI72" s="267"/>
      <c r="AJ72" s="268"/>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IF([1]回答表!AD42="○","○","")</f>
        <v/>
      </c>
      <c r="O75" s="98"/>
      <c r="P75" s="98"/>
      <c r="Q75" s="99"/>
      <c r="R75" s="39"/>
      <c r="S75" s="39"/>
      <c r="T75" s="39"/>
      <c r="U75" s="106" t="str">
        <f>IF([1]回答表!AD42="○",[1]回答表!B137,"")</f>
        <v/>
      </c>
      <c r="V75" s="107"/>
      <c r="W75" s="107"/>
      <c r="X75" s="107"/>
      <c r="Y75" s="107"/>
      <c r="Z75" s="107"/>
      <c r="AA75" s="107"/>
      <c r="AB75" s="107"/>
      <c r="AC75" s="107"/>
      <c r="AD75" s="107"/>
      <c r="AE75" s="107"/>
      <c r="AF75" s="107"/>
      <c r="AG75" s="107"/>
      <c r="AH75" s="107"/>
      <c r="AI75" s="107"/>
      <c r="AJ75" s="108"/>
      <c r="AK75" s="56"/>
      <c r="AL75" s="56"/>
      <c r="AM75" s="106" t="str">
        <f>IF([1]回答表!AD42="○",[1]回答表!B143,"")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149999999999999" customHeight="1" x14ac:dyDescent="0.4">
      <c r="C87" s="33"/>
      <c r="D87" s="172" t="s">
        <v>18</v>
      </c>
      <c r="E87" s="172"/>
      <c r="F87" s="172"/>
      <c r="G87" s="172"/>
      <c r="H87" s="172"/>
      <c r="I87" s="172"/>
      <c r="J87" s="172"/>
      <c r="K87" s="172"/>
      <c r="L87" s="172"/>
      <c r="M87" s="172"/>
      <c r="N87" s="97" t="str">
        <f>IF([1]回答表!F17="水道事業",IF([1]回答表!X43="○","○",""),"")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IF([1]回答表!F17="水道事業",IF([1]回答表!X43="○",[1]回答表!B154,IF([1]回答表!AA43="○",[1]回答表!B201,"")),"")</f>
        <v/>
      </c>
      <c r="AN87" s="107"/>
      <c r="AO87" s="107"/>
      <c r="AP87" s="107"/>
      <c r="AQ87" s="107"/>
      <c r="AR87" s="107"/>
      <c r="AS87" s="107"/>
      <c r="AT87" s="107"/>
      <c r="AU87" s="107"/>
      <c r="AV87" s="107"/>
      <c r="AW87" s="107"/>
      <c r="AX87" s="107"/>
      <c r="AY87" s="107"/>
      <c r="AZ87" s="107"/>
      <c r="BA87" s="107"/>
      <c r="BB87" s="108"/>
      <c r="BC87" s="40"/>
      <c r="BD87" s="35"/>
      <c r="BE87" s="115" t="str">
        <f>IF([1]回答表!F17="水道事業",IF([1]回答表!X43="○",[1]回答表!B190,IF([1]回答表!AA43="○",[1]回答表!B238,"")),"")</f>
        <v/>
      </c>
      <c r="BF87" s="116"/>
      <c r="BG87" s="116"/>
      <c r="BH87" s="116"/>
      <c r="BI87" s="115"/>
      <c r="BJ87" s="116"/>
      <c r="BK87" s="116"/>
      <c r="BL87" s="116"/>
      <c r="BM87" s="115"/>
      <c r="BN87" s="116"/>
      <c r="BO87" s="116"/>
      <c r="BP87" s="117"/>
      <c r="BQ87" s="38"/>
    </row>
    <row r="88" spans="3:69" ht="19.149999999999999"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IF([1]回答表!F17="水道事業",IF([1]回答表!X43="○",[1]回答表!J162,IF([1]回答表!AA43="○",[1]回答表!J209,"")),"")</f>
        <v/>
      </c>
      <c r="V89" s="119"/>
      <c r="W89" s="119"/>
      <c r="X89" s="119"/>
      <c r="Y89" s="119"/>
      <c r="Z89" s="119"/>
      <c r="AA89" s="119"/>
      <c r="AB89" s="120"/>
      <c r="AC89" s="118" t="str">
        <f>IF([1]回答表!F17="水道事業",IF([1]回答表!X43="○",[1]回答表!J169,IF([1]回答表!AA43="○",[1]回答表!J216,"")),"")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IF([1]回答表!F17="水道事業",IF([1]回答表!X43="○",[1]回答表!E190,IF([1]回答表!AA43="○",[1]回答表!E238,"")),"")</f>
        <v/>
      </c>
      <c r="BF90" s="83"/>
      <c r="BG90" s="83"/>
      <c r="BH90" s="83"/>
      <c r="BI90" s="82" t="str">
        <f>IF([1]回答表!F17="水道事業",IF([1]回答表!X43="○",[1]回答表!E191,IF([1]回答表!AA43="○",[1]回答表!E239,"")),"")</f>
        <v/>
      </c>
      <c r="BJ90" s="83"/>
      <c r="BK90" s="83"/>
      <c r="BL90" s="83"/>
      <c r="BM90" s="82" t="str">
        <f>IF([1]回答表!F17="水道事業",IF([1]回答表!X43="○",[1]回答表!E192,IF([1]回答表!AA43="○",[1]回答表!E240,"")),"")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149999999999999"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149999999999999" customHeight="1" x14ac:dyDescent="0.4">
      <c r="C93" s="33"/>
      <c r="D93" s="177" t="s">
        <v>26</v>
      </c>
      <c r="E93" s="172"/>
      <c r="F93" s="172"/>
      <c r="G93" s="172"/>
      <c r="H93" s="172"/>
      <c r="I93" s="172"/>
      <c r="J93" s="172"/>
      <c r="K93" s="172"/>
      <c r="L93" s="172"/>
      <c r="M93" s="173"/>
      <c r="N93" s="97" t="str">
        <f>IF([1]回答表!F17="水道事業",IF([1]回答表!AA43="○","○",""),"")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IF([1]回答表!F17="水道事業",IF([1]回答表!X43="○",[1]回答表!J172,IF([1]回答表!AA43="○",[1]回答表!J219,"")),"")</f>
        <v/>
      </c>
      <c r="V94" s="119"/>
      <c r="W94" s="119"/>
      <c r="X94" s="119"/>
      <c r="Y94" s="119"/>
      <c r="Z94" s="119"/>
      <c r="AA94" s="119"/>
      <c r="AB94" s="120"/>
      <c r="AC94" s="118" t="str">
        <f>IF([1]回答表!F17="水道事業",IF([1]回答表!X43="○",[1]回答表!J176,IF([1]回答表!AA43="○",[1]回答表!J223,"")),"")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IF([1]回答表!F17="水道事業",IF([1]回答表!AD43="○","○",""),"")</f>
        <v/>
      </c>
      <c r="O99" s="98"/>
      <c r="P99" s="98"/>
      <c r="Q99" s="99"/>
      <c r="R99" s="39"/>
      <c r="S99" s="39"/>
      <c r="T99" s="39"/>
      <c r="U99" s="106" t="str">
        <f>IF([1]回答表!F17="水道事業",IF([1]回答表!AD43="○",[1]回答表!B249,""),"")</f>
        <v/>
      </c>
      <c r="V99" s="107"/>
      <c r="W99" s="107"/>
      <c r="X99" s="107"/>
      <c r="Y99" s="107"/>
      <c r="Z99" s="107"/>
      <c r="AA99" s="107"/>
      <c r="AB99" s="107"/>
      <c r="AC99" s="107"/>
      <c r="AD99" s="107"/>
      <c r="AE99" s="107"/>
      <c r="AF99" s="107"/>
      <c r="AG99" s="107"/>
      <c r="AH99" s="107"/>
      <c r="AI99" s="107"/>
      <c r="AJ99" s="108"/>
      <c r="AK99" s="56"/>
      <c r="AL99" s="56"/>
      <c r="AM99" s="106" t="str">
        <f>IF([1]回答表!F17="水道事業",IF([1]回答表!AD43="○",[1]回答表!B255,""),"")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149999999999999" customHeight="1" x14ac:dyDescent="0.4">
      <c r="C111" s="33"/>
      <c r="D111" s="172" t="s">
        <v>18</v>
      </c>
      <c r="E111" s="172"/>
      <c r="F111" s="172"/>
      <c r="G111" s="172"/>
      <c r="H111" s="172"/>
      <c r="I111" s="172"/>
      <c r="J111" s="172"/>
      <c r="K111" s="172"/>
      <c r="L111" s="172"/>
      <c r="M111" s="172"/>
      <c r="N111" s="97" t="str">
        <f>IF([1]回答表!F17="簡易水道事業",IF([1]回答表!X43="○","○",""),"")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IF([1]回答表!F17="簡易水道事業",IF([1]回答表!X43="○",[1]回答表!B154,IF([1]回答表!AA43="○",[1]回答表!B201,"")),"")</f>
        <v/>
      </c>
      <c r="AN111" s="107"/>
      <c r="AO111" s="107"/>
      <c r="AP111" s="107"/>
      <c r="AQ111" s="107"/>
      <c r="AR111" s="107"/>
      <c r="AS111" s="107"/>
      <c r="AT111" s="107"/>
      <c r="AU111" s="107"/>
      <c r="AV111" s="107"/>
      <c r="AW111" s="107"/>
      <c r="AX111" s="107"/>
      <c r="AY111" s="107"/>
      <c r="AZ111" s="107"/>
      <c r="BA111" s="107"/>
      <c r="BB111" s="108"/>
      <c r="BC111" s="40"/>
      <c r="BD111" s="35"/>
      <c r="BE111" s="115" t="str">
        <f>IF([1]回答表!F17="簡易水道事業",IF([1]回答表!X43="○",[1]回答表!B190,IF([1]回答表!AA43="○",[1]回答表!B238,"")),"")</f>
        <v/>
      </c>
      <c r="BF111" s="116"/>
      <c r="BG111" s="116"/>
      <c r="BH111" s="116"/>
      <c r="BI111" s="115"/>
      <c r="BJ111" s="116"/>
      <c r="BK111" s="116"/>
      <c r="BL111" s="116"/>
      <c r="BM111" s="115"/>
      <c r="BN111" s="116"/>
      <c r="BO111" s="116"/>
      <c r="BP111" s="117"/>
      <c r="BQ111" s="38"/>
    </row>
    <row r="112" spans="1:70" ht="19.149999999999999"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IF([1]回答表!F17="簡易水道事業",IF([1]回答表!X43="○",[1]回答表!Y181,IF([1]回答表!AA43="○",[1]回答表!Y229,"")),"")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IF([1]回答表!F17="簡易水道事業",IF([1]回答表!X43="○",[1]回答表!E190,IF([1]回答表!AA43="○",[1]回答表!E238,"")),"")</f>
        <v/>
      </c>
      <c r="BF114" s="83"/>
      <c r="BG114" s="83"/>
      <c r="BH114" s="83"/>
      <c r="BI114" s="82" t="str">
        <f>IF([1]回答表!F17="簡易水道事業",IF([1]回答表!X43="○",[1]回答表!E191,IF([1]回答表!AA43="○",[1]回答表!E239,"")),"")</f>
        <v/>
      </c>
      <c r="BJ114" s="83"/>
      <c r="BK114" s="83"/>
      <c r="BL114" s="83"/>
      <c r="BM114" s="82" t="str">
        <f>IF([1]回答表!F17="簡易水道事業",IF([1]回答表!X43="○",[1]回答表!E192,IF([1]回答表!AA43="○",[1]回答表!E240,"")),"")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149999999999999"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149999999999999" customHeight="1" x14ac:dyDescent="0.4">
      <c r="C117" s="33"/>
      <c r="D117" s="177" t="s">
        <v>26</v>
      </c>
      <c r="E117" s="172"/>
      <c r="F117" s="172"/>
      <c r="G117" s="172"/>
      <c r="H117" s="172"/>
      <c r="I117" s="172"/>
      <c r="J117" s="172"/>
      <c r="K117" s="172"/>
      <c r="L117" s="172"/>
      <c r="M117" s="173"/>
      <c r="N117" s="97" t="str">
        <f>IF([1]回答表!F17="簡易水道事業",IF([1]回答表!AA43="○","○",""),"")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IF([1]回答表!F17="簡易水道事業",IF([1]回答表!X43="○",[1]回答表!Y182,IF([1]回答表!AA43="○",[1]回答表!Y230,"")),"")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IF([1]回答表!F17="簡易水道事業",IF([1]回答表!AD43="○","○",""),"")</f>
        <v/>
      </c>
      <c r="O123" s="98"/>
      <c r="P123" s="98"/>
      <c r="Q123" s="99"/>
      <c r="R123" s="39"/>
      <c r="S123" s="39"/>
      <c r="T123" s="39"/>
      <c r="U123" s="106" t="str">
        <f>IF([1]回答表!F17="簡易水道事業",IF([1]回答表!AD43="○",[1]回答表!B249,""),"")</f>
        <v/>
      </c>
      <c r="V123" s="107"/>
      <c r="W123" s="107"/>
      <c r="X123" s="107"/>
      <c r="Y123" s="107"/>
      <c r="Z123" s="107"/>
      <c r="AA123" s="107"/>
      <c r="AB123" s="107"/>
      <c r="AC123" s="107"/>
      <c r="AD123" s="107"/>
      <c r="AE123" s="107"/>
      <c r="AF123" s="107"/>
      <c r="AG123" s="107"/>
      <c r="AH123" s="107"/>
      <c r="AI123" s="107"/>
      <c r="AJ123" s="108"/>
      <c r="AK123" s="56"/>
      <c r="AL123" s="56"/>
      <c r="AM123" s="106" t="str">
        <f>IF([1]回答表!F17="簡易水道事業",IF([1]回答表!AD43="○",[1]回答表!B255,""),"")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149999999999999" customHeight="1" x14ac:dyDescent="0.4">
      <c r="C135" s="33"/>
      <c r="D135" s="172" t="s">
        <v>18</v>
      </c>
      <c r="E135" s="172"/>
      <c r="F135" s="172"/>
      <c r="G135" s="172"/>
      <c r="H135" s="172"/>
      <c r="I135" s="172"/>
      <c r="J135" s="172"/>
      <c r="K135" s="172"/>
      <c r="L135" s="172"/>
      <c r="M135" s="172"/>
      <c r="N135" s="97" t="str">
        <f>IF([1]回答表!F17="下水道事業",IF([1]回答表!X43="○","○",""),"")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IF([1]回答表!F17="下水道事業",IF([1]回答表!X43="○",[1]回答表!B154,IF([1]回答表!AA43="○",[1]回答表!B201,"")),"")</f>
        <v/>
      </c>
      <c r="AN135" s="107"/>
      <c r="AO135" s="107"/>
      <c r="AP135" s="107"/>
      <c r="AQ135" s="107"/>
      <c r="AR135" s="107"/>
      <c r="AS135" s="107"/>
      <c r="AT135" s="107"/>
      <c r="AU135" s="107"/>
      <c r="AV135" s="107"/>
      <c r="AW135" s="107"/>
      <c r="AX135" s="107"/>
      <c r="AY135" s="107"/>
      <c r="AZ135" s="107"/>
      <c r="BA135" s="107"/>
      <c r="BB135" s="108"/>
      <c r="BC135" s="40"/>
      <c r="BD135" s="35"/>
      <c r="BE135" s="115" t="str">
        <f>IF([1]回答表!F17="下水道事業",IF([1]回答表!X43="○",[1]回答表!B190,IF([1]回答表!AA43="○",[1]回答表!B238,"")),"")</f>
        <v/>
      </c>
      <c r="BF135" s="116"/>
      <c r="BG135" s="116"/>
      <c r="BH135" s="116"/>
      <c r="BI135" s="115"/>
      <c r="BJ135" s="116"/>
      <c r="BK135" s="116"/>
      <c r="BL135" s="116"/>
      <c r="BM135" s="115"/>
      <c r="BN135" s="116"/>
      <c r="BO135" s="116"/>
      <c r="BP135" s="117"/>
      <c r="BQ135" s="38"/>
    </row>
    <row r="136" spans="3:69" ht="19.149999999999999"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IF([1]回答表!F17="下水道事業",IF([1]回答表!X43="○",[1]回答表!Y184,IF([1]回答表!AA43="○",[1]回答表!Y232,"")),"")</f>
        <v/>
      </c>
      <c r="V137" s="119"/>
      <c r="W137" s="119"/>
      <c r="X137" s="119"/>
      <c r="Y137" s="119"/>
      <c r="Z137" s="119"/>
      <c r="AA137" s="119"/>
      <c r="AB137" s="120"/>
      <c r="AC137" s="118" t="str">
        <f>IF([1]回答表!F17="下水道事業",IF([1]回答表!X43="○",[1]回答表!Y185,IF([1]回答表!AA43="○",[1]回答表!Y233,"")),"")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IF([1]回答表!F17="下水道事業",IF([1]回答表!X43="○",[1]回答表!E190,IF([1]回答表!AA43="○",[1]回答表!E238,"")),"")</f>
        <v/>
      </c>
      <c r="BF138" s="83"/>
      <c r="BG138" s="83"/>
      <c r="BH138" s="83"/>
      <c r="BI138" s="82" t="str">
        <f>IF([1]回答表!F17="下水道事業",IF([1]回答表!X43="○",[1]回答表!E191,IF([1]回答表!AA43="○",[1]回答表!E239,"")),"")</f>
        <v/>
      </c>
      <c r="BJ138" s="83"/>
      <c r="BK138" s="83"/>
      <c r="BL138" s="83"/>
      <c r="BM138" s="82" t="str">
        <f>IF([1]回答表!F17="下水道事業",IF([1]回答表!X43="○",[1]回答表!E192,IF([1]回答表!AA43="○",[1]回答表!E240,"")),"")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149999999999999"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149999999999999" customHeight="1" x14ac:dyDescent="0.4">
      <c r="C141" s="33"/>
      <c r="D141" s="177" t="s">
        <v>26</v>
      </c>
      <c r="E141" s="172"/>
      <c r="F141" s="172"/>
      <c r="G141" s="172"/>
      <c r="H141" s="172"/>
      <c r="I141" s="172"/>
      <c r="J141" s="172"/>
      <c r="K141" s="172"/>
      <c r="L141" s="172"/>
      <c r="M141" s="173"/>
      <c r="N141" s="97" t="str">
        <f>IF([1]回答表!F17="下水道事業",IF([1]回答表!AA43="○","○",""),"")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IF([1]回答表!F17="下水道事業",IF([1]回答表!X43="○",[1]回答表!Y186,IF([1]回答表!AA43="○",[1]回答表!Y234,"")),"")</f>
        <v/>
      </c>
      <c r="V142" s="119"/>
      <c r="W142" s="119"/>
      <c r="X142" s="119"/>
      <c r="Y142" s="119"/>
      <c r="Z142" s="119"/>
      <c r="AA142" s="119"/>
      <c r="AB142" s="120"/>
      <c r="AC142" s="118" t="str">
        <f>IF([1]回答表!F17="下水道事業",IF([1]回答表!X43="○",[1]回答表!Y187,IF([1]回答表!AA43="○",[1]回答表!Y235,"")),"")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IF([1]回答表!F17="下水道事業",IF([1]回答表!AD43="○","○",""),"")</f>
        <v/>
      </c>
      <c r="O147" s="98"/>
      <c r="P147" s="98"/>
      <c r="Q147" s="99"/>
      <c r="R147" s="39"/>
      <c r="S147" s="39"/>
      <c r="T147" s="39"/>
      <c r="U147" s="106" t="str">
        <f>IF([1]回答表!F17="下水道事業",IF([1]回答表!AD43="○",[1]回答表!B249,""),"")</f>
        <v/>
      </c>
      <c r="V147" s="107"/>
      <c r="W147" s="107"/>
      <c r="X147" s="107"/>
      <c r="Y147" s="107"/>
      <c r="Z147" s="107"/>
      <c r="AA147" s="107"/>
      <c r="AB147" s="107"/>
      <c r="AC147" s="107"/>
      <c r="AD147" s="107"/>
      <c r="AE147" s="107"/>
      <c r="AF147" s="107"/>
      <c r="AG147" s="107"/>
      <c r="AH147" s="107"/>
      <c r="AI147" s="107"/>
      <c r="AJ147" s="108"/>
      <c r="AK147" s="56"/>
      <c r="AL147" s="56"/>
      <c r="AM147" s="106" t="str">
        <f>IF([1]回答表!F17="下水道事業",IF([1]回答表!AD43="○",[1]回答表!B255,""),"")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149999999999999" customHeight="1" x14ac:dyDescent="0.5">
      <c r="C159" s="33"/>
      <c r="D159" s="172" t="s">
        <v>18</v>
      </c>
      <c r="E159" s="172"/>
      <c r="F159" s="172"/>
      <c r="G159" s="172"/>
      <c r="H159" s="172"/>
      <c r="I159" s="172"/>
      <c r="J159" s="172"/>
      <c r="K159" s="172"/>
      <c r="L159" s="172"/>
      <c r="M159" s="172"/>
      <c r="N159" s="97" t="str">
        <f>IF([1]回答表!BD17="○",IF([1]回答表!X43="○","○",""),"")</f>
        <v/>
      </c>
      <c r="O159" s="98"/>
      <c r="P159" s="98"/>
      <c r="Q159" s="99"/>
      <c r="R159" s="39"/>
      <c r="S159" s="39"/>
      <c r="T159" s="39"/>
      <c r="U159" s="106" t="str">
        <f>IF([1]回答表!BD17="○",IF([1]回答表!X43="○",[1]回答表!B154,IF([1]回答表!AA43="○",[1]回答表!B201,"")),"")</f>
        <v/>
      </c>
      <c r="V159" s="107"/>
      <c r="W159" s="107"/>
      <c r="X159" s="107"/>
      <c r="Y159" s="107"/>
      <c r="Z159" s="107"/>
      <c r="AA159" s="107"/>
      <c r="AB159" s="107"/>
      <c r="AC159" s="107"/>
      <c r="AD159" s="107"/>
      <c r="AE159" s="107"/>
      <c r="AF159" s="107"/>
      <c r="AG159" s="107"/>
      <c r="AH159" s="107"/>
      <c r="AI159" s="107"/>
      <c r="AJ159" s="108"/>
      <c r="AK159" s="50"/>
      <c r="AL159" s="50"/>
      <c r="AM159" s="115" t="str">
        <f>IF([1]回答表!BD17="○",IF([1]回答表!X43="○",[1]回答表!B190,IF([1]回答表!AA43="○",[1]回答表!B238,"")),"")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149999999999999"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IF([1]回答表!BD17="○",IF([1]回答表!X43="○",[1]回答表!E190,IF([1]回答表!AA43="○",[1]回答表!E238,"")),"")</f>
        <v/>
      </c>
      <c r="AN162" s="83"/>
      <c r="AO162" s="83"/>
      <c r="AP162" s="83"/>
      <c r="AQ162" s="82" t="str">
        <f>IF([1]回答表!BD17="○",IF([1]回答表!X43="○",[1]回答表!E191,IF([1]回答表!AA43="○",[1]回答表!E239,"")),"")</f>
        <v/>
      </c>
      <c r="AR162" s="83"/>
      <c r="AS162" s="83"/>
      <c r="AT162" s="83"/>
      <c r="AU162" s="82" t="str">
        <f>IF([1]回答表!BD17="○",IF([1]回答表!X43="○",[1]回答表!E192,IF([1]回答表!AA43="○",[1]回答表!E240,"")),"")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149999999999999"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149999999999999" customHeight="1" x14ac:dyDescent="0.5">
      <c r="C165" s="33"/>
      <c r="D165" s="177" t="s">
        <v>26</v>
      </c>
      <c r="E165" s="172"/>
      <c r="F165" s="172"/>
      <c r="G165" s="172"/>
      <c r="H165" s="172"/>
      <c r="I165" s="172"/>
      <c r="J165" s="172"/>
      <c r="K165" s="172"/>
      <c r="L165" s="172"/>
      <c r="M165" s="173"/>
      <c r="N165" s="97" t="str">
        <f>IF([1]回答表!BD17="○",IF([1]回答表!AA43="○","○",""),"")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IF([1]回答表!BD17="○",IF([1]回答表!AD43="○","○",""),"")</f>
        <v/>
      </c>
      <c r="O171" s="98"/>
      <c r="P171" s="98"/>
      <c r="Q171" s="99"/>
      <c r="R171" s="39"/>
      <c r="S171" s="39"/>
      <c r="T171" s="39"/>
      <c r="U171" s="106" t="str">
        <f>IF([1]回答表!BD17="○",IF([1]回答表!AD43="○",[1]回答表!B249,""),"")</f>
        <v/>
      </c>
      <c r="V171" s="107"/>
      <c r="W171" s="107"/>
      <c r="X171" s="107"/>
      <c r="Y171" s="107"/>
      <c r="Z171" s="107"/>
      <c r="AA171" s="107"/>
      <c r="AB171" s="107"/>
      <c r="AC171" s="107"/>
      <c r="AD171" s="107"/>
      <c r="AE171" s="107"/>
      <c r="AF171" s="107"/>
      <c r="AG171" s="107"/>
      <c r="AH171" s="107"/>
      <c r="AI171" s="107"/>
      <c r="AJ171" s="108"/>
      <c r="AK171" s="56"/>
      <c r="AL171" s="56"/>
      <c r="AM171" s="106" t="str">
        <f>IF([1]回答表!BD17="○",IF([1]回答表!AD43="○",[1]回答表!B255,""),"")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IF([1]回答表!X44="○","○","")</f>
        <v/>
      </c>
      <c r="O183" s="98"/>
      <c r="P183" s="98"/>
      <c r="Q183" s="99"/>
      <c r="R183" s="39"/>
      <c r="S183" s="39"/>
      <c r="T183" s="39"/>
      <c r="U183" s="106" t="str">
        <f>IF([1]回答表!X44="○",[1]回答表!B266,IF([1]回答表!AA44="○",[1]回答表!B283,""))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IF([1]回答表!X44="○",[1]回答表!U272,IF([1]回答表!AA44="○",[1]回答表!U289,""))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IF([1]回答表!X44="○",[1]回答表!G272,IF([1]回答表!AA44="○",[1]回答表!G289,""))</f>
        <v/>
      </c>
      <c r="AN186" s="119"/>
      <c r="AO186" s="119"/>
      <c r="AP186" s="119"/>
      <c r="AQ186" s="119"/>
      <c r="AR186" s="119"/>
      <c r="AS186" s="119"/>
      <c r="AT186" s="120"/>
      <c r="AU186" s="118" t="str">
        <f>IF([1]回答表!X44="○",[1]回答表!G273,IF([1]回答表!AA44="○",[1]回答表!G290,""))</f>
        <v/>
      </c>
      <c r="AV186" s="119"/>
      <c r="AW186" s="119"/>
      <c r="AX186" s="119"/>
      <c r="AY186" s="119"/>
      <c r="AZ186" s="119"/>
      <c r="BA186" s="119"/>
      <c r="BB186" s="120"/>
      <c r="BC186" s="40"/>
      <c r="BD186" s="35"/>
      <c r="BE186" s="82" t="str">
        <f>IF([1]回答表!X44="○",[1]回答表!X272,IF([1]回答表!AA44="○",[1]回答表!X289,""))</f>
        <v/>
      </c>
      <c r="BF186" s="83"/>
      <c r="BG186" s="83"/>
      <c r="BH186" s="83"/>
      <c r="BI186" s="82" t="str">
        <f>IF([1]回答表!X44="○",[1]回答表!X273,IF([1]回答表!AA44="○",[1]回答表!X290,""))</f>
        <v/>
      </c>
      <c r="BJ186" s="83"/>
      <c r="BK186" s="83"/>
      <c r="BL186" s="86"/>
      <c r="BM186" s="82" t="str">
        <f>IF([1]回答表!X44="○",[1]回答表!X274,IF([1]回答表!AA44="○",[1]回答表!X291,""))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IF([1]回答表!AA44="○","○","")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IF([1]回答表!AD44="○","○","")</f>
        <v/>
      </c>
      <c r="O195" s="98"/>
      <c r="P195" s="98"/>
      <c r="Q195" s="99"/>
      <c r="R195" s="39"/>
      <c r="S195" s="39"/>
      <c r="T195" s="39"/>
      <c r="U195" s="106" t="str">
        <f>IF([1]回答表!AD44="○",[1]回答表!B296,"")</f>
        <v/>
      </c>
      <c r="V195" s="107"/>
      <c r="W195" s="107"/>
      <c r="X195" s="107"/>
      <c r="Y195" s="107"/>
      <c r="Z195" s="107"/>
      <c r="AA195" s="107"/>
      <c r="AB195" s="107"/>
      <c r="AC195" s="107"/>
      <c r="AD195" s="107"/>
      <c r="AE195" s="107"/>
      <c r="AF195" s="107"/>
      <c r="AG195" s="107"/>
      <c r="AH195" s="107"/>
      <c r="AI195" s="107"/>
      <c r="AJ195" s="108"/>
      <c r="AK195" s="61"/>
      <c r="AL195" s="61"/>
      <c r="AM195" s="106" t="str">
        <f>IF([1]回答表!AD44="○",[1]回答表!B302,"")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149999999999999"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IF([1]回答表!X45="○","○","")</f>
        <v/>
      </c>
      <c r="O207" s="98"/>
      <c r="P207" s="98"/>
      <c r="Q207" s="99"/>
      <c r="R207" s="39"/>
      <c r="S207" s="39"/>
      <c r="T207" s="39"/>
      <c r="U207" s="106" t="str">
        <f>IF([1]回答表!X45="○",[1]回答表!B314,IF([1]回答表!AA45="○",[1]回答表!B337,""))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IF([1]回答表!X45="○",[1]回答表!B320,"")</f>
        <v/>
      </c>
      <c r="AO207" s="164"/>
      <c r="AP207" s="164"/>
      <c r="AQ207" s="164"/>
      <c r="AR207" s="164"/>
      <c r="AS207" s="164"/>
      <c r="AT207" s="164"/>
      <c r="AU207" s="164"/>
      <c r="AV207" s="164"/>
      <c r="AW207" s="164"/>
      <c r="AX207" s="164"/>
      <c r="AY207" s="164"/>
      <c r="AZ207" s="164"/>
      <c r="BA207" s="164"/>
      <c r="BB207" s="165"/>
      <c r="BC207" s="40"/>
      <c r="BD207" s="35"/>
      <c r="BE207" s="115" t="str">
        <f>IF([1]回答表!X45="○",[1]回答表!B326,IF([1]回答表!AA45="○",[1]回答表!B343,""))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IF([1]回答表!X45="○",[1]回答表!E326,IF([1]回答表!AA45="○",[1]回答表!E343,""))</f>
        <v/>
      </c>
      <c r="BF210" s="83"/>
      <c r="BG210" s="83"/>
      <c r="BH210" s="83"/>
      <c r="BI210" s="82" t="str">
        <f>IF([1]回答表!X45="○",[1]回答表!E327,IF([1]回答表!AA45="○",[1]回答表!E344,""))</f>
        <v/>
      </c>
      <c r="BJ210" s="83"/>
      <c r="BK210" s="83"/>
      <c r="BL210" s="86"/>
      <c r="BM210" s="82" t="str">
        <f>IF([1]回答表!X45="○",[1]回答表!E328,IF([1]回答表!AA45="○",[1]回答表!E345,""))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149999999999999"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IF([1]回答表!AD45="○","○","")</f>
        <v/>
      </c>
      <c r="O219" s="98"/>
      <c r="P219" s="98"/>
      <c r="Q219" s="99"/>
      <c r="R219" s="39"/>
      <c r="S219" s="39"/>
      <c r="T219" s="39"/>
      <c r="U219" s="106" t="str">
        <f>IF([1]回答表!AD45="○",[1]回答表!B350,"")</f>
        <v/>
      </c>
      <c r="V219" s="107"/>
      <c r="W219" s="107"/>
      <c r="X219" s="107"/>
      <c r="Y219" s="107"/>
      <c r="Z219" s="107"/>
      <c r="AA219" s="107"/>
      <c r="AB219" s="107"/>
      <c r="AC219" s="107"/>
      <c r="AD219" s="107"/>
      <c r="AE219" s="107"/>
      <c r="AF219" s="107"/>
      <c r="AG219" s="107"/>
      <c r="AH219" s="107"/>
      <c r="AI219" s="107"/>
      <c r="AJ219" s="108"/>
      <c r="AK219" s="61"/>
      <c r="AL219" s="61"/>
      <c r="AM219" s="106" t="str">
        <f>IF([1]回答表!AD45="○",[1]回答表!B356,"")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IF([1]回答表!X46="○","○","")</f>
        <v/>
      </c>
      <c r="O231" s="98"/>
      <c r="P231" s="98"/>
      <c r="Q231" s="99"/>
      <c r="R231" s="39"/>
      <c r="S231" s="39"/>
      <c r="T231" s="39"/>
      <c r="U231" s="106" t="str">
        <f>IF([1]回答表!X46="○",[1]回答表!B368,IF([1]回答表!AA46="○",[1]回答表!B382,""))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IF([1]回答表!X46="○",[1]回答表!BC375,IF([1]回答表!AA46="○",[1]回答表!BC389,""))</f>
        <v/>
      </c>
      <c r="AR231" s="150"/>
      <c r="AS231" s="150"/>
      <c r="AT231" s="150"/>
      <c r="AU231" s="155" t="s">
        <v>63</v>
      </c>
      <c r="AV231" s="156"/>
      <c r="AW231" s="156"/>
      <c r="AX231" s="157"/>
      <c r="AY231" s="150" t="str">
        <f>IF([1]回答表!X46="○",[1]回答表!BC380,IF([1]回答表!AA46="○",[1]回答表!BC394,""))</f>
        <v/>
      </c>
      <c r="AZ231" s="150"/>
      <c r="BA231" s="150"/>
      <c r="BB231" s="150"/>
      <c r="BC231" s="40"/>
      <c r="BD231" s="35"/>
      <c r="BE231" s="115" t="str">
        <f>IF([1]回答表!X46="○",[1]回答表!S374,IF([1]回答表!AA46="○",[1]回答表!S388,""))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IF([1]回答表!X46="○",[1]回答表!BC376,IF([1]回答表!AA46="○",[1]回答表!BC390,""))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IF([1]回答表!X46="○",[1]回答表!V374,IF([1]回答表!AA46="○",[1]回答表!V388,""))</f>
        <v/>
      </c>
      <c r="BF234" s="83"/>
      <c r="BG234" s="83"/>
      <c r="BH234" s="83"/>
      <c r="BI234" s="82" t="str">
        <f>IF([1]回答表!X46="○",[1]回答表!V375,IF([1]回答表!AA46="○",[1]回答表!V389,""))</f>
        <v/>
      </c>
      <c r="BJ234" s="83"/>
      <c r="BK234" s="83"/>
      <c r="BL234" s="86"/>
      <c r="BM234" s="82" t="str">
        <f>IF([1]回答表!X46="○",[1]回答表!V376,IF([1]回答表!AA46="○",[1]回答表!V390,""))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IF([1]回答表!X46="○",[1]回答表!BC377,IF([1]回答表!AA46="○",[1]回答表!BC391,""))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IF([1]回答表!X46="○",[1]回答表!BC381,IF([1]回答表!AA46="○",[1]回答表!BC395,""))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IF([1]回答表!X46="○",[1]回答表!BC378,IF([1]回答表!AA46="○",[1]回答表!BC392,""))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IF([1]回答表!X46="○",[1]回答表!BC379,IF([1]回答表!AA46="○",[1]回答表!BC393,""))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IF([1]回答表!AD46="○","○","")</f>
        <v/>
      </c>
      <c r="O243" s="98"/>
      <c r="P243" s="98"/>
      <c r="Q243" s="99"/>
      <c r="R243" s="39"/>
      <c r="S243" s="39"/>
      <c r="T243" s="39"/>
      <c r="U243" s="106" t="str">
        <f>IF([1]回答表!AD46="○",[1]回答表!B396,"")</f>
        <v/>
      </c>
      <c r="V243" s="107"/>
      <c r="W243" s="107"/>
      <c r="X243" s="107"/>
      <c r="Y243" s="107"/>
      <c r="Z243" s="107"/>
      <c r="AA243" s="107"/>
      <c r="AB243" s="107"/>
      <c r="AC243" s="107"/>
      <c r="AD243" s="107"/>
      <c r="AE243" s="107"/>
      <c r="AF243" s="107"/>
      <c r="AG243" s="107"/>
      <c r="AH243" s="107"/>
      <c r="AI243" s="107"/>
      <c r="AJ243" s="108"/>
      <c r="AK243" s="56"/>
      <c r="AL243" s="56"/>
      <c r="AM243" s="106" t="str">
        <f>IF([1]回答表!AD46="○",[1]回答表!B402,"")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149999999999999"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IF([1]回答表!X47="○","○","")</f>
        <v/>
      </c>
      <c r="O254" s="98"/>
      <c r="P254" s="98"/>
      <c r="Q254" s="99"/>
      <c r="R254" s="39"/>
      <c r="S254" s="39"/>
      <c r="T254" s="39"/>
      <c r="U254" s="106" t="str">
        <f>IF([1]回答表!X47="○",[1]回答表!B414,IF([1]回答表!AA47="○",[1]回答表!B431,""))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IF([1]回答表!X47="○",[1]回答表!B424,IF([1]回答表!AA47="○",[1]回答表!B441,""))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IF([1]回答表!X47="○",[1]回答表!G420,IF([1]回答表!AA47="○",[1]回答表!G437,""))</f>
        <v/>
      </c>
      <c r="AN256" s="119"/>
      <c r="AO256" s="119"/>
      <c r="AP256" s="119"/>
      <c r="AQ256" s="119"/>
      <c r="AR256" s="119"/>
      <c r="AS256" s="119"/>
      <c r="AT256" s="120"/>
      <c r="AU256" s="118" t="str">
        <f>IF([1]回答表!X47="○",[1]回答表!G421,IF([1]回答表!AA47="○",[1]回答表!G438,""))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IF([1]回答表!X47="○",[1]回答表!E424,IF([1]回答表!AA47="○",[1]回答表!E441,""))</f>
        <v/>
      </c>
      <c r="BF257" s="83"/>
      <c r="BG257" s="83"/>
      <c r="BH257" s="83"/>
      <c r="BI257" s="82" t="str">
        <f>IF([1]回答表!X47="○",[1]回答表!E425,IF([1]回答表!AA47="○",[1]回答表!E442,""))</f>
        <v/>
      </c>
      <c r="BJ257" s="83"/>
      <c r="BK257" s="83"/>
      <c r="BL257" s="86"/>
      <c r="BM257" s="82" t="str">
        <f>IF([1]回答表!X47="○",[1]回答表!E426,IF([1]回答表!AA47="○",[1]回答表!E443,""))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149999999999999"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IF([1]回答表!AD47="○","○","")</f>
        <v/>
      </c>
      <c r="O266" s="98"/>
      <c r="P266" s="98"/>
      <c r="Q266" s="99"/>
      <c r="R266" s="39"/>
      <c r="S266" s="39"/>
      <c r="T266" s="39"/>
      <c r="U266" s="106" t="str">
        <f>IF([1]回答表!AD47="○",[1]回答表!B448,"")</f>
        <v/>
      </c>
      <c r="V266" s="107"/>
      <c r="W266" s="107"/>
      <c r="X266" s="107"/>
      <c r="Y266" s="107"/>
      <c r="Z266" s="107"/>
      <c r="AA266" s="107"/>
      <c r="AB266" s="107"/>
      <c r="AC266" s="107"/>
      <c r="AD266" s="107"/>
      <c r="AE266" s="107"/>
      <c r="AF266" s="107"/>
      <c r="AG266" s="107"/>
      <c r="AH266" s="107"/>
      <c r="AI266" s="107"/>
      <c r="AJ266" s="108"/>
      <c r="AK266" s="50"/>
      <c r="AL266" s="50"/>
      <c r="AM266" s="106" t="str">
        <f>IF([1]回答表!AD47="○",[1]回答表!B454,"")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2.1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2.1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2.1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9.149999999999999" customHeight="1" x14ac:dyDescent="0.4">
      <c r="C279" s="67"/>
      <c r="D279" s="73" t="str">
        <f>IF([1]回答表!R48="○",[1]回答表!B467,"")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6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6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6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6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6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6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6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6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6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6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6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6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6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6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6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6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6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6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BE207:BH209"/>
    <mergeCell ref="BI207:BL209"/>
    <mergeCell ref="BM207:BP209"/>
    <mergeCell ref="BI135:BL137"/>
    <mergeCell ref="BM135:BP137"/>
    <mergeCell ref="C275:BQ277"/>
    <mergeCell ref="D279:BP297"/>
    <mergeCell ref="BE87:BH89"/>
    <mergeCell ref="BI87:BL89"/>
    <mergeCell ref="BM87:BP89"/>
    <mergeCell ref="BE90:BH93"/>
    <mergeCell ref="D52:M55"/>
    <mergeCell ref="N52:Q55"/>
    <mergeCell ref="U52:AJ55"/>
    <mergeCell ref="AM52:BP55"/>
    <mergeCell ref="BI36:BL38"/>
    <mergeCell ref="BM36:BP38"/>
    <mergeCell ref="AM38:AT40"/>
    <mergeCell ref="AU38:BB40"/>
    <mergeCell ref="BE214:BH216"/>
    <mergeCell ref="BI214:BL216"/>
    <mergeCell ref="BM214:BP216"/>
    <mergeCell ref="BE210:BH213"/>
    <mergeCell ref="BI210:BL213"/>
    <mergeCell ref="BM210:BP213"/>
    <mergeCell ref="BI111:BL113"/>
    <mergeCell ref="BM111:BP113"/>
    <mergeCell ref="BI114:BL117"/>
    <mergeCell ref="BM114:BP117"/>
    <mergeCell ref="BI118:BL120"/>
    <mergeCell ref="BM118:BP120"/>
    <mergeCell ref="BE135:BH137"/>
    <mergeCell ref="BI90:BL93"/>
    <mergeCell ref="BM90:BP93"/>
    <mergeCell ref="BE94:BH96"/>
    <mergeCell ref="D36:M39"/>
    <mergeCell ref="N36:Q39"/>
    <mergeCell ref="U36:AJ47"/>
    <mergeCell ref="AM36:AT37"/>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D32:Q33"/>
    <mergeCell ref="R32:BB33"/>
    <mergeCell ref="BM39:BP42"/>
    <mergeCell ref="BM43:BP45"/>
    <mergeCell ref="C8:T10"/>
    <mergeCell ref="D44:M47"/>
    <mergeCell ref="N44:Q47"/>
    <mergeCell ref="BE39:BH42"/>
    <mergeCell ref="BI39:BL42"/>
    <mergeCell ref="BE43:BH45"/>
    <mergeCell ref="BI43:BL45"/>
    <mergeCell ref="AO44:BB44"/>
    <mergeCell ref="AO45:BB45"/>
    <mergeCell ref="AO46:BB46"/>
    <mergeCell ref="R24:X26"/>
    <mergeCell ref="Y24:AE26"/>
    <mergeCell ref="AF24:AL26"/>
    <mergeCell ref="BB20:BJ23"/>
    <mergeCell ref="BB24:BJ26"/>
    <mergeCell ref="AU36:BB37"/>
    <mergeCell ref="BE36:BH38"/>
    <mergeCell ref="AO11:BE13"/>
    <mergeCell ref="AO8:BE10"/>
    <mergeCell ref="AR31:BB31"/>
    <mergeCell ref="Y23:AE23"/>
    <mergeCell ref="AF23:AL23"/>
    <mergeCell ref="AM23:AS23"/>
    <mergeCell ref="AT23:AZ23"/>
    <mergeCell ref="D59:Q60"/>
    <mergeCell ref="R59:BB60"/>
    <mergeCell ref="D63:M66"/>
    <mergeCell ref="N63:Q66"/>
    <mergeCell ref="U63:AJ72"/>
    <mergeCell ref="AM63:AT65"/>
    <mergeCell ref="AU63:BB65"/>
    <mergeCell ref="D69:M72"/>
    <mergeCell ref="N69:Q72"/>
    <mergeCell ref="BI63:BL65"/>
    <mergeCell ref="BM63:BP65"/>
    <mergeCell ref="AM66:AT68"/>
    <mergeCell ref="AU66:BB68"/>
    <mergeCell ref="BE66:BH69"/>
    <mergeCell ref="AO47:BB47"/>
    <mergeCell ref="AO48:BB48"/>
    <mergeCell ref="AM42:AN42"/>
    <mergeCell ref="AM43:AN43"/>
    <mergeCell ref="AM44:AN44"/>
    <mergeCell ref="AM45:AN45"/>
    <mergeCell ref="AO42:BB42"/>
    <mergeCell ref="AO43:BB43"/>
    <mergeCell ref="AM46:AN46"/>
    <mergeCell ref="AM47:AN47"/>
    <mergeCell ref="AR58:BB58"/>
    <mergeCell ref="BI66:BL69"/>
    <mergeCell ref="BM66:BP69"/>
    <mergeCell ref="BE70:BH72"/>
    <mergeCell ref="BI70:BL72"/>
    <mergeCell ref="BM70:BP72"/>
    <mergeCell ref="D87:M90"/>
    <mergeCell ref="N87:Q90"/>
    <mergeCell ref="U87:AB88"/>
    <mergeCell ref="AC87:AJ88"/>
    <mergeCell ref="AM87:BB96"/>
    <mergeCell ref="D75:M78"/>
    <mergeCell ref="N75:Q78"/>
    <mergeCell ref="U75:AJ78"/>
    <mergeCell ref="AM75:BP78"/>
    <mergeCell ref="BI94:BL96"/>
    <mergeCell ref="BM94:BP96"/>
    <mergeCell ref="AR81:BB82"/>
    <mergeCell ref="BE138:BH141"/>
    <mergeCell ref="BI138:BL141"/>
    <mergeCell ref="BM138:BP141"/>
    <mergeCell ref="U140:AB141"/>
    <mergeCell ref="AC140:AJ141"/>
    <mergeCell ref="D93:M96"/>
    <mergeCell ref="N93:Q96"/>
    <mergeCell ref="U94:AB96"/>
    <mergeCell ref="AC94:AJ96"/>
    <mergeCell ref="U92:AB93"/>
    <mergeCell ref="AC92:AJ93"/>
    <mergeCell ref="AR129:BB130"/>
    <mergeCell ref="D131:Q132"/>
    <mergeCell ref="R131:BB132"/>
    <mergeCell ref="D135:M138"/>
    <mergeCell ref="N135:Q138"/>
    <mergeCell ref="U135:AB136"/>
    <mergeCell ref="AC135:AJ136"/>
    <mergeCell ref="AM135:BB144"/>
    <mergeCell ref="D141:M144"/>
    <mergeCell ref="N141:Q144"/>
    <mergeCell ref="U137:AB139"/>
    <mergeCell ref="AC137:AJ139"/>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BE183:BH185"/>
    <mergeCell ref="D189:M192"/>
    <mergeCell ref="N189:Q192"/>
    <mergeCell ref="BE190:BH192"/>
    <mergeCell ref="BI190:BL192"/>
    <mergeCell ref="BM190:BP192"/>
    <mergeCell ref="AM186:AT188"/>
    <mergeCell ref="AU186:BB188"/>
    <mergeCell ref="BE186:BH189"/>
    <mergeCell ref="BI186:BL189"/>
    <mergeCell ref="BM186:BP189"/>
    <mergeCell ref="D183:M186"/>
    <mergeCell ref="N183:Q186"/>
    <mergeCell ref="U183:AJ192"/>
    <mergeCell ref="AM183:AT185"/>
    <mergeCell ref="AU183:BB185"/>
    <mergeCell ref="D266:M269"/>
    <mergeCell ref="N266:Q269"/>
    <mergeCell ref="U266:AJ269"/>
    <mergeCell ref="AM266:BP269"/>
    <mergeCell ref="BE254:BH256"/>
    <mergeCell ref="BI254:BL256"/>
    <mergeCell ref="AY231:BB235"/>
    <mergeCell ref="BE231:BH233"/>
    <mergeCell ref="BI231:BL233"/>
    <mergeCell ref="BM231:BP233"/>
    <mergeCell ref="AM233:AP234"/>
    <mergeCell ref="AQ233:AT234"/>
    <mergeCell ref="BE234:BH237"/>
    <mergeCell ref="BI234:BL237"/>
    <mergeCell ref="BM234:BP237"/>
    <mergeCell ref="AM235:AP236"/>
    <mergeCell ref="N231:Q234"/>
    <mergeCell ref="U231:AJ240"/>
    <mergeCell ref="AM231:AP232"/>
    <mergeCell ref="AQ231:AT232"/>
    <mergeCell ref="AU231:AX235"/>
    <mergeCell ref="AQ235:AT236"/>
    <mergeCell ref="AU236:AX240"/>
    <mergeCell ref="BM254:BP256"/>
    <mergeCell ref="AM256:AT258"/>
    <mergeCell ref="AU256:BB258"/>
    <mergeCell ref="BE257:BH260"/>
    <mergeCell ref="BI257:BL260"/>
    <mergeCell ref="BM257:BP260"/>
    <mergeCell ref="C11:T13"/>
    <mergeCell ref="BE261:BH263"/>
    <mergeCell ref="BI261:BL263"/>
    <mergeCell ref="BM261:BP263"/>
    <mergeCell ref="D219:M222"/>
    <mergeCell ref="N219:Q222"/>
    <mergeCell ref="U219:AJ222"/>
    <mergeCell ref="AM219:BP222"/>
    <mergeCell ref="AR225:BB226"/>
    <mergeCell ref="D227:Q228"/>
    <mergeCell ref="R227:BB228"/>
    <mergeCell ref="D213:M216"/>
    <mergeCell ref="N213:Q216"/>
    <mergeCell ref="AR201:BB202"/>
    <mergeCell ref="D203:Q204"/>
    <mergeCell ref="R203:BB204"/>
    <mergeCell ref="D207:M210"/>
    <mergeCell ref="N207:Q210"/>
    <mergeCell ref="AR249:BB249"/>
    <mergeCell ref="D250:Q251"/>
    <mergeCell ref="R250:BB251"/>
    <mergeCell ref="D254:M257"/>
    <mergeCell ref="N254:Q257"/>
    <mergeCell ref="U254:AJ263"/>
    <mergeCell ref="AM254:AT255"/>
    <mergeCell ref="AU254:BB255"/>
    <mergeCell ref="D260:M263"/>
    <mergeCell ref="N260:Q263"/>
    <mergeCell ref="D117:M120"/>
    <mergeCell ref="N117:Q120"/>
    <mergeCell ref="BE118:BH120"/>
    <mergeCell ref="D243:M246"/>
    <mergeCell ref="N243:Q246"/>
    <mergeCell ref="U243:AJ246"/>
    <mergeCell ref="AM243:BP246"/>
    <mergeCell ref="AY236:BB240"/>
    <mergeCell ref="D237:M240"/>
    <mergeCell ref="N237:Q240"/>
    <mergeCell ref="AM237:AP238"/>
    <mergeCell ref="AQ237:AT238"/>
    <mergeCell ref="BE238:BH240"/>
    <mergeCell ref="BI238:BL240"/>
    <mergeCell ref="AM239:AP240"/>
    <mergeCell ref="AQ239:AT240"/>
    <mergeCell ref="D123:M126"/>
    <mergeCell ref="N123:Q126"/>
    <mergeCell ref="U123:AJ126"/>
    <mergeCell ref="AM123:BP126"/>
    <mergeCell ref="BM238:BP240"/>
    <mergeCell ref="D231:M234"/>
    <mergeCell ref="U207:AJ216"/>
    <mergeCell ref="AN207:BB216"/>
    <mergeCell ref="AM48:AN48"/>
    <mergeCell ref="U111:AJ112"/>
    <mergeCell ref="U116:AJ117"/>
    <mergeCell ref="U118:AJ120"/>
    <mergeCell ref="U113:AJ115"/>
    <mergeCell ref="AR105:BB106"/>
    <mergeCell ref="AM111:BB120"/>
    <mergeCell ref="BE111:BH113"/>
    <mergeCell ref="BE114:BH117"/>
    <mergeCell ref="U89:AB91"/>
    <mergeCell ref="AC89:AJ91"/>
    <mergeCell ref="BE63:BH65"/>
    <mergeCell ref="D83:Q84"/>
    <mergeCell ref="R83:BB84"/>
    <mergeCell ref="D107:Q108"/>
    <mergeCell ref="R107:BB108"/>
    <mergeCell ref="D111:M114"/>
    <mergeCell ref="N111:Q114"/>
    <mergeCell ref="D99:M102"/>
    <mergeCell ref="N99:Q102"/>
    <mergeCell ref="U99:AJ102"/>
    <mergeCell ref="AM99:BP102"/>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5F80-444B-4BF2-B2CF-6062CDAAF5AD}">
  <sheetPr>
    <pageSetUpPr fitToPage="1"/>
  </sheetPr>
  <dimension ref="A1:CE298"/>
  <sheetViews>
    <sheetView showZeros="0" zoomScale="55" zoomScaleNormal="55" workbookViewId="0">
      <selection activeCell="P298" sqref="P29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IF(COUNTIF([4]回答表!K15,"*")&gt;0,[4]回答表!K15,"")</f>
        <v>にかほ市</v>
      </c>
      <c r="D11" s="246"/>
      <c r="E11" s="246"/>
      <c r="F11" s="246"/>
      <c r="G11" s="246"/>
      <c r="H11" s="246"/>
      <c r="I11" s="246"/>
      <c r="J11" s="246"/>
      <c r="K11" s="246"/>
      <c r="L11" s="246"/>
      <c r="M11" s="246"/>
      <c r="N11" s="246"/>
      <c r="O11" s="246"/>
      <c r="P11" s="246"/>
      <c r="Q11" s="246"/>
      <c r="R11" s="246"/>
      <c r="S11" s="246"/>
      <c r="T11" s="246"/>
      <c r="U11" s="253" t="str">
        <f>IF(COUNTIF([4]回答表!F17,"*")&gt;0,[4]回答表!F17,"")</f>
        <v>簡易水道事業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IF(COUNTIF([4]回答表!W17,"*")&gt;0,[4]回答表!W17,"")</f>
        <v>―</v>
      </c>
      <c r="AP11" s="248"/>
      <c r="AQ11" s="248"/>
      <c r="AR11" s="248"/>
      <c r="AS11" s="248"/>
      <c r="AT11" s="248"/>
      <c r="AU11" s="248"/>
      <c r="AV11" s="248"/>
      <c r="AW11" s="248"/>
      <c r="AX11" s="248"/>
      <c r="AY11" s="248"/>
      <c r="AZ11" s="248"/>
      <c r="BA11" s="248"/>
      <c r="BB11" s="248"/>
      <c r="BC11" s="248"/>
      <c r="BD11" s="248"/>
      <c r="BE11" s="249"/>
      <c r="BF11" s="252" t="str">
        <f>IF(COUNTIF([4]回答表!F19,"*")&gt;0,[4]回答表!F19,"")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IF([4]回答表!R41="○","○","")</f>
        <v>○</v>
      </c>
      <c r="E24" s="122"/>
      <c r="F24" s="122"/>
      <c r="G24" s="122"/>
      <c r="H24" s="122"/>
      <c r="I24" s="122"/>
      <c r="J24" s="123"/>
      <c r="K24" s="121" t="str">
        <f>IF([4]回答表!R42="○","○","")</f>
        <v/>
      </c>
      <c r="L24" s="122"/>
      <c r="M24" s="122"/>
      <c r="N24" s="122"/>
      <c r="O24" s="122"/>
      <c r="P24" s="122"/>
      <c r="Q24" s="123"/>
      <c r="R24" s="121" t="str">
        <f>IF([4]回答表!R43="○","○","")</f>
        <v/>
      </c>
      <c r="S24" s="122"/>
      <c r="T24" s="122"/>
      <c r="U24" s="122"/>
      <c r="V24" s="122"/>
      <c r="W24" s="122"/>
      <c r="X24" s="123"/>
      <c r="Y24" s="121" t="str">
        <f>IF([4]回答表!R44="○","○","")</f>
        <v/>
      </c>
      <c r="Z24" s="122"/>
      <c r="AA24" s="122"/>
      <c r="AB24" s="122"/>
      <c r="AC24" s="122"/>
      <c r="AD24" s="122"/>
      <c r="AE24" s="123"/>
      <c r="AF24" s="121" t="str">
        <f>IF([4]回答表!R45="○","○","")</f>
        <v/>
      </c>
      <c r="AG24" s="122"/>
      <c r="AH24" s="122"/>
      <c r="AI24" s="122"/>
      <c r="AJ24" s="122"/>
      <c r="AK24" s="122"/>
      <c r="AL24" s="123"/>
      <c r="AM24" s="121" t="str">
        <f>IF([4]回答表!R46="○","○","")</f>
        <v/>
      </c>
      <c r="AN24" s="122"/>
      <c r="AO24" s="122"/>
      <c r="AP24" s="122"/>
      <c r="AQ24" s="122"/>
      <c r="AR24" s="122"/>
      <c r="AS24" s="123"/>
      <c r="AT24" s="121" t="str">
        <f>IF([4]回答表!R47="○","○","")</f>
        <v/>
      </c>
      <c r="AU24" s="122"/>
      <c r="AV24" s="122"/>
      <c r="AW24" s="122"/>
      <c r="AX24" s="122"/>
      <c r="AY24" s="122"/>
      <c r="AZ24" s="123"/>
      <c r="BA24" s="19"/>
      <c r="BB24" s="118" t="str">
        <f>IF([4]回答表!R48="○","○","")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IF([4]回答表!X41="○","○","")</f>
        <v>○</v>
      </c>
      <c r="O36" s="98"/>
      <c r="P36" s="98"/>
      <c r="Q36" s="99"/>
      <c r="R36" s="39"/>
      <c r="S36" s="39"/>
      <c r="T36" s="39"/>
      <c r="U36" s="106" t="str">
        <f>IF([4]回答表!X41="○",[4]回答表!B56,IF([4]回答表!AA41="○",[4]回答表!B76,""))</f>
        <v>平成２９年３月３１日、にかほ市簡易水道事業を廃止。平成２９年４月１日より、水道事業へ移行し公営企業となった。</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IF([4]回答表!X41="○",[4]回答表!S62,IF([4]回答表!AA41="○",[4]回答表!S82,""))</f>
        <v>平成</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IF([4]回答表!X41="○",[4]回答表!G62,IF([4]回答表!AA41="○",[4]回答表!G82,""))</f>
        <v>○</v>
      </c>
      <c r="AN38" s="119"/>
      <c r="AO38" s="119"/>
      <c r="AP38" s="119"/>
      <c r="AQ38" s="119"/>
      <c r="AR38" s="119"/>
      <c r="AS38" s="119"/>
      <c r="AT38" s="120"/>
      <c r="AU38" s="118">
        <f>IF([4]回答表!X41="○",[4]回答表!G63,IF([4]回答表!AA41="○",[4]回答表!G83,""))</f>
        <v>0</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f>IF([4]回答表!X41="○",[4]回答表!V62,IF([4]回答表!AA41="○",[4]回答表!V82,""))</f>
        <v>29</v>
      </c>
      <c r="BF39" s="199"/>
      <c r="BG39" s="199"/>
      <c r="BH39" s="200"/>
      <c r="BI39" s="82">
        <f>IF([4]回答表!X41="○",[4]回答表!V63,IF([4]回答表!AA41="○",[4]回答表!V83,""))</f>
        <v>3</v>
      </c>
      <c r="BJ39" s="199"/>
      <c r="BK39" s="199"/>
      <c r="BL39" s="200"/>
      <c r="BM39" s="82">
        <f>IF([4]回答表!X41="○",[4]回答表!V64,IF([4]回答表!AA41="○",[4]回答表!V84,""))</f>
        <v>31</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f>IF([4]回答表!X41="○",[4]回答表!O68,IF([4]回答表!AA41="○",[4]回答表!O88,""))</f>
        <v>0</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f>IF([4]回答表!X41="○",[4]回答表!O69,IF([4]回答表!AA41="○",[4]回答表!O89,""))</f>
        <v>0</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IF([4]回答表!AA41="○","○","")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f>IF([4]回答表!X41="○",[4]回答表!O70,IF([4]回答表!AA41="○",[4]回答表!O90,""))</f>
        <v>0</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f>IF([4]回答表!X41="○",[4]回答表!O71,IF([4]回答表!AA41="○",[4]回答表!O91,""))</f>
        <v>0</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f>IF([4]回答表!X41="○",[4]回答表!AG68,IF([4]回答表!AA41="○",[4]回答表!AG88,""))</f>
        <v>0</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IF([4]回答表!X41="○",[4]回答表!AG69,IF([4]回答表!AA41="○",[4]回答表!AG89,""))</f>
        <v>○</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f>IF([4]回答表!X41="○",[4]回答表!AG70,IF([4]回答表!AA41="○",[4]回答表!AG90,""))</f>
        <v>0</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IF([4]回答表!AD41="○","○","")</f>
        <v/>
      </c>
      <c r="O52" s="98"/>
      <c r="P52" s="98"/>
      <c r="Q52" s="99"/>
      <c r="R52" s="39"/>
      <c r="S52" s="39"/>
      <c r="T52" s="39"/>
      <c r="U52" s="106" t="str">
        <f>IF([4]回答表!AD41="○",[4]回答表!B96,"")</f>
        <v/>
      </c>
      <c r="V52" s="107"/>
      <c r="W52" s="107"/>
      <c r="X52" s="107"/>
      <c r="Y52" s="107"/>
      <c r="Z52" s="107"/>
      <c r="AA52" s="107"/>
      <c r="AB52" s="107"/>
      <c r="AC52" s="107"/>
      <c r="AD52" s="107"/>
      <c r="AE52" s="107"/>
      <c r="AF52" s="107"/>
      <c r="AG52" s="107"/>
      <c r="AH52" s="107"/>
      <c r="AI52" s="107"/>
      <c r="AJ52" s="108"/>
      <c r="AK52" s="56"/>
      <c r="AL52" s="56"/>
      <c r="AM52" s="106" t="str">
        <f>IF([4]回答表!AD41="○",[4]回答表!B101,"")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IF([4]回答表!X42="○","○","")</f>
        <v/>
      </c>
      <c r="O63" s="98"/>
      <c r="P63" s="98"/>
      <c r="Q63" s="99"/>
      <c r="R63" s="39"/>
      <c r="S63" s="39"/>
      <c r="T63" s="39"/>
      <c r="U63" s="106" t="str">
        <f>IF([4]回答表!X42="○",[4]回答表!B111,IF([4]回答表!AA42="○",[4]回答表!B124,""))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IF([4]回答表!X42="○",[4]回答表!S117,IF([4]回答表!AA42="○",[4]回答表!S130,""))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IF([4]回答表!X42="○",[4]回答表!J117,IF([4]回答表!AA42="○",[4]回答表!J130,""))</f>
        <v/>
      </c>
      <c r="AN66" s="119"/>
      <c r="AO66" s="119"/>
      <c r="AP66" s="119"/>
      <c r="AQ66" s="119"/>
      <c r="AR66" s="119"/>
      <c r="AS66" s="119"/>
      <c r="AT66" s="120"/>
      <c r="AU66" s="118" t="str">
        <f>IF([4]回答表!X42="○",[4]回答表!J118,IF([4]回答表!AA42="○",[4]回答表!J131,""))</f>
        <v/>
      </c>
      <c r="AV66" s="119"/>
      <c r="AW66" s="119"/>
      <c r="AX66" s="119"/>
      <c r="AY66" s="119"/>
      <c r="AZ66" s="119"/>
      <c r="BA66" s="119"/>
      <c r="BB66" s="120"/>
      <c r="BC66" s="40"/>
      <c r="BD66" s="35"/>
      <c r="BE66" s="82" t="str">
        <f>IF([4]回答表!X42="○",[4]回答表!V117,IF([4]回答表!AA42="○",[4]回答表!V130,""))</f>
        <v/>
      </c>
      <c r="BF66" s="83"/>
      <c r="BG66" s="83"/>
      <c r="BH66" s="83"/>
      <c r="BI66" s="82" t="str">
        <f>IF([4]回答表!X42="○",[4]回答表!V118,IF([4]回答表!AA42="○",[4]回答表!V131,""))</f>
        <v/>
      </c>
      <c r="BJ66" s="83"/>
      <c r="BK66" s="83"/>
      <c r="BL66" s="83"/>
      <c r="BM66" s="82" t="str">
        <f>IF([4]回答表!X42="○",[4]回答表!V119,IF([4]回答表!AA42="○",[4]回答表!V132,""))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IF([4]回答表!AA42="○","○","")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IF([4]回答表!AD42="○","○","")</f>
        <v/>
      </c>
      <c r="O75" s="98"/>
      <c r="P75" s="98"/>
      <c r="Q75" s="99"/>
      <c r="R75" s="39"/>
      <c r="S75" s="39"/>
      <c r="T75" s="39"/>
      <c r="U75" s="106" t="str">
        <f>IF([4]回答表!AD42="○",[4]回答表!B137,"")</f>
        <v/>
      </c>
      <c r="V75" s="107"/>
      <c r="W75" s="107"/>
      <c r="X75" s="107"/>
      <c r="Y75" s="107"/>
      <c r="Z75" s="107"/>
      <c r="AA75" s="107"/>
      <c r="AB75" s="107"/>
      <c r="AC75" s="107"/>
      <c r="AD75" s="107"/>
      <c r="AE75" s="107"/>
      <c r="AF75" s="107"/>
      <c r="AG75" s="107"/>
      <c r="AH75" s="107"/>
      <c r="AI75" s="107"/>
      <c r="AJ75" s="108"/>
      <c r="AK75" s="56"/>
      <c r="AL75" s="56"/>
      <c r="AM75" s="106" t="str">
        <f>IF([4]回答表!AD42="○",[4]回答表!B143,"")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IF([4]回答表!F17="水道事業",IF([4]回答表!X43="○","○",""),"")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IF([4]回答表!F17="水道事業",IF([4]回答表!X43="○",[4]回答表!B154,IF([4]回答表!AA43="○",[4]回答表!B201,"")),"")</f>
        <v/>
      </c>
      <c r="AN87" s="107"/>
      <c r="AO87" s="107"/>
      <c r="AP87" s="107"/>
      <c r="AQ87" s="107"/>
      <c r="AR87" s="107"/>
      <c r="AS87" s="107"/>
      <c r="AT87" s="107"/>
      <c r="AU87" s="107"/>
      <c r="AV87" s="107"/>
      <c r="AW87" s="107"/>
      <c r="AX87" s="107"/>
      <c r="AY87" s="107"/>
      <c r="AZ87" s="107"/>
      <c r="BA87" s="107"/>
      <c r="BB87" s="108"/>
      <c r="BC87" s="40"/>
      <c r="BD87" s="35"/>
      <c r="BE87" s="115" t="str">
        <f>IF([4]回答表!F17="水道事業",IF([4]回答表!X43="○",[4]回答表!B190,IF([4]回答表!AA43="○",[4]回答表!B238,"")),"")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IF([4]回答表!F17="水道事業",IF([4]回答表!X43="○",[4]回答表!J162,IF([4]回答表!AA43="○",[4]回答表!J209,"")),"")</f>
        <v/>
      </c>
      <c r="V89" s="119"/>
      <c r="W89" s="119"/>
      <c r="X89" s="119"/>
      <c r="Y89" s="119"/>
      <c r="Z89" s="119"/>
      <c r="AA89" s="119"/>
      <c r="AB89" s="120"/>
      <c r="AC89" s="118" t="str">
        <f>IF([4]回答表!F17="水道事業",IF([4]回答表!X43="○",[4]回答表!J169,IF([4]回答表!AA43="○",[4]回答表!J216,"")),"")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IF([4]回答表!F17="水道事業",IF([4]回答表!X43="○",[4]回答表!E190,IF([4]回答表!AA43="○",[4]回答表!E238,"")),"")</f>
        <v/>
      </c>
      <c r="BF90" s="83"/>
      <c r="BG90" s="83"/>
      <c r="BH90" s="83"/>
      <c r="BI90" s="82" t="str">
        <f>IF([4]回答表!F17="水道事業",IF([4]回答表!X43="○",[4]回答表!E191,IF([4]回答表!AA43="○",[4]回答表!E239,"")),"")</f>
        <v/>
      </c>
      <c r="BJ90" s="83"/>
      <c r="BK90" s="83"/>
      <c r="BL90" s="83"/>
      <c r="BM90" s="82" t="str">
        <f>IF([4]回答表!F17="水道事業",IF([4]回答表!X43="○",[4]回答表!E192,IF([4]回答表!AA43="○",[4]回答表!E240,"")),"")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IF([4]回答表!F17="水道事業",IF([4]回答表!AA43="○","○",""),"")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IF([4]回答表!F17="水道事業",IF([4]回答表!X43="○",[4]回答表!J172,IF([4]回答表!AA43="○",[4]回答表!J219,"")),"")</f>
        <v/>
      </c>
      <c r="V94" s="119"/>
      <c r="W94" s="119"/>
      <c r="X94" s="119"/>
      <c r="Y94" s="119"/>
      <c r="Z94" s="119"/>
      <c r="AA94" s="119"/>
      <c r="AB94" s="120"/>
      <c r="AC94" s="118" t="str">
        <f>IF([4]回答表!F17="水道事業",IF([4]回答表!X43="○",[4]回答表!J176,IF([4]回答表!AA43="○",[4]回答表!J223,"")),"")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IF([4]回答表!F17="水道事業",IF([4]回答表!AD43="○","○",""),"")</f>
        <v/>
      </c>
      <c r="O99" s="98"/>
      <c r="P99" s="98"/>
      <c r="Q99" s="99"/>
      <c r="R99" s="39"/>
      <c r="S99" s="39"/>
      <c r="T99" s="39"/>
      <c r="U99" s="106" t="str">
        <f>IF([4]回答表!F17="水道事業",IF([4]回答表!AD43="○",[4]回答表!B249,""),"")</f>
        <v/>
      </c>
      <c r="V99" s="107"/>
      <c r="W99" s="107"/>
      <c r="X99" s="107"/>
      <c r="Y99" s="107"/>
      <c r="Z99" s="107"/>
      <c r="AA99" s="107"/>
      <c r="AB99" s="107"/>
      <c r="AC99" s="107"/>
      <c r="AD99" s="107"/>
      <c r="AE99" s="107"/>
      <c r="AF99" s="107"/>
      <c r="AG99" s="107"/>
      <c r="AH99" s="107"/>
      <c r="AI99" s="107"/>
      <c r="AJ99" s="108"/>
      <c r="AK99" s="56"/>
      <c r="AL99" s="56"/>
      <c r="AM99" s="106" t="str">
        <f>IF([4]回答表!F17="水道事業",IF([4]回答表!AD43="○",[4]回答表!B255,""),"")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IF([4]回答表!F17="簡易水道事業",IF([4]回答表!X43="○","○",""),"")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IF([4]回答表!F17="簡易水道事業",IF([4]回答表!X43="○",[4]回答表!B154,IF([4]回答表!AA43="○",[4]回答表!B201,"")),"")</f>
        <v/>
      </c>
      <c r="AN111" s="107"/>
      <c r="AO111" s="107"/>
      <c r="AP111" s="107"/>
      <c r="AQ111" s="107"/>
      <c r="AR111" s="107"/>
      <c r="AS111" s="107"/>
      <c r="AT111" s="107"/>
      <c r="AU111" s="107"/>
      <c r="AV111" s="107"/>
      <c r="AW111" s="107"/>
      <c r="AX111" s="107"/>
      <c r="AY111" s="107"/>
      <c r="AZ111" s="107"/>
      <c r="BA111" s="107"/>
      <c r="BB111" s="108"/>
      <c r="BC111" s="40"/>
      <c r="BD111" s="35"/>
      <c r="BE111" s="115" t="str">
        <f>IF([4]回答表!F17="簡易水道事業",IF([4]回答表!X43="○",[4]回答表!B190,IF([4]回答表!AA43="○",[4]回答表!B238,"")),"")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IF([4]回答表!F17="簡易水道事業",IF([4]回答表!X43="○",[4]回答表!Y181,IF([4]回答表!AA43="○",[4]回答表!Y229,"")),"")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IF([4]回答表!F17="簡易水道事業",IF([4]回答表!X43="○",[4]回答表!E190,IF([4]回答表!AA43="○",[4]回答表!E238,"")),"")</f>
        <v/>
      </c>
      <c r="BF114" s="83"/>
      <c r="BG114" s="83"/>
      <c r="BH114" s="83"/>
      <c r="BI114" s="82" t="str">
        <f>IF([4]回答表!F17="簡易水道事業",IF([4]回答表!X43="○",[4]回答表!E191,IF([4]回答表!AA43="○",[4]回答表!E239,"")),"")</f>
        <v/>
      </c>
      <c r="BJ114" s="83"/>
      <c r="BK114" s="83"/>
      <c r="BL114" s="83"/>
      <c r="BM114" s="82" t="str">
        <f>IF([4]回答表!F17="簡易水道事業",IF([4]回答表!X43="○",[4]回答表!E192,IF([4]回答表!AA43="○",[4]回答表!E240,"")),"")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IF([4]回答表!F17="簡易水道事業",IF([4]回答表!AA43="○","○",""),"")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IF([4]回答表!F17="簡易水道事業",IF([4]回答表!X43="○",[4]回答表!Y182,IF([4]回答表!AA43="○",[4]回答表!Y230,"")),"")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IF([4]回答表!F17="簡易水道事業",IF([4]回答表!AD43="○","○",""),"")</f>
        <v/>
      </c>
      <c r="O123" s="98"/>
      <c r="P123" s="98"/>
      <c r="Q123" s="99"/>
      <c r="R123" s="39"/>
      <c r="S123" s="39"/>
      <c r="T123" s="39"/>
      <c r="U123" s="106" t="str">
        <f>IF([4]回答表!F17="簡易水道事業",IF([4]回答表!AD43="○",[4]回答表!B249,""),"")</f>
        <v/>
      </c>
      <c r="V123" s="107"/>
      <c r="W123" s="107"/>
      <c r="X123" s="107"/>
      <c r="Y123" s="107"/>
      <c r="Z123" s="107"/>
      <c r="AA123" s="107"/>
      <c r="AB123" s="107"/>
      <c r="AC123" s="107"/>
      <c r="AD123" s="107"/>
      <c r="AE123" s="107"/>
      <c r="AF123" s="107"/>
      <c r="AG123" s="107"/>
      <c r="AH123" s="107"/>
      <c r="AI123" s="107"/>
      <c r="AJ123" s="108"/>
      <c r="AK123" s="56"/>
      <c r="AL123" s="56"/>
      <c r="AM123" s="106" t="str">
        <f>IF([4]回答表!F17="簡易水道事業",IF([4]回答表!AD43="○",[4]回答表!B255,""),"")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IF([4]回答表!F17="下水道事業",IF([4]回答表!X43="○","○",""),"")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IF([4]回答表!F17="下水道事業",IF([4]回答表!X43="○",[4]回答表!B154,IF([4]回答表!AA43="○",[4]回答表!B201,"")),"")</f>
        <v/>
      </c>
      <c r="AN135" s="107"/>
      <c r="AO135" s="107"/>
      <c r="AP135" s="107"/>
      <c r="AQ135" s="107"/>
      <c r="AR135" s="107"/>
      <c r="AS135" s="107"/>
      <c r="AT135" s="107"/>
      <c r="AU135" s="107"/>
      <c r="AV135" s="107"/>
      <c r="AW135" s="107"/>
      <c r="AX135" s="107"/>
      <c r="AY135" s="107"/>
      <c r="AZ135" s="107"/>
      <c r="BA135" s="107"/>
      <c r="BB135" s="108"/>
      <c r="BC135" s="40"/>
      <c r="BD135" s="35"/>
      <c r="BE135" s="115" t="str">
        <f>IF([4]回答表!F17="下水道事業",IF([4]回答表!X43="○",[4]回答表!B190,IF([4]回答表!AA43="○",[4]回答表!B238,"")),"")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IF([4]回答表!F17="下水道事業",IF([4]回答表!X43="○",[4]回答表!Y184,IF([4]回答表!AA43="○",[4]回答表!Y232,"")),"")</f>
        <v/>
      </c>
      <c r="V137" s="119"/>
      <c r="W137" s="119"/>
      <c r="X137" s="119"/>
      <c r="Y137" s="119"/>
      <c r="Z137" s="119"/>
      <c r="AA137" s="119"/>
      <c r="AB137" s="120"/>
      <c r="AC137" s="118" t="str">
        <f>IF([4]回答表!F17="下水道事業",IF([4]回答表!X43="○",[4]回答表!Y185,IF([4]回答表!AA43="○",[4]回答表!Y233,"")),"")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IF([4]回答表!F17="下水道事業",IF([4]回答表!X43="○",[4]回答表!E190,IF([4]回答表!AA43="○",[4]回答表!E238,"")),"")</f>
        <v/>
      </c>
      <c r="BF138" s="83"/>
      <c r="BG138" s="83"/>
      <c r="BH138" s="83"/>
      <c r="BI138" s="82" t="str">
        <f>IF([4]回答表!F17="下水道事業",IF([4]回答表!X43="○",[4]回答表!E191,IF([4]回答表!AA43="○",[4]回答表!E239,"")),"")</f>
        <v/>
      </c>
      <c r="BJ138" s="83"/>
      <c r="BK138" s="83"/>
      <c r="BL138" s="83"/>
      <c r="BM138" s="82" t="str">
        <f>IF([4]回答表!F17="下水道事業",IF([4]回答表!X43="○",[4]回答表!E192,IF([4]回答表!AA43="○",[4]回答表!E240,"")),"")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IF([4]回答表!F17="下水道事業",IF([4]回答表!AA43="○","○",""),"")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IF([4]回答表!F17="下水道事業",IF([4]回答表!X43="○",[4]回答表!Y186,IF([4]回答表!AA43="○",[4]回答表!Y234,"")),"")</f>
        <v/>
      </c>
      <c r="V142" s="119"/>
      <c r="W142" s="119"/>
      <c r="X142" s="119"/>
      <c r="Y142" s="119"/>
      <c r="Z142" s="119"/>
      <c r="AA142" s="119"/>
      <c r="AB142" s="120"/>
      <c r="AC142" s="118" t="str">
        <f>IF([4]回答表!F17="下水道事業",IF([4]回答表!X43="○",[4]回答表!Y187,IF([4]回答表!AA43="○",[4]回答表!Y235,"")),"")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IF([4]回答表!F17="下水道事業",IF([4]回答表!AD43="○","○",""),"")</f>
        <v/>
      </c>
      <c r="O147" s="98"/>
      <c r="P147" s="98"/>
      <c r="Q147" s="99"/>
      <c r="R147" s="39"/>
      <c r="S147" s="39"/>
      <c r="T147" s="39"/>
      <c r="U147" s="106" t="str">
        <f>IF([4]回答表!F17="下水道事業",IF([4]回答表!AD43="○",[4]回答表!B249,""),"")</f>
        <v/>
      </c>
      <c r="V147" s="107"/>
      <c r="W147" s="107"/>
      <c r="X147" s="107"/>
      <c r="Y147" s="107"/>
      <c r="Z147" s="107"/>
      <c r="AA147" s="107"/>
      <c r="AB147" s="107"/>
      <c r="AC147" s="107"/>
      <c r="AD147" s="107"/>
      <c r="AE147" s="107"/>
      <c r="AF147" s="107"/>
      <c r="AG147" s="107"/>
      <c r="AH147" s="107"/>
      <c r="AI147" s="107"/>
      <c r="AJ147" s="108"/>
      <c r="AK147" s="56"/>
      <c r="AL147" s="56"/>
      <c r="AM147" s="106" t="str">
        <f>IF([4]回答表!F17="下水道事業",IF([4]回答表!AD43="○",[4]回答表!B255,""),"")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IF([4]回答表!BD17="○",IF([4]回答表!X43="○","○",""),"")</f>
        <v/>
      </c>
      <c r="O159" s="98"/>
      <c r="P159" s="98"/>
      <c r="Q159" s="99"/>
      <c r="R159" s="39"/>
      <c r="S159" s="39"/>
      <c r="T159" s="39"/>
      <c r="U159" s="106" t="str">
        <f>IF([4]回答表!BD17="○",IF([4]回答表!X43="○",[4]回答表!B154,IF([4]回答表!AA43="○",[4]回答表!B201,"")),"")</f>
        <v/>
      </c>
      <c r="V159" s="107"/>
      <c r="W159" s="107"/>
      <c r="X159" s="107"/>
      <c r="Y159" s="107"/>
      <c r="Z159" s="107"/>
      <c r="AA159" s="107"/>
      <c r="AB159" s="107"/>
      <c r="AC159" s="107"/>
      <c r="AD159" s="107"/>
      <c r="AE159" s="107"/>
      <c r="AF159" s="107"/>
      <c r="AG159" s="107"/>
      <c r="AH159" s="107"/>
      <c r="AI159" s="107"/>
      <c r="AJ159" s="108"/>
      <c r="AK159" s="50"/>
      <c r="AL159" s="50"/>
      <c r="AM159" s="115" t="str">
        <f>IF([4]回答表!BD17="○",IF([4]回答表!X43="○",[4]回答表!B190,IF([4]回答表!AA43="○",[4]回答表!B238,"")),"")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IF([4]回答表!BD17="○",IF([4]回答表!X43="○",[4]回答表!E190,IF([4]回答表!AA43="○",[4]回答表!E238,"")),"")</f>
        <v/>
      </c>
      <c r="AN162" s="83"/>
      <c r="AO162" s="83"/>
      <c r="AP162" s="83"/>
      <c r="AQ162" s="82" t="str">
        <f>IF([4]回答表!BD17="○",IF([4]回答表!X43="○",[4]回答表!E191,IF([4]回答表!AA43="○",[4]回答表!E239,"")),"")</f>
        <v/>
      </c>
      <c r="AR162" s="83"/>
      <c r="AS162" s="83"/>
      <c r="AT162" s="83"/>
      <c r="AU162" s="82" t="str">
        <f>IF([4]回答表!BD17="○",IF([4]回答表!X43="○",[4]回答表!E192,IF([4]回答表!AA43="○",[4]回答表!E240,"")),"")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IF([4]回答表!BD17="○",IF([4]回答表!AA43="○","○",""),"")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IF([4]回答表!BD17="○",IF([4]回答表!AD43="○","○",""),"")</f>
        <v/>
      </c>
      <c r="O171" s="98"/>
      <c r="P171" s="98"/>
      <c r="Q171" s="99"/>
      <c r="R171" s="39"/>
      <c r="S171" s="39"/>
      <c r="T171" s="39"/>
      <c r="U171" s="106" t="str">
        <f>IF([4]回答表!BD17="○",IF([4]回答表!AD43="○",[4]回答表!B249,""),"")</f>
        <v/>
      </c>
      <c r="V171" s="107"/>
      <c r="W171" s="107"/>
      <c r="X171" s="107"/>
      <c r="Y171" s="107"/>
      <c r="Z171" s="107"/>
      <c r="AA171" s="107"/>
      <c r="AB171" s="107"/>
      <c r="AC171" s="107"/>
      <c r="AD171" s="107"/>
      <c r="AE171" s="107"/>
      <c r="AF171" s="107"/>
      <c r="AG171" s="107"/>
      <c r="AH171" s="107"/>
      <c r="AI171" s="107"/>
      <c r="AJ171" s="108"/>
      <c r="AK171" s="56"/>
      <c r="AL171" s="56"/>
      <c r="AM171" s="106" t="str">
        <f>IF([4]回答表!BD17="○",IF([4]回答表!AD43="○",[4]回答表!B255,""),"")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IF([4]回答表!X44="○","○","")</f>
        <v/>
      </c>
      <c r="O183" s="98"/>
      <c r="P183" s="98"/>
      <c r="Q183" s="99"/>
      <c r="R183" s="39"/>
      <c r="S183" s="39"/>
      <c r="T183" s="39"/>
      <c r="U183" s="106" t="str">
        <f>IF([4]回答表!X44="○",[4]回答表!B266,IF([4]回答表!AA44="○",[4]回答表!B283,""))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IF([4]回答表!X44="○",[4]回答表!U272,IF([4]回答表!AA44="○",[4]回答表!U289,""))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IF([4]回答表!X44="○",[4]回答表!G272,IF([4]回答表!AA44="○",[4]回答表!G289,""))</f>
        <v/>
      </c>
      <c r="AN186" s="119"/>
      <c r="AO186" s="119"/>
      <c r="AP186" s="119"/>
      <c r="AQ186" s="119"/>
      <c r="AR186" s="119"/>
      <c r="AS186" s="119"/>
      <c r="AT186" s="120"/>
      <c r="AU186" s="118" t="str">
        <f>IF([4]回答表!X44="○",[4]回答表!G273,IF([4]回答表!AA44="○",[4]回答表!G290,""))</f>
        <v/>
      </c>
      <c r="AV186" s="119"/>
      <c r="AW186" s="119"/>
      <c r="AX186" s="119"/>
      <c r="AY186" s="119"/>
      <c r="AZ186" s="119"/>
      <c r="BA186" s="119"/>
      <c r="BB186" s="120"/>
      <c r="BC186" s="40"/>
      <c r="BD186" s="35"/>
      <c r="BE186" s="82" t="str">
        <f>IF([4]回答表!X44="○",[4]回答表!X272,IF([4]回答表!AA44="○",[4]回答表!X289,""))</f>
        <v/>
      </c>
      <c r="BF186" s="83"/>
      <c r="BG186" s="83"/>
      <c r="BH186" s="83"/>
      <c r="BI186" s="82" t="str">
        <f>IF([4]回答表!X44="○",[4]回答表!X273,IF([4]回答表!AA44="○",[4]回答表!X290,""))</f>
        <v/>
      </c>
      <c r="BJ186" s="83"/>
      <c r="BK186" s="83"/>
      <c r="BL186" s="86"/>
      <c r="BM186" s="82" t="str">
        <f>IF([4]回答表!X44="○",[4]回答表!X274,IF([4]回答表!AA44="○",[4]回答表!X291,""))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IF([4]回答表!AA44="○","○","")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IF([4]回答表!AD44="○","○","")</f>
        <v/>
      </c>
      <c r="O195" s="98"/>
      <c r="P195" s="98"/>
      <c r="Q195" s="99"/>
      <c r="R195" s="39"/>
      <c r="S195" s="39"/>
      <c r="T195" s="39"/>
      <c r="U195" s="106" t="str">
        <f>IF([4]回答表!AD44="○",[4]回答表!B296,"")</f>
        <v/>
      </c>
      <c r="V195" s="107"/>
      <c r="W195" s="107"/>
      <c r="X195" s="107"/>
      <c r="Y195" s="107"/>
      <c r="Z195" s="107"/>
      <c r="AA195" s="107"/>
      <c r="AB195" s="107"/>
      <c r="AC195" s="107"/>
      <c r="AD195" s="107"/>
      <c r="AE195" s="107"/>
      <c r="AF195" s="107"/>
      <c r="AG195" s="107"/>
      <c r="AH195" s="107"/>
      <c r="AI195" s="107"/>
      <c r="AJ195" s="108"/>
      <c r="AK195" s="61"/>
      <c r="AL195" s="61"/>
      <c r="AM195" s="106" t="str">
        <f>IF([4]回答表!AD44="○",[4]回答表!B302,"")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IF([4]回答表!X45="○","○","")</f>
        <v/>
      </c>
      <c r="O207" s="98"/>
      <c r="P207" s="98"/>
      <c r="Q207" s="99"/>
      <c r="R207" s="39"/>
      <c r="S207" s="39"/>
      <c r="T207" s="39"/>
      <c r="U207" s="106" t="str">
        <f>IF([4]回答表!X45="○",[4]回答表!B314,IF([4]回答表!AA45="○",[4]回答表!B337,""))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IF([4]回答表!X45="○",[4]回答表!B320,"")</f>
        <v/>
      </c>
      <c r="AO207" s="164"/>
      <c r="AP207" s="164"/>
      <c r="AQ207" s="164"/>
      <c r="AR207" s="164"/>
      <c r="AS207" s="164"/>
      <c r="AT207" s="164"/>
      <c r="AU207" s="164"/>
      <c r="AV207" s="164"/>
      <c r="AW207" s="164"/>
      <c r="AX207" s="164"/>
      <c r="AY207" s="164"/>
      <c r="AZ207" s="164"/>
      <c r="BA207" s="164"/>
      <c r="BB207" s="165"/>
      <c r="BC207" s="40"/>
      <c r="BD207" s="35"/>
      <c r="BE207" s="115" t="str">
        <f>IF([4]回答表!X45="○",[4]回答表!B326,IF([4]回答表!AA45="○",[4]回答表!B343,""))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IF([4]回答表!X45="○",[4]回答表!E326,IF([4]回答表!AA45="○",[4]回答表!E343,""))</f>
        <v/>
      </c>
      <c r="BF210" s="83"/>
      <c r="BG210" s="83"/>
      <c r="BH210" s="83"/>
      <c r="BI210" s="82" t="str">
        <f>IF([4]回答表!X45="○",[4]回答表!E327,IF([4]回答表!AA45="○",[4]回答表!E344,""))</f>
        <v/>
      </c>
      <c r="BJ210" s="83"/>
      <c r="BK210" s="83"/>
      <c r="BL210" s="86"/>
      <c r="BM210" s="82" t="str">
        <f>IF([4]回答表!X45="○",[4]回答表!E328,IF([4]回答表!AA45="○",[4]回答表!E345,""))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IF([4]回答表!AA45="○","○","")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IF([4]回答表!AD45="○","○","")</f>
        <v/>
      </c>
      <c r="O219" s="98"/>
      <c r="P219" s="98"/>
      <c r="Q219" s="99"/>
      <c r="R219" s="39"/>
      <c r="S219" s="39"/>
      <c r="T219" s="39"/>
      <c r="U219" s="106" t="str">
        <f>IF([4]回答表!AD45="○",[4]回答表!B350,"")</f>
        <v/>
      </c>
      <c r="V219" s="107"/>
      <c r="W219" s="107"/>
      <c r="X219" s="107"/>
      <c r="Y219" s="107"/>
      <c r="Z219" s="107"/>
      <c r="AA219" s="107"/>
      <c r="AB219" s="107"/>
      <c r="AC219" s="107"/>
      <c r="AD219" s="107"/>
      <c r="AE219" s="107"/>
      <c r="AF219" s="107"/>
      <c r="AG219" s="107"/>
      <c r="AH219" s="107"/>
      <c r="AI219" s="107"/>
      <c r="AJ219" s="108"/>
      <c r="AK219" s="61"/>
      <c r="AL219" s="61"/>
      <c r="AM219" s="106" t="str">
        <f>IF([4]回答表!AD45="○",[4]回答表!B356,"")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IF([4]回答表!X46="○","○","")</f>
        <v/>
      </c>
      <c r="O231" s="98"/>
      <c r="P231" s="98"/>
      <c r="Q231" s="99"/>
      <c r="R231" s="39"/>
      <c r="S231" s="39"/>
      <c r="T231" s="39"/>
      <c r="U231" s="106" t="str">
        <f>IF([4]回答表!X46="○",[4]回答表!B368,IF([4]回答表!AA46="○",[4]回答表!B382,""))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IF([4]回答表!X46="○",[4]回答表!BC375,IF([4]回答表!AA46="○",[4]回答表!BC389,""))</f>
        <v/>
      </c>
      <c r="AR231" s="150"/>
      <c r="AS231" s="150"/>
      <c r="AT231" s="150"/>
      <c r="AU231" s="155" t="s">
        <v>63</v>
      </c>
      <c r="AV231" s="156"/>
      <c r="AW231" s="156"/>
      <c r="AX231" s="157"/>
      <c r="AY231" s="150" t="str">
        <f>IF([4]回答表!X46="○",[4]回答表!BC380,IF([4]回答表!AA46="○",[4]回答表!BC394,""))</f>
        <v/>
      </c>
      <c r="AZ231" s="150"/>
      <c r="BA231" s="150"/>
      <c r="BB231" s="150"/>
      <c r="BC231" s="40"/>
      <c r="BD231" s="35"/>
      <c r="BE231" s="115" t="str">
        <f>IF([4]回答表!X46="○",[4]回答表!S374,IF([4]回答表!AA46="○",[4]回答表!S388,""))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IF([4]回答表!X46="○",[4]回答表!BC376,IF([4]回答表!AA46="○",[4]回答表!BC390,""))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IF([4]回答表!X46="○",[4]回答表!V374,IF([4]回答表!AA46="○",[4]回答表!V388,""))</f>
        <v/>
      </c>
      <c r="BF234" s="83"/>
      <c r="BG234" s="83"/>
      <c r="BH234" s="83"/>
      <c r="BI234" s="82" t="str">
        <f>IF([4]回答表!X46="○",[4]回答表!V375,IF([4]回答表!AA46="○",[4]回答表!V389,""))</f>
        <v/>
      </c>
      <c r="BJ234" s="83"/>
      <c r="BK234" s="83"/>
      <c r="BL234" s="86"/>
      <c r="BM234" s="82" t="str">
        <f>IF([4]回答表!X46="○",[4]回答表!V376,IF([4]回答表!AA46="○",[4]回答表!V390,""))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IF([4]回答表!X46="○",[4]回答表!BC377,IF([4]回答表!AA46="○",[4]回答表!BC391,""))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IF([4]回答表!X46="○",[4]回答表!BC381,IF([4]回答表!AA46="○",[4]回答表!BC395,""))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IF([4]回答表!AA46="○","○","")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IF([4]回答表!X46="○",[4]回答表!BC378,IF([4]回答表!AA46="○",[4]回答表!BC392,""))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IF([4]回答表!X46="○",[4]回答表!BC379,IF([4]回答表!AA46="○",[4]回答表!BC393,""))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IF([4]回答表!AD46="○","○","")</f>
        <v/>
      </c>
      <c r="O243" s="98"/>
      <c r="P243" s="98"/>
      <c r="Q243" s="99"/>
      <c r="R243" s="39"/>
      <c r="S243" s="39"/>
      <c r="T243" s="39"/>
      <c r="U243" s="106" t="str">
        <f>IF([4]回答表!AD46="○",[4]回答表!B396,"")</f>
        <v/>
      </c>
      <c r="V243" s="107"/>
      <c r="W243" s="107"/>
      <c r="X243" s="107"/>
      <c r="Y243" s="107"/>
      <c r="Z243" s="107"/>
      <c r="AA243" s="107"/>
      <c r="AB243" s="107"/>
      <c r="AC243" s="107"/>
      <c r="AD243" s="107"/>
      <c r="AE243" s="107"/>
      <c r="AF243" s="107"/>
      <c r="AG243" s="107"/>
      <c r="AH243" s="107"/>
      <c r="AI243" s="107"/>
      <c r="AJ243" s="108"/>
      <c r="AK243" s="56"/>
      <c r="AL243" s="56"/>
      <c r="AM243" s="106" t="str">
        <f>IF([4]回答表!AD46="○",[4]回答表!B402,"")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IF([4]回答表!X47="○","○","")</f>
        <v/>
      </c>
      <c r="O254" s="98"/>
      <c r="P254" s="98"/>
      <c r="Q254" s="99"/>
      <c r="R254" s="39"/>
      <c r="S254" s="39"/>
      <c r="T254" s="39"/>
      <c r="U254" s="106" t="str">
        <f>IF([4]回答表!X47="○",[4]回答表!B414,IF([4]回答表!AA47="○",[4]回答表!B431,""))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IF([4]回答表!X47="○",[4]回答表!B424,IF([4]回答表!AA47="○",[4]回答表!B441,""))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IF([4]回答表!X47="○",[4]回答表!G420,IF([4]回答表!AA47="○",[4]回答表!G437,""))</f>
        <v/>
      </c>
      <c r="AN256" s="119"/>
      <c r="AO256" s="119"/>
      <c r="AP256" s="119"/>
      <c r="AQ256" s="119"/>
      <c r="AR256" s="119"/>
      <c r="AS256" s="119"/>
      <c r="AT256" s="120"/>
      <c r="AU256" s="118" t="str">
        <f>IF([4]回答表!X47="○",[4]回答表!G421,IF([4]回答表!AA47="○",[4]回答表!G438,""))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IF([4]回答表!X47="○",[4]回答表!E424,IF([4]回答表!AA47="○",[4]回答表!E441,""))</f>
        <v/>
      </c>
      <c r="BF257" s="83"/>
      <c r="BG257" s="83"/>
      <c r="BH257" s="83"/>
      <c r="BI257" s="82" t="str">
        <f>IF([4]回答表!X47="○",[4]回答表!E425,IF([4]回答表!AA47="○",[4]回答表!E442,""))</f>
        <v/>
      </c>
      <c r="BJ257" s="83"/>
      <c r="BK257" s="83"/>
      <c r="BL257" s="86"/>
      <c r="BM257" s="82" t="str">
        <f>IF([4]回答表!X47="○",[4]回答表!E426,IF([4]回答表!AA47="○",[4]回答表!E443,""))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IF([4]回答表!AA47="○","○","")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IF([4]回答表!AD47="○","○","")</f>
        <v/>
      </c>
      <c r="O266" s="98"/>
      <c r="P266" s="98"/>
      <c r="Q266" s="99"/>
      <c r="R266" s="39"/>
      <c r="S266" s="39"/>
      <c r="T266" s="39"/>
      <c r="U266" s="106" t="str">
        <f>IF([4]回答表!AD47="○",[4]回答表!B448,"")</f>
        <v/>
      </c>
      <c r="V266" s="107"/>
      <c r="W266" s="107"/>
      <c r="X266" s="107"/>
      <c r="Y266" s="107"/>
      <c r="Z266" s="107"/>
      <c r="AA266" s="107"/>
      <c r="AB266" s="107"/>
      <c r="AC266" s="107"/>
      <c r="AD266" s="107"/>
      <c r="AE266" s="107"/>
      <c r="AF266" s="107"/>
      <c r="AG266" s="107"/>
      <c r="AH266" s="107"/>
      <c r="AI266" s="107"/>
      <c r="AJ266" s="108"/>
      <c r="AK266" s="50"/>
      <c r="AL266" s="50"/>
      <c r="AM266" s="106" t="str">
        <f>IF([4]回答表!AD47="○",[4]回答表!B454,"")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IF([4]回答表!R48="○",[4]回答表!B467,"")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7E44-50B3-45EB-B5A4-0A6056DCD868}">
  <sheetPr>
    <pageSetUpPr fitToPage="1"/>
  </sheetPr>
  <dimension ref="A1:CE298"/>
  <sheetViews>
    <sheetView showZeros="0" zoomScale="55" zoomScaleNormal="55" workbookViewId="0">
      <selection activeCell="P298" sqref="P29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IF(COUNTIF([6]回答表!K15,"*")&gt;0,[6]回答表!K15,"")</f>
        <v>にかほ市</v>
      </c>
      <c r="D11" s="246"/>
      <c r="E11" s="246"/>
      <c r="F11" s="246"/>
      <c r="G11" s="246"/>
      <c r="H11" s="246"/>
      <c r="I11" s="246"/>
      <c r="J11" s="246"/>
      <c r="K11" s="246"/>
      <c r="L11" s="246"/>
      <c r="M11" s="246"/>
      <c r="N11" s="246"/>
      <c r="O11" s="246"/>
      <c r="P11" s="246"/>
      <c r="Q11" s="246"/>
      <c r="R11" s="246"/>
      <c r="S11" s="246"/>
      <c r="T11" s="246"/>
      <c r="U11" s="253" t="str">
        <f>IF(COUNTIF([6]回答表!F17,"*")&gt;0,[6]回答表!F17,"")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IF(COUNTIF([6]回答表!W17,"*")&gt;0,[6]回答表!W17,"")</f>
        <v>公共下水道</v>
      </c>
      <c r="AP11" s="248"/>
      <c r="AQ11" s="248"/>
      <c r="AR11" s="248"/>
      <c r="AS11" s="248"/>
      <c r="AT11" s="248"/>
      <c r="AU11" s="248"/>
      <c r="AV11" s="248"/>
      <c r="AW11" s="248"/>
      <c r="AX11" s="248"/>
      <c r="AY11" s="248"/>
      <c r="AZ11" s="248"/>
      <c r="BA11" s="248"/>
      <c r="BB11" s="248"/>
      <c r="BC11" s="248"/>
      <c r="BD11" s="248"/>
      <c r="BE11" s="249"/>
      <c r="BF11" s="252" t="str">
        <f>IF(COUNTIF([6]回答表!F19,"*")&gt;0,[6]回答表!F19,"")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IF([6]回答表!R41="○","○","")</f>
        <v/>
      </c>
      <c r="E24" s="122"/>
      <c r="F24" s="122"/>
      <c r="G24" s="122"/>
      <c r="H24" s="122"/>
      <c r="I24" s="122"/>
      <c r="J24" s="123"/>
      <c r="K24" s="121" t="str">
        <f>IF([6]回答表!R42="○","○","")</f>
        <v/>
      </c>
      <c r="L24" s="122"/>
      <c r="M24" s="122"/>
      <c r="N24" s="122"/>
      <c r="O24" s="122"/>
      <c r="P24" s="122"/>
      <c r="Q24" s="123"/>
      <c r="R24" s="121" t="str">
        <f>IF([6]回答表!R43="○","○","")</f>
        <v>○</v>
      </c>
      <c r="S24" s="122"/>
      <c r="T24" s="122"/>
      <c r="U24" s="122"/>
      <c r="V24" s="122"/>
      <c r="W24" s="122"/>
      <c r="X24" s="123"/>
      <c r="Y24" s="121" t="str">
        <f>IF([6]回答表!R44="○","○","")</f>
        <v/>
      </c>
      <c r="Z24" s="122"/>
      <c r="AA24" s="122"/>
      <c r="AB24" s="122"/>
      <c r="AC24" s="122"/>
      <c r="AD24" s="122"/>
      <c r="AE24" s="123"/>
      <c r="AF24" s="121" t="str">
        <f>IF([6]回答表!R45="○","○","")</f>
        <v/>
      </c>
      <c r="AG24" s="122"/>
      <c r="AH24" s="122"/>
      <c r="AI24" s="122"/>
      <c r="AJ24" s="122"/>
      <c r="AK24" s="122"/>
      <c r="AL24" s="123"/>
      <c r="AM24" s="121" t="str">
        <f>IF([6]回答表!R46="○","○","")</f>
        <v/>
      </c>
      <c r="AN24" s="122"/>
      <c r="AO24" s="122"/>
      <c r="AP24" s="122"/>
      <c r="AQ24" s="122"/>
      <c r="AR24" s="122"/>
      <c r="AS24" s="123"/>
      <c r="AT24" s="121" t="str">
        <f>IF([6]回答表!R47="○","○","")</f>
        <v/>
      </c>
      <c r="AU24" s="122"/>
      <c r="AV24" s="122"/>
      <c r="AW24" s="122"/>
      <c r="AX24" s="122"/>
      <c r="AY24" s="122"/>
      <c r="AZ24" s="123"/>
      <c r="BA24" s="19"/>
      <c r="BB24" s="118" t="str">
        <f>IF([6]回答表!R48="○","○","")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IF([6]回答表!X41="○","○","")</f>
        <v/>
      </c>
      <c r="O36" s="98"/>
      <c r="P36" s="98"/>
      <c r="Q36" s="99"/>
      <c r="R36" s="39"/>
      <c r="S36" s="39"/>
      <c r="T36" s="39"/>
      <c r="U36" s="106" t="str">
        <f>IF([6]回答表!X41="○",[6]回答表!B56,IF([6]回答表!AA41="○",[6]回答表!B76,""))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IF([6]回答表!X41="○",[6]回答表!S62,IF([6]回答表!AA41="○",[6]回答表!S82,""))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IF([6]回答表!X41="○",[6]回答表!G62,IF([6]回答表!AA41="○",[6]回答表!G82,""))</f>
        <v/>
      </c>
      <c r="AN38" s="119"/>
      <c r="AO38" s="119"/>
      <c r="AP38" s="119"/>
      <c r="AQ38" s="119"/>
      <c r="AR38" s="119"/>
      <c r="AS38" s="119"/>
      <c r="AT38" s="120"/>
      <c r="AU38" s="118" t="str">
        <f>IF([6]回答表!X41="○",[6]回答表!G63,IF([6]回答表!AA41="○",[6]回答表!G83,""))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IF([6]回答表!X41="○",[6]回答表!V62,IF([6]回答表!AA41="○",[6]回答表!V82,""))</f>
        <v/>
      </c>
      <c r="BF39" s="199"/>
      <c r="BG39" s="199"/>
      <c r="BH39" s="200"/>
      <c r="BI39" s="82" t="str">
        <f>IF([6]回答表!X41="○",[6]回答表!V63,IF([6]回答表!AA41="○",[6]回答表!V83,""))</f>
        <v/>
      </c>
      <c r="BJ39" s="199"/>
      <c r="BK39" s="199"/>
      <c r="BL39" s="200"/>
      <c r="BM39" s="82" t="str">
        <f>IF([6]回答表!X41="○",[6]回答表!V64,IF([6]回答表!AA41="○",[6]回答表!V84,""))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IF([6]回答表!X41="○",[6]回答表!O68,IF([6]回答表!AA41="○",[6]回答表!O88,""))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IF([6]回答表!X41="○",[6]回答表!O69,IF([6]回答表!AA41="○",[6]回答表!O89,""))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IF([6]回答表!AA41="○","○","")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IF([6]回答表!X41="○",[6]回答表!O70,IF([6]回答表!AA41="○",[6]回答表!O90,""))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IF([6]回答表!X41="○",[6]回答表!O71,IF([6]回答表!AA41="○",[6]回答表!O91,""))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IF([6]回答表!X41="○",[6]回答表!AG68,IF([6]回答表!AA41="○",[6]回答表!AG88,""))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IF([6]回答表!X41="○",[6]回答表!AG69,IF([6]回答表!AA41="○",[6]回答表!AG89,""))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IF([6]回答表!X41="○",[6]回答表!AG70,IF([6]回答表!AA41="○",[6]回答表!AG90,""))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IF([6]回答表!AD41="○","○","")</f>
        <v/>
      </c>
      <c r="O52" s="98"/>
      <c r="P52" s="98"/>
      <c r="Q52" s="99"/>
      <c r="R52" s="39"/>
      <c r="S52" s="39"/>
      <c r="T52" s="39"/>
      <c r="U52" s="106" t="str">
        <f>IF([6]回答表!AD41="○",[6]回答表!B96,"")</f>
        <v/>
      </c>
      <c r="V52" s="107"/>
      <c r="W52" s="107"/>
      <c r="X52" s="107"/>
      <c r="Y52" s="107"/>
      <c r="Z52" s="107"/>
      <c r="AA52" s="107"/>
      <c r="AB52" s="107"/>
      <c r="AC52" s="107"/>
      <c r="AD52" s="107"/>
      <c r="AE52" s="107"/>
      <c r="AF52" s="107"/>
      <c r="AG52" s="107"/>
      <c r="AH52" s="107"/>
      <c r="AI52" s="107"/>
      <c r="AJ52" s="108"/>
      <c r="AK52" s="56"/>
      <c r="AL52" s="56"/>
      <c r="AM52" s="106" t="str">
        <f>IF([6]回答表!AD41="○",[6]回答表!B101,"")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IF([6]回答表!X42="○","○","")</f>
        <v/>
      </c>
      <c r="O63" s="98"/>
      <c r="P63" s="98"/>
      <c r="Q63" s="99"/>
      <c r="R63" s="39"/>
      <c r="S63" s="39"/>
      <c r="T63" s="39"/>
      <c r="U63" s="106" t="str">
        <f>IF([6]回答表!X42="○",[6]回答表!B111,IF([6]回答表!AA42="○",[6]回答表!B124,""))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IF([6]回答表!X42="○",[6]回答表!S117,IF([6]回答表!AA42="○",[6]回答表!S130,""))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IF([6]回答表!X42="○",[6]回答表!J117,IF([6]回答表!AA42="○",[6]回答表!J130,""))</f>
        <v/>
      </c>
      <c r="AN66" s="119"/>
      <c r="AO66" s="119"/>
      <c r="AP66" s="119"/>
      <c r="AQ66" s="119"/>
      <c r="AR66" s="119"/>
      <c r="AS66" s="119"/>
      <c r="AT66" s="120"/>
      <c r="AU66" s="118" t="str">
        <f>IF([6]回答表!X42="○",[6]回答表!J118,IF([6]回答表!AA42="○",[6]回答表!J131,""))</f>
        <v/>
      </c>
      <c r="AV66" s="119"/>
      <c r="AW66" s="119"/>
      <c r="AX66" s="119"/>
      <c r="AY66" s="119"/>
      <c r="AZ66" s="119"/>
      <c r="BA66" s="119"/>
      <c r="BB66" s="120"/>
      <c r="BC66" s="40"/>
      <c r="BD66" s="35"/>
      <c r="BE66" s="82" t="str">
        <f>IF([6]回答表!X42="○",[6]回答表!V117,IF([6]回答表!AA42="○",[6]回答表!V130,""))</f>
        <v/>
      </c>
      <c r="BF66" s="83"/>
      <c r="BG66" s="83"/>
      <c r="BH66" s="83"/>
      <c r="BI66" s="82" t="str">
        <f>IF([6]回答表!X42="○",[6]回答表!V118,IF([6]回答表!AA42="○",[6]回答表!V131,""))</f>
        <v/>
      </c>
      <c r="BJ66" s="83"/>
      <c r="BK66" s="83"/>
      <c r="BL66" s="83"/>
      <c r="BM66" s="82" t="str">
        <f>IF([6]回答表!X42="○",[6]回答表!V119,IF([6]回答表!AA42="○",[6]回答表!V132,""))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IF([6]回答表!AA42="○","○","")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IF([6]回答表!AD42="○","○","")</f>
        <v/>
      </c>
      <c r="O75" s="98"/>
      <c r="P75" s="98"/>
      <c r="Q75" s="99"/>
      <c r="R75" s="39"/>
      <c r="S75" s="39"/>
      <c r="T75" s="39"/>
      <c r="U75" s="106" t="str">
        <f>IF([6]回答表!AD42="○",[6]回答表!B137,"")</f>
        <v/>
      </c>
      <c r="V75" s="107"/>
      <c r="W75" s="107"/>
      <c r="X75" s="107"/>
      <c r="Y75" s="107"/>
      <c r="Z75" s="107"/>
      <c r="AA75" s="107"/>
      <c r="AB75" s="107"/>
      <c r="AC75" s="107"/>
      <c r="AD75" s="107"/>
      <c r="AE75" s="107"/>
      <c r="AF75" s="107"/>
      <c r="AG75" s="107"/>
      <c r="AH75" s="107"/>
      <c r="AI75" s="107"/>
      <c r="AJ75" s="108"/>
      <c r="AK75" s="56"/>
      <c r="AL75" s="56"/>
      <c r="AM75" s="106" t="str">
        <f>IF([6]回答表!AD42="○",[6]回答表!B143,"")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IF([6]回答表!F17="水道事業",IF([6]回答表!X43="○","○",""),"")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IF([6]回答表!F17="水道事業",IF([6]回答表!X43="○",[6]回答表!B154,IF([6]回答表!AA43="○",[6]回答表!B201,"")),"")</f>
        <v/>
      </c>
      <c r="AN87" s="107"/>
      <c r="AO87" s="107"/>
      <c r="AP87" s="107"/>
      <c r="AQ87" s="107"/>
      <c r="AR87" s="107"/>
      <c r="AS87" s="107"/>
      <c r="AT87" s="107"/>
      <c r="AU87" s="107"/>
      <c r="AV87" s="107"/>
      <c r="AW87" s="107"/>
      <c r="AX87" s="107"/>
      <c r="AY87" s="107"/>
      <c r="AZ87" s="107"/>
      <c r="BA87" s="107"/>
      <c r="BB87" s="108"/>
      <c r="BC87" s="40"/>
      <c r="BD87" s="35"/>
      <c r="BE87" s="115" t="str">
        <f>IF([6]回答表!F17="水道事業",IF([6]回答表!X43="○",[6]回答表!B190,IF([6]回答表!AA43="○",[6]回答表!B238,"")),"")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IF([6]回答表!F17="水道事業",IF([6]回答表!X43="○",[6]回答表!J162,IF([6]回答表!AA43="○",[6]回答表!J209,"")),"")</f>
        <v/>
      </c>
      <c r="V89" s="119"/>
      <c r="W89" s="119"/>
      <c r="X89" s="119"/>
      <c r="Y89" s="119"/>
      <c r="Z89" s="119"/>
      <c r="AA89" s="119"/>
      <c r="AB89" s="120"/>
      <c r="AC89" s="118" t="str">
        <f>IF([6]回答表!F17="水道事業",IF([6]回答表!X43="○",[6]回答表!J169,IF([6]回答表!AA43="○",[6]回答表!J216,"")),"")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IF([6]回答表!F17="水道事業",IF([6]回答表!X43="○",[6]回答表!E190,IF([6]回答表!AA43="○",[6]回答表!E238,"")),"")</f>
        <v/>
      </c>
      <c r="BF90" s="83"/>
      <c r="BG90" s="83"/>
      <c r="BH90" s="83"/>
      <c r="BI90" s="82" t="str">
        <f>IF([6]回答表!F17="水道事業",IF([6]回答表!X43="○",[6]回答表!E191,IF([6]回答表!AA43="○",[6]回答表!E239,"")),"")</f>
        <v/>
      </c>
      <c r="BJ90" s="83"/>
      <c r="BK90" s="83"/>
      <c r="BL90" s="83"/>
      <c r="BM90" s="82" t="str">
        <f>IF([6]回答表!F17="水道事業",IF([6]回答表!X43="○",[6]回答表!E192,IF([6]回答表!AA43="○",[6]回答表!E240,"")),"")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IF([6]回答表!F17="水道事業",IF([6]回答表!AA43="○","○",""),"")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IF([6]回答表!F17="水道事業",IF([6]回答表!X43="○",[6]回答表!J172,IF([6]回答表!AA43="○",[6]回答表!J219,"")),"")</f>
        <v/>
      </c>
      <c r="V94" s="119"/>
      <c r="W94" s="119"/>
      <c r="X94" s="119"/>
      <c r="Y94" s="119"/>
      <c r="Z94" s="119"/>
      <c r="AA94" s="119"/>
      <c r="AB94" s="120"/>
      <c r="AC94" s="118" t="str">
        <f>IF([6]回答表!F17="水道事業",IF([6]回答表!X43="○",[6]回答表!J176,IF([6]回答表!AA43="○",[6]回答表!J223,"")),"")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IF([6]回答表!F17="水道事業",IF([6]回答表!AD43="○","○",""),"")</f>
        <v/>
      </c>
      <c r="O99" s="98"/>
      <c r="P99" s="98"/>
      <c r="Q99" s="99"/>
      <c r="R99" s="39"/>
      <c r="S99" s="39"/>
      <c r="T99" s="39"/>
      <c r="U99" s="106" t="str">
        <f>IF([6]回答表!F17="水道事業",IF([6]回答表!AD43="○",[6]回答表!B249,""),"")</f>
        <v/>
      </c>
      <c r="V99" s="107"/>
      <c r="W99" s="107"/>
      <c r="X99" s="107"/>
      <c r="Y99" s="107"/>
      <c r="Z99" s="107"/>
      <c r="AA99" s="107"/>
      <c r="AB99" s="107"/>
      <c r="AC99" s="107"/>
      <c r="AD99" s="107"/>
      <c r="AE99" s="107"/>
      <c r="AF99" s="107"/>
      <c r="AG99" s="107"/>
      <c r="AH99" s="107"/>
      <c r="AI99" s="107"/>
      <c r="AJ99" s="108"/>
      <c r="AK99" s="56"/>
      <c r="AL99" s="56"/>
      <c r="AM99" s="106" t="str">
        <f>IF([6]回答表!F17="水道事業",IF([6]回答表!AD43="○",[6]回答表!B255,""),"")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IF([6]回答表!F17="簡易水道事業",IF([6]回答表!X43="○","○",""),"")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IF([6]回答表!F17="簡易水道事業",IF([6]回答表!X43="○",[6]回答表!B154,IF([6]回答表!AA43="○",[6]回答表!B201,"")),"")</f>
        <v/>
      </c>
      <c r="AN111" s="107"/>
      <c r="AO111" s="107"/>
      <c r="AP111" s="107"/>
      <c r="AQ111" s="107"/>
      <c r="AR111" s="107"/>
      <c r="AS111" s="107"/>
      <c r="AT111" s="107"/>
      <c r="AU111" s="107"/>
      <c r="AV111" s="107"/>
      <c r="AW111" s="107"/>
      <c r="AX111" s="107"/>
      <c r="AY111" s="107"/>
      <c r="AZ111" s="107"/>
      <c r="BA111" s="107"/>
      <c r="BB111" s="108"/>
      <c r="BC111" s="40"/>
      <c r="BD111" s="35"/>
      <c r="BE111" s="115" t="str">
        <f>IF([6]回答表!F17="簡易水道事業",IF([6]回答表!X43="○",[6]回答表!B190,IF([6]回答表!AA43="○",[6]回答表!B238,"")),"")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IF([6]回答表!F17="簡易水道事業",IF([6]回答表!X43="○",[6]回答表!Y181,IF([6]回答表!AA43="○",[6]回答表!Y229,"")),"")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IF([6]回答表!F17="簡易水道事業",IF([6]回答表!X43="○",[6]回答表!E190,IF([6]回答表!AA43="○",[6]回答表!E238,"")),"")</f>
        <v/>
      </c>
      <c r="BF114" s="83"/>
      <c r="BG114" s="83"/>
      <c r="BH114" s="83"/>
      <c r="BI114" s="82" t="str">
        <f>IF([6]回答表!F17="簡易水道事業",IF([6]回答表!X43="○",[6]回答表!E191,IF([6]回答表!AA43="○",[6]回答表!E239,"")),"")</f>
        <v/>
      </c>
      <c r="BJ114" s="83"/>
      <c r="BK114" s="83"/>
      <c r="BL114" s="83"/>
      <c r="BM114" s="82" t="str">
        <f>IF([6]回答表!F17="簡易水道事業",IF([6]回答表!X43="○",[6]回答表!E192,IF([6]回答表!AA43="○",[6]回答表!E240,"")),"")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IF([6]回答表!F17="簡易水道事業",IF([6]回答表!AA43="○","○",""),"")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IF([6]回答表!F17="簡易水道事業",IF([6]回答表!X43="○",[6]回答表!Y182,IF([6]回答表!AA43="○",[6]回答表!Y230,"")),"")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IF([6]回答表!F17="簡易水道事業",IF([6]回答表!AD43="○","○",""),"")</f>
        <v/>
      </c>
      <c r="O123" s="98"/>
      <c r="P123" s="98"/>
      <c r="Q123" s="99"/>
      <c r="R123" s="39"/>
      <c r="S123" s="39"/>
      <c r="T123" s="39"/>
      <c r="U123" s="106" t="str">
        <f>IF([6]回答表!F17="簡易水道事業",IF([6]回答表!AD43="○",[6]回答表!B249,""),"")</f>
        <v/>
      </c>
      <c r="V123" s="107"/>
      <c r="W123" s="107"/>
      <c r="X123" s="107"/>
      <c r="Y123" s="107"/>
      <c r="Z123" s="107"/>
      <c r="AA123" s="107"/>
      <c r="AB123" s="107"/>
      <c r="AC123" s="107"/>
      <c r="AD123" s="107"/>
      <c r="AE123" s="107"/>
      <c r="AF123" s="107"/>
      <c r="AG123" s="107"/>
      <c r="AH123" s="107"/>
      <c r="AI123" s="107"/>
      <c r="AJ123" s="108"/>
      <c r="AK123" s="56"/>
      <c r="AL123" s="56"/>
      <c r="AM123" s="106" t="str">
        <f>IF([6]回答表!F17="簡易水道事業",IF([6]回答表!AD43="○",[6]回答表!B255,""),"")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IF([6]回答表!F17="下水道事業",IF([6]回答表!X43="○","○",""),"")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269" t="str">
        <f>IF([6]回答表!F17="下水道事業",IF([6]回答表!X43="○",[6]回答表!B154,IF([6]回答表!AA43="○",[6]回答表!B201,"")),"")</f>
        <v>　公共下水道処理区域と農集排処理区域を統合し、農集排処理区域の汚水を公共下水道処理施設で併せて一括処理することにより、汚水処理施設の統廃合を推進し、維持管理費の縮減を図る。</v>
      </c>
      <c r="AN135" s="270"/>
      <c r="AO135" s="270"/>
      <c r="AP135" s="270"/>
      <c r="AQ135" s="270"/>
      <c r="AR135" s="270"/>
      <c r="AS135" s="270"/>
      <c r="AT135" s="270"/>
      <c r="AU135" s="270"/>
      <c r="AV135" s="270"/>
      <c r="AW135" s="270"/>
      <c r="AX135" s="270"/>
      <c r="AY135" s="270"/>
      <c r="AZ135" s="270"/>
      <c r="BA135" s="270"/>
      <c r="BB135" s="271"/>
      <c r="BC135" s="40"/>
      <c r="BD135" s="35"/>
      <c r="BE135" s="115" t="str">
        <f>IF([6]回答表!F17="下水道事業",IF([6]回答表!X43="○",[6]回答表!B190,IF([6]回答表!AA43="○",[6]回答表!B238,"")),"")</f>
        <v>令和</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272"/>
      <c r="AN136" s="273"/>
      <c r="AO136" s="273"/>
      <c r="AP136" s="273"/>
      <c r="AQ136" s="273"/>
      <c r="AR136" s="273"/>
      <c r="AS136" s="273"/>
      <c r="AT136" s="273"/>
      <c r="AU136" s="273"/>
      <c r="AV136" s="273"/>
      <c r="AW136" s="273"/>
      <c r="AX136" s="273"/>
      <c r="AY136" s="273"/>
      <c r="AZ136" s="273"/>
      <c r="BA136" s="273"/>
      <c r="BB136" s="274"/>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IF([6]回答表!F17="下水道事業",IF([6]回答表!X43="○",[6]回答表!Y184,IF([6]回答表!AA43="○",[6]回答表!Y232,"")),"")</f>
        <v>○</v>
      </c>
      <c r="V137" s="119"/>
      <c r="W137" s="119"/>
      <c r="X137" s="119"/>
      <c r="Y137" s="119"/>
      <c r="Z137" s="119"/>
      <c r="AA137" s="119"/>
      <c r="AB137" s="120"/>
      <c r="AC137" s="118">
        <f>IF([6]回答表!F17="下水道事業",IF([6]回答表!X43="○",[6]回答表!Y185,IF([6]回答表!AA43="○",[6]回答表!Y233,"")),"")</f>
        <v>0</v>
      </c>
      <c r="AD137" s="119"/>
      <c r="AE137" s="119"/>
      <c r="AF137" s="119"/>
      <c r="AG137" s="119"/>
      <c r="AH137" s="119"/>
      <c r="AI137" s="119"/>
      <c r="AJ137" s="120"/>
      <c r="AK137" s="50"/>
      <c r="AL137" s="50"/>
      <c r="AM137" s="272"/>
      <c r="AN137" s="273"/>
      <c r="AO137" s="273"/>
      <c r="AP137" s="273"/>
      <c r="AQ137" s="273"/>
      <c r="AR137" s="273"/>
      <c r="AS137" s="273"/>
      <c r="AT137" s="273"/>
      <c r="AU137" s="273"/>
      <c r="AV137" s="273"/>
      <c r="AW137" s="273"/>
      <c r="AX137" s="273"/>
      <c r="AY137" s="273"/>
      <c r="AZ137" s="273"/>
      <c r="BA137" s="273"/>
      <c r="BB137" s="274"/>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272"/>
      <c r="AN138" s="273"/>
      <c r="AO138" s="273"/>
      <c r="AP138" s="273"/>
      <c r="AQ138" s="273"/>
      <c r="AR138" s="273"/>
      <c r="AS138" s="273"/>
      <c r="AT138" s="273"/>
      <c r="AU138" s="273"/>
      <c r="AV138" s="273"/>
      <c r="AW138" s="273"/>
      <c r="AX138" s="273"/>
      <c r="AY138" s="273"/>
      <c r="AZ138" s="273"/>
      <c r="BA138" s="273"/>
      <c r="BB138" s="274"/>
      <c r="BC138" s="40"/>
      <c r="BD138" s="35"/>
      <c r="BE138" s="82">
        <f>IF([6]回答表!F17="下水道事業",IF([6]回答表!X43="○",[6]回答表!E190,IF([6]回答表!AA43="○",[6]回答表!E238,"")),"")</f>
        <v>18</v>
      </c>
      <c r="BF138" s="83"/>
      <c r="BG138" s="83"/>
      <c r="BH138" s="83"/>
      <c r="BI138" s="82">
        <f>IF([6]回答表!F17="下水道事業",IF([6]回答表!X43="○",[6]回答表!E191,IF([6]回答表!AA43="○",[6]回答表!E239,"")),"")</f>
        <v>4</v>
      </c>
      <c r="BJ138" s="83"/>
      <c r="BK138" s="83"/>
      <c r="BL138" s="83"/>
      <c r="BM138" s="82">
        <f>IF([6]回答表!F17="下水道事業",IF([6]回答表!X43="○",[6]回答表!E192,IF([6]回答表!AA43="○",[6]回答表!E240,"")),"")</f>
        <v>1</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272"/>
      <c r="AN139" s="273"/>
      <c r="AO139" s="273"/>
      <c r="AP139" s="273"/>
      <c r="AQ139" s="273"/>
      <c r="AR139" s="273"/>
      <c r="AS139" s="273"/>
      <c r="AT139" s="273"/>
      <c r="AU139" s="273"/>
      <c r="AV139" s="273"/>
      <c r="AW139" s="273"/>
      <c r="AX139" s="273"/>
      <c r="AY139" s="273"/>
      <c r="AZ139" s="273"/>
      <c r="BA139" s="273"/>
      <c r="BB139" s="274"/>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272"/>
      <c r="AN140" s="273"/>
      <c r="AO140" s="273"/>
      <c r="AP140" s="273"/>
      <c r="AQ140" s="273"/>
      <c r="AR140" s="273"/>
      <c r="AS140" s="273"/>
      <c r="AT140" s="273"/>
      <c r="AU140" s="273"/>
      <c r="AV140" s="273"/>
      <c r="AW140" s="273"/>
      <c r="AX140" s="273"/>
      <c r="AY140" s="273"/>
      <c r="AZ140" s="273"/>
      <c r="BA140" s="273"/>
      <c r="BB140" s="274"/>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IF([6]回答表!F17="下水道事業",IF([6]回答表!AA43="○","○",""),"")</f>
        <v>○</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272"/>
      <c r="AN141" s="273"/>
      <c r="AO141" s="273"/>
      <c r="AP141" s="273"/>
      <c r="AQ141" s="273"/>
      <c r="AR141" s="273"/>
      <c r="AS141" s="273"/>
      <c r="AT141" s="273"/>
      <c r="AU141" s="273"/>
      <c r="AV141" s="273"/>
      <c r="AW141" s="273"/>
      <c r="AX141" s="273"/>
      <c r="AY141" s="273"/>
      <c r="AZ141" s="273"/>
      <c r="BA141" s="273"/>
      <c r="BB141" s="274"/>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f>IF([6]回答表!F17="下水道事業",IF([6]回答表!X43="○",[6]回答表!Y186,IF([6]回答表!AA43="○",[6]回答表!Y234,"")),"")</f>
        <v>0</v>
      </c>
      <c r="V142" s="119"/>
      <c r="W142" s="119"/>
      <c r="X142" s="119"/>
      <c r="Y142" s="119"/>
      <c r="Z142" s="119"/>
      <c r="AA142" s="119"/>
      <c r="AB142" s="120"/>
      <c r="AC142" s="118">
        <f>IF([6]回答表!F17="下水道事業",IF([6]回答表!X43="○",[6]回答表!Y187,IF([6]回答表!AA43="○",[6]回答表!Y235,"")),"")</f>
        <v>0</v>
      </c>
      <c r="AD142" s="119"/>
      <c r="AE142" s="119"/>
      <c r="AF142" s="119"/>
      <c r="AG142" s="119"/>
      <c r="AH142" s="119"/>
      <c r="AI142" s="119"/>
      <c r="AJ142" s="120"/>
      <c r="AK142" s="50"/>
      <c r="AL142" s="50"/>
      <c r="AM142" s="272"/>
      <c r="AN142" s="273"/>
      <c r="AO142" s="273"/>
      <c r="AP142" s="273"/>
      <c r="AQ142" s="273"/>
      <c r="AR142" s="273"/>
      <c r="AS142" s="273"/>
      <c r="AT142" s="273"/>
      <c r="AU142" s="273"/>
      <c r="AV142" s="273"/>
      <c r="AW142" s="273"/>
      <c r="AX142" s="273"/>
      <c r="AY142" s="273"/>
      <c r="AZ142" s="273"/>
      <c r="BA142" s="273"/>
      <c r="BB142" s="274"/>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272"/>
      <c r="AN143" s="273"/>
      <c r="AO143" s="273"/>
      <c r="AP143" s="273"/>
      <c r="AQ143" s="273"/>
      <c r="AR143" s="273"/>
      <c r="AS143" s="273"/>
      <c r="AT143" s="273"/>
      <c r="AU143" s="273"/>
      <c r="AV143" s="273"/>
      <c r="AW143" s="273"/>
      <c r="AX143" s="273"/>
      <c r="AY143" s="273"/>
      <c r="AZ143" s="273"/>
      <c r="BA143" s="273"/>
      <c r="BB143" s="274"/>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275"/>
      <c r="AN144" s="276"/>
      <c r="AO144" s="276"/>
      <c r="AP144" s="276"/>
      <c r="AQ144" s="276"/>
      <c r="AR144" s="276"/>
      <c r="AS144" s="276"/>
      <c r="AT144" s="276"/>
      <c r="AU144" s="276"/>
      <c r="AV144" s="276"/>
      <c r="AW144" s="276"/>
      <c r="AX144" s="276"/>
      <c r="AY144" s="276"/>
      <c r="AZ144" s="276"/>
      <c r="BA144" s="276"/>
      <c r="BB144" s="277"/>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IF([6]回答表!F17="下水道事業",IF([6]回答表!AD43="○","○",""),"")</f>
        <v/>
      </c>
      <c r="O147" s="98"/>
      <c r="P147" s="98"/>
      <c r="Q147" s="99"/>
      <c r="R147" s="39"/>
      <c r="S147" s="39"/>
      <c r="T147" s="39"/>
      <c r="U147" s="106" t="str">
        <f>IF([6]回答表!F17="下水道事業",IF([6]回答表!AD43="○",[6]回答表!B249,""),"")</f>
        <v/>
      </c>
      <c r="V147" s="107"/>
      <c r="W147" s="107"/>
      <c r="X147" s="107"/>
      <c r="Y147" s="107"/>
      <c r="Z147" s="107"/>
      <c r="AA147" s="107"/>
      <c r="AB147" s="107"/>
      <c r="AC147" s="107"/>
      <c r="AD147" s="107"/>
      <c r="AE147" s="107"/>
      <c r="AF147" s="107"/>
      <c r="AG147" s="107"/>
      <c r="AH147" s="107"/>
      <c r="AI147" s="107"/>
      <c r="AJ147" s="108"/>
      <c r="AK147" s="56"/>
      <c r="AL147" s="56"/>
      <c r="AM147" s="106" t="str">
        <f>IF([6]回答表!F17="下水道事業",IF([6]回答表!AD43="○",[6]回答表!B255,""),"")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IF([6]回答表!BD17="○",IF([6]回答表!X43="○","○",""),"")</f>
        <v/>
      </c>
      <c r="O159" s="98"/>
      <c r="P159" s="98"/>
      <c r="Q159" s="99"/>
      <c r="R159" s="39"/>
      <c r="S159" s="39"/>
      <c r="T159" s="39"/>
      <c r="U159" s="106" t="str">
        <f>IF([6]回答表!BD17="○",IF([6]回答表!X43="○",[6]回答表!B154,IF([6]回答表!AA43="○",[6]回答表!B201,"")),"")</f>
        <v/>
      </c>
      <c r="V159" s="107"/>
      <c r="W159" s="107"/>
      <c r="X159" s="107"/>
      <c r="Y159" s="107"/>
      <c r="Z159" s="107"/>
      <c r="AA159" s="107"/>
      <c r="AB159" s="107"/>
      <c r="AC159" s="107"/>
      <c r="AD159" s="107"/>
      <c r="AE159" s="107"/>
      <c r="AF159" s="107"/>
      <c r="AG159" s="107"/>
      <c r="AH159" s="107"/>
      <c r="AI159" s="107"/>
      <c r="AJ159" s="108"/>
      <c r="AK159" s="50"/>
      <c r="AL159" s="50"/>
      <c r="AM159" s="115" t="str">
        <f>IF([6]回答表!BD17="○",IF([6]回答表!X43="○",[6]回答表!B190,IF([6]回答表!AA43="○",[6]回答表!B238,"")),"")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IF([6]回答表!BD17="○",IF([6]回答表!X43="○",[6]回答表!E190,IF([6]回答表!AA43="○",[6]回答表!E238,"")),"")</f>
        <v/>
      </c>
      <c r="AN162" s="83"/>
      <c r="AO162" s="83"/>
      <c r="AP162" s="83"/>
      <c r="AQ162" s="82" t="str">
        <f>IF([6]回答表!BD17="○",IF([6]回答表!X43="○",[6]回答表!E191,IF([6]回答表!AA43="○",[6]回答表!E239,"")),"")</f>
        <v/>
      </c>
      <c r="AR162" s="83"/>
      <c r="AS162" s="83"/>
      <c r="AT162" s="83"/>
      <c r="AU162" s="82" t="str">
        <f>IF([6]回答表!BD17="○",IF([6]回答表!X43="○",[6]回答表!E192,IF([6]回答表!AA43="○",[6]回答表!E240,"")),"")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IF([6]回答表!BD17="○",IF([6]回答表!AA43="○","○",""),"")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IF([6]回答表!BD17="○",IF([6]回答表!AD43="○","○",""),"")</f>
        <v/>
      </c>
      <c r="O171" s="98"/>
      <c r="P171" s="98"/>
      <c r="Q171" s="99"/>
      <c r="R171" s="39"/>
      <c r="S171" s="39"/>
      <c r="T171" s="39"/>
      <c r="U171" s="106" t="str">
        <f>IF([6]回答表!BD17="○",IF([6]回答表!AD43="○",[6]回答表!B249,""),"")</f>
        <v/>
      </c>
      <c r="V171" s="107"/>
      <c r="W171" s="107"/>
      <c r="X171" s="107"/>
      <c r="Y171" s="107"/>
      <c r="Z171" s="107"/>
      <c r="AA171" s="107"/>
      <c r="AB171" s="107"/>
      <c r="AC171" s="107"/>
      <c r="AD171" s="107"/>
      <c r="AE171" s="107"/>
      <c r="AF171" s="107"/>
      <c r="AG171" s="107"/>
      <c r="AH171" s="107"/>
      <c r="AI171" s="107"/>
      <c r="AJ171" s="108"/>
      <c r="AK171" s="56"/>
      <c r="AL171" s="56"/>
      <c r="AM171" s="106" t="str">
        <f>IF([6]回答表!BD17="○",IF([6]回答表!AD43="○",[6]回答表!B255,""),"")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IF([6]回答表!X44="○","○","")</f>
        <v/>
      </c>
      <c r="O183" s="98"/>
      <c r="P183" s="98"/>
      <c r="Q183" s="99"/>
      <c r="R183" s="39"/>
      <c r="S183" s="39"/>
      <c r="T183" s="39"/>
      <c r="U183" s="106" t="str">
        <f>IF([6]回答表!X44="○",[6]回答表!B266,IF([6]回答表!AA44="○",[6]回答表!B283,""))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IF([6]回答表!X44="○",[6]回答表!U272,IF([6]回答表!AA44="○",[6]回答表!U289,""))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IF([6]回答表!X44="○",[6]回答表!G272,IF([6]回答表!AA44="○",[6]回答表!G289,""))</f>
        <v/>
      </c>
      <c r="AN186" s="119"/>
      <c r="AO186" s="119"/>
      <c r="AP186" s="119"/>
      <c r="AQ186" s="119"/>
      <c r="AR186" s="119"/>
      <c r="AS186" s="119"/>
      <c r="AT186" s="120"/>
      <c r="AU186" s="118" t="str">
        <f>IF([6]回答表!X44="○",[6]回答表!G273,IF([6]回答表!AA44="○",[6]回答表!G290,""))</f>
        <v/>
      </c>
      <c r="AV186" s="119"/>
      <c r="AW186" s="119"/>
      <c r="AX186" s="119"/>
      <c r="AY186" s="119"/>
      <c r="AZ186" s="119"/>
      <c r="BA186" s="119"/>
      <c r="BB186" s="120"/>
      <c r="BC186" s="40"/>
      <c r="BD186" s="35"/>
      <c r="BE186" s="82" t="str">
        <f>IF([6]回答表!X44="○",[6]回答表!X272,IF([6]回答表!AA44="○",[6]回答表!X289,""))</f>
        <v/>
      </c>
      <c r="BF186" s="83"/>
      <c r="BG186" s="83"/>
      <c r="BH186" s="83"/>
      <c r="BI186" s="82" t="str">
        <f>IF([6]回答表!X44="○",[6]回答表!X273,IF([6]回答表!AA44="○",[6]回答表!X290,""))</f>
        <v/>
      </c>
      <c r="BJ186" s="83"/>
      <c r="BK186" s="83"/>
      <c r="BL186" s="86"/>
      <c r="BM186" s="82" t="str">
        <f>IF([6]回答表!X44="○",[6]回答表!X274,IF([6]回答表!AA44="○",[6]回答表!X291,""))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IF([6]回答表!AA44="○","○","")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IF([6]回答表!AD44="○","○","")</f>
        <v/>
      </c>
      <c r="O195" s="98"/>
      <c r="P195" s="98"/>
      <c r="Q195" s="99"/>
      <c r="R195" s="39"/>
      <c r="S195" s="39"/>
      <c r="T195" s="39"/>
      <c r="U195" s="106" t="str">
        <f>IF([6]回答表!AD44="○",[6]回答表!B296,"")</f>
        <v/>
      </c>
      <c r="V195" s="107"/>
      <c r="W195" s="107"/>
      <c r="X195" s="107"/>
      <c r="Y195" s="107"/>
      <c r="Z195" s="107"/>
      <c r="AA195" s="107"/>
      <c r="AB195" s="107"/>
      <c r="AC195" s="107"/>
      <c r="AD195" s="107"/>
      <c r="AE195" s="107"/>
      <c r="AF195" s="107"/>
      <c r="AG195" s="107"/>
      <c r="AH195" s="107"/>
      <c r="AI195" s="107"/>
      <c r="AJ195" s="108"/>
      <c r="AK195" s="61"/>
      <c r="AL195" s="61"/>
      <c r="AM195" s="106" t="str">
        <f>IF([6]回答表!AD44="○",[6]回答表!B302,"")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IF([6]回答表!X45="○","○","")</f>
        <v/>
      </c>
      <c r="O207" s="98"/>
      <c r="P207" s="98"/>
      <c r="Q207" s="99"/>
      <c r="R207" s="39"/>
      <c r="S207" s="39"/>
      <c r="T207" s="39"/>
      <c r="U207" s="106" t="str">
        <f>IF([6]回答表!X45="○",[6]回答表!B314,IF([6]回答表!AA45="○",[6]回答表!B337,""))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IF([6]回答表!X45="○",[6]回答表!B320,"")</f>
        <v/>
      </c>
      <c r="AO207" s="164"/>
      <c r="AP207" s="164"/>
      <c r="AQ207" s="164"/>
      <c r="AR207" s="164"/>
      <c r="AS207" s="164"/>
      <c r="AT207" s="164"/>
      <c r="AU207" s="164"/>
      <c r="AV207" s="164"/>
      <c r="AW207" s="164"/>
      <c r="AX207" s="164"/>
      <c r="AY207" s="164"/>
      <c r="AZ207" s="164"/>
      <c r="BA207" s="164"/>
      <c r="BB207" s="165"/>
      <c r="BC207" s="40"/>
      <c r="BD207" s="35"/>
      <c r="BE207" s="115" t="str">
        <f>IF([6]回答表!X45="○",[6]回答表!B326,IF([6]回答表!AA45="○",[6]回答表!B343,""))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IF([6]回答表!X45="○",[6]回答表!E326,IF([6]回答表!AA45="○",[6]回答表!E343,""))</f>
        <v/>
      </c>
      <c r="BF210" s="83"/>
      <c r="BG210" s="83"/>
      <c r="BH210" s="83"/>
      <c r="BI210" s="82" t="str">
        <f>IF([6]回答表!X45="○",[6]回答表!E327,IF([6]回答表!AA45="○",[6]回答表!E344,""))</f>
        <v/>
      </c>
      <c r="BJ210" s="83"/>
      <c r="BK210" s="83"/>
      <c r="BL210" s="86"/>
      <c r="BM210" s="82" t="str">
        <f>IF([6]回答表!X45="○",[6]回答表!E328,IF([6]回答表!AA45="○",[6]回答表!E345,""))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IF([6]回答表!AA45="○","○","")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IF([6]回答表!AD45="○","○","")</f>
        <v/>
      </c>
      <c r="O219" s="98"/>
      <c r="P219" s="98"/>
      <c r="Q219" s="99"/>
      <c r="R219" s="39"/>
      <c r="S219" s="39"/>
      <c r="T219" s="39"/>
      <c r="U219" s="106" t="str">
        <f>IF([6]回答表!AD45="○",[6]回答表!B350,"")</f>
        <v/>
      </c>
      <c r="V219" s="107"/>
      <c r="W219" s="107"/>
      <c r="X219" s="107"/>
      <c r="Y219" s="107"/>
      <c r="Z219" s="107"/>
      <c r="AA219" s="107"/>
      <c r="AB219" s="107"/>
      <c r="AC219" s="107"/>
      <c r="AD219" s="107"/>
      <c r="AE219" s="107"/>
      <c r="AF219" s="107"/>
      <c r="AG219" s="107"/>
      <c r="AH219" s="107"/>
      <c r="AI219" s="107"/>
      <c r="AJ219" s="108"/>
      <c r="AK219" s="61"/>
      <c r="AL219" s="61"/>
      <c r="AM219" s="106" t="str">
        <f>IF([6]回答表!AD45="○",[6]回答表!B356,"")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IF([6]回答表!X46="○","○","")</f>
        <v/>
      </c>
      <c r="O231" s="98"/>
      <c r="P231" s="98"/>
      <c r="Q231" s="99"/>
      <c r="R231" s="39"/>
      <c r="S231" s="39"/>
      <c r="T231" s="39"/>
      <c r="U231" s="106" t="str">
        <f>IF([6]回答表!X46="○",[6]回答表!B368,IF([6]回答表!AA46="○",[6]回答表!B382,""))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IF([6]回答表!X46="○",[6]回答表!BC375,IF([6]回答表!AA46="○",[6]回答表!BC389,""))</f>
        <v/>
      </c>
      <c r="AR231" s="150"/>
      <c r="AS231" s="150"/>
      <c r="AT231" s="150"/>
      <c r="AU231" s="155" t="s">
        <v>63</v>
      </c>
      <c r="AV231" s="156"/>
      <c r="AW231" s="156"/>
      <c r="AX231" s="157"/>
      <c r="AY231" s="150" t="str">
        <f>IF([6]回答表!X46="○",[6]回答表!BC380,IF([6]回答表!AA46="○",[6]回答表!BC394,""))</f>
        <v/>
      </c>
      <c r="AZ231" s="150"/>
      <c r="BA231" s="150"/>
      <c r="BB231" s="150"/>
      <c r="BC231" s="40"/>
      <c r="BD231" s="35"/>
      <c r="BE231" s="115" t="str">
        <f>IF([6]回答表!X46="○",[6]回答表!S374,IF([6]回答表!AA46="○",[6]回答表!S388,""))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IF([6]回答表!X46="○",[6]回答表!BC376,IF([6]回答表!AA46="○",[6]回答表!BC390,""))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IF([6]回答表!X46="○",[6]回答表!V374,IF([6]回答表!AA46="○",[6]回答表!V388,""))</f>
        <v/>
      </c>
      <c r="BF234" s="83"/>
      <c r="BG234" s="83"/>
      <c r="BH234" s="83"/>
      <c r="BI234" s="82" t="str">
        <f>IF([6]回答表!X46="○",[6]回答表!V375,IF([6]回答表!AA46="○",[6]回答表!V389,""))</f>
        <v/>
      </c>
      <c r="BJ234" s="83"/>
      <c r="BK234" s="83"/>
      <c r="BL234" s="86"/>
      <c r="BM234" s="82" t="str">
        <f>IF([6]回答表!X46="○",[6]回答表!V376,IF([6]回答表!AA46="○",[6]回答表!V390,""))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IF([6]回答表!X46="○",[6]回答表!BC377,IF([6]回答表!AA46="○",[6]回答表!BC391,""))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IF([6]回答表!X46="○",[6]回答表!BC381,IF([6]回答表!AA46="○",[6]回答表!BC395,""))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IF([6]回答表!AA46="○","○","")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IF([6]回答表!X46="○",[6]回答表!BC378,IF([6]回答表!AA46="○",[6]回答表!BC392,""))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IF([6]回答表!X46="○",[6]回答表!BC379,IF([6]回答表!AA46="○",[6]回答表!BC393,""))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IF([6]回答表!AD46="○","○","")</f>
        <v/>
      </c>
      <c r="O243" s="98"/>
      <c r="P243" s="98"/>
      <c r="Q243" s="99"/>
      <c r="R243" s="39"/>
      <c r="S243" s="39"/>
      <c r="T243" s="39"/>
      <c r="U243" s="106" t="str">
        <f>IF([6]回答表!AD46="○",[6]回答表!B396,"")</f>
        <v/>
      </c>
      <c r="V243" s="107"/>
      <c r="W243" s="107"/>
      <c r="X243" s="107"/>
      <c r="Y243" s="107"/>
      <c r="Z243" s="107"/>
      <c r="AA243" s="107"/>
      <c r="AB243" s="107"/>
      <c r="AC243" s="107"/>
      <c r="AD243" s="107"/>
      <c r="AE243" s="107"/>
      <c r="AF243" s="107"/>
      <c r="AG243" s="107"/>
      <c r="AH243" s="107"/>
      <c r="AI243" s="107"/>
      <c r="AJ243" s="108"/>
      <c r="AK243" s="56"/>
      <c r="AL243" s="56"/>
      <c r="AM243" s="106" t="str">
        <f>IF([6]回答表!AD46="○",[6]回答表!B402,"")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IF([6]回答表!X47="○","○","")</f>
        <v/>
      </c>
      <c r="O254" s="98"/>
      <c r="P254" s="98"/>
      <c r="Q254" s="99"/>
      <c r="R254" s="39"/>
      <c r="S254" s="39"/>
      <c r="T254" s="39"/>
      <c r="U254" s="106" t="str">
        <f>IF([6]回答表!X47="○",[6]回答表!B414,IF([6]回答表!AA47="○",[6]回答表!B431,""))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IF([6]回答表!X47="○",[6]回答表!B424,IF([6]回答表!AA47="○",[6]回答表!B441,""))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IF([6]回答表!X47="○",[6]回答表!G420,IF([6]回答表!AA47="○",[6]回答表!G437,""))</f>
        <v/>
      </c>
      <c r="AN256" s="119"/>
      <c r="AO256" s="119"/>
      <c r="AP256" s="119"/>
      <c r="AQ256" s="119"/>
      <c r="AR256" s="119"/>
      <c r="AS256" s="119"/>
      <c r="AT256" s="120"/>
      <c r="AU256" s="118" t="str">
        <f>IF([6]回答表!X47="○",[6]回答表!G421,IF([6]回答表!AA47="○",[6]回答表!G438,""))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IF([6]回答表!X47="○",[6]回答表!E424,IF([6]回答表!AA47="○",[6]回答表!E441,""))</f>
        <v/>
      </c>
      <c r="BF257" s="83"/>
      <c r="BG257" s="83"/>
      <c r="BH257" s="83"/>
      <c r="BI257" s="82" t="str">
        <f>IF([6]回答表!X47="○",[6]回答表!E425,IF([6]回答表!AA47="○",[6]回答表!E442,""))</f>
        <v/>
      </c>
      <c r="BJ257" s="83"/>
      <c r="BK257" s="83"/>
      <c r="BL257" s="86"/>
      <c r="BM257" s="82" t="str">
        <f>IF([6]回答表!X47="○",[6]回答表!E426,IF([6]回答表!AA47="○",[6]回答表!E443,""))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IF([6]回答表!AA47="○","○","")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IF([6]回答表!AD47="○","○","")</f>
        <v/>
      </c>
      <c r="O266" s="98"/>
      <c r="P266" s="98"/>
      <c r="Q266" s="99"/>
      <c r="R266" s="39"/>
      <c r="S266" s="39"/>
      <c r="T266" s="39"/>
      <c r="U266" s="106" t="str">
        <f>IF([6]回答表!AD47="○",[6]回答表!B448,"")</f>
        <v/>
      </c>
      <c r="V266" s="107"/>
      <c r="W266" s="107"/>
      <c r="X266" s="107"/>
      <c r="Y266" s="107"/>
      <c r="Z266" s="107"/>
      <c r="AA266" s="107"/>
      <c r="AB266" s="107"/>
      <c r="AC266" s="107"/>
      <c r="AD266" s="107"/>
      <c r="AE266" s="107"/>
      <c r="AF266" s="107"/>
      <c r="AG266" s="107"/>
      <c r="AH266" s="107"/>
      <c r="AI266" s="107"/>
      <c r="AJ266" s="108"/>
      <c r="AK266" s="50"/>
      <c r="AL266" s="50"/>
      <c r="AM266" s="106" t="str">
        <f>IF([6]回答表!AD47="○",[6]回答表!B454,"")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IF([6]回答表!R48="○",[6]回答表!B467,"")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36186-2244-4C9F-BD05-3079B34F5A6A}">
  <sheetPr>
    <pageSetUpPr fitToPage="1"/>
  </sheetPr>
  <dimension ref="A1:CE298"/>
  <sheetViews>
    <sheetView showZeros="0" zoomScale="55" zoomScaleNormal="55" workbookViewId="0">
      <selection activeCell="P298" sqref="P29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IF(COUNTIF([3]回答表!K15,"*")&gt;0,[3]回答表!K15,"")</f>
        <v>にかほ市</v>
      </c>
      <c r="D11" s="246"/>
      <c r="E11" s="246"/>
      <c r="F11" s="246"/>
      <c r="G11" s="246"/>
      <c r="H11" s="246"/>
      <c r="I11" s="246"/>
      <c r="J11" s="246"/>
      <c r="K11" s="246"/>
      <c r="L11" s="246"/>
      <c r="M11" s="246"/>
      <c r="N11" s="246"/>
      <c r="O11" s="246"/>
      <c r="P11" s="246"/>
      <c r="Q11" s="246"/>
      <c r="R11" s="246"/>
      <c r="S11" s="246"/>
      <c r="T11" s="246"/>
      <c r="U11" s="253" t="str">
        <f>IF(COUNTIF([3]回答表!F17,"*")&gt;0,[3]回答表!F17,"")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IF(COUNTIF([3]回答表!W17,"*")&gt;0,[3]回答表!W17,"")</f>
        <v>農業集落排水施設</v>
      </c>
      <c r="AP11" s="248"/>
      <c r="AQ11" s="248"/>
      <c r="AR11" s="248"/>
      <c r="AS11" s="248"/>
      <c r="AT11" s="248"/>
      <c r="AU11" s="248"/>
      <c r="AV11" s="248"/>
      <c r="AW11" s="248"/>
      <c r="AX11" s="248"/>
      <c r="AY11" s="248"/>
      <c r="AZ11" s="248"/>
      <c r="BA11" s="248"/>
      <c r="BB11" s="248"/>
      <c r="BC11" s="248"/>
      <c r="BD11" s="248"/>
      <c r="BE11" s="249"/>
      <c r="BF11" s="252" t="str">
        <f>IF(COUNTIF([3]回答表!F19,"*")&gt;0,[3]回答表!F19,"")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IF([3]回答表!R41="○","○","")</f>
        <v/>
      </c>
      <c r="E24" s="122"/>
      <c r="F24" s="122"/>
      <c r="G24" s="122"/>
      <c r="H24" s="122"/>
      <c r="I24" s="122"/>
      <c r="J24" s="123"/>
      <c r="K24" s="121" t="str">
        <f>IF([3]回答表!R42="○","○","")</f>
        <v/>
      </c>
      <c r="L24" s="122"/>
      <c r="M24" s="122"/>
      <c r="N24" s="122"/>
      <c r="O24" s="122"/>
      <c r="P24" s="122"/>
      <c r="Q24" s="123"/>
      <c r="R24" s="121" t="str">
        <f>IF([3]回答表!R43="○","○","")</f>
        <v>○</v>
      </c>
      <c r="S24" s="122"/>
      <c r="T24" s="122"/>
      <c r="U24" s="122"/>
      <c r="V24" s="122"/>
      <c r="W24" s="122"/>
      <c r="X24" s="123"/>
      <c r="Y24" s="121" t="str">
        <f>IF([3]回答表!R44="○","○","")</f>
        <v/>
      </c>
      <c r="Z24" s="122"/>
      <c r="AA24" s="122"/>
      <c r="AB24" s="122"/>
      <c r="AC24" s="122"/>
      <c r="AD24" s="122"/>
      <c r="AE24" s="123"/>
      <c r="AF24" s="121" t="str">
        <f>IF([3]回答表!R45="○","○","")</f>
        <v/>
      </c>
      <c r="AG24" s="122"/>
      <c r="AH24" s="122"/>
      <c r="AI24" s="122"/>
      <c r="AJ24" s="122"/>
      <c r="AK24" s="122"/>
      <c r="AL24" s="123"/>
      <c r="AM24" s="121" t="str">
        <f>IF([3]回答表!R46="○","○","")</f>
        <v/>
      </c>
      <c r="AN24" s="122"/>
      <c r="AO24" s="122"/>
      <c r="AP24" s="122"/>
      <c r="AQ24" s="122"/>
      <c r="AR24" s="122"/>
      <c r="AS24" s="123"/>
      <c r="AT24" s="121" t="str">
        <f>IF([3]回答表!R47="○","○","")</f>
        <v/>
      </c>
      <c r="AU24" s="122"/>
      <c r="AV24" s="122"/>
      <c r="AW24" s="122"/>
      <c r="AX24" s="122"/>
      <c r="AY24" s="122"/>
      <c r="AZ24" s="123"/>
      <c r="BA24" s="19"/>
      <c r="BB24" s="118" t="str">
        <f>IF([3]回答表!R48="○","○","")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IF([3]回答表!X41="○","○","")</f>
        <v/>
      </c>
      <c r="O36" s="98"/>
      <c r="P36" s="98"/>
      <c r="Q36" s="99"/>
      <c r="R36" s="39"/>
      <c r="S36" s="39"/>
      <c r="T36" s="39"/>
      <c r="U36" s="106" t="str">
        <f>IF([3]回答表!X41="○",[3]回答表!B56,IF([3]回答表!AA41="○",[3]回答表!B76,""))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IF([3]回答表!X41="○",[3]回答表!S62,IF([3]回答表!AA41="○",[3]回答表!S82,""))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IF([3]回答表!X41="○",[3]回答表!G62,IF([3]回答表!AA41="○",[3]回答表!G82,""))</f>
        <v/>
      </c>
      <c r="AN38" s="119"/>
      <c r="AO38" s="119"/>
      <c r="AP38" s="119"/>
      <c r="AQ38" s="119"/>
      <c r="AR38" s="119"/>
      <c r="AS38" s="119"/>
      <c r="AT38" s="120"/>
      <c r="AU38" s="118" t="str">
        <f>IF([3]回答表!X41="○",[3]回答表!G63,IF([3]回答表!AA41="○",[3]回答表!G83,""))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IF([3]回答表!X41="○",[3]回答表!V62,IF([3]回答表!AA41="○",[3]回答表!V82,""))</f>
        <v/>
      </c>
      <c r="BF39" s="199"/>
      <c r="BG39" s="199"/>
      <c r="BH39" s="200"/>
      <c r="BI39" s="82" t="str">
        <f>IF([3]回答表!X41="○",[3]回答表!V63,IF([3]回答表!AA41="○",[3]回答表!V83,""))</f>
        <v/>
      </c>
      <c r="BJ39" s="199"/>
      <c r="BK39" s="199"/>
      <c r="BL39" s="200"/>
      <c r="BM39" s="82" t="str">
        <f>IF([3]回答表!X41="○",[3]回答表!V64,IF([3]回答表!AA41="○",[3]回答表!V84,""))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IF([3]回答表!X41="○",[3]回答表!O68,IF([3]回答表!AA41="○",[3]回答表!O88,""))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IF([3]回答表!X41="○",[3]回答表!O69,IF([3]回答表!AA41="○",[3]回答表!O89,""))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IF([3]回答表!AA41="○","○","")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IF([3]回答表!X41="○",[3]回答表!O70,IF([3]回答表!AA41="○",[3]回答表!O90,""))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IF([3]回答表!X41="○",[3]回答表!O71,IF([3]回答表!AA41="○",[3]回答表!O91,""))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IF([3]回答表!X41="○",[3]回答表!AG68,IF([3]回答表!AA41="○",[3]回答表!AG88,""))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IF([3]回答表!X41="○",[3]回答表!AG69,IF([3]回答表!AA41="○",[3]回答表!AG89,""))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IF([3]回答表!X41="○",[3]回答表!AG70,IF([3]回答表!AA41="○",[3]回答表!AG90,""))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IF([3]回答表!AD41="○","○","")</f>
        <v/>
      </c>
      <c r="O52" s="98"/>
      <c r="P52" s="98"/>
      <c r="Q52" s="99"/>
      <c r="R52" s="39"/>
      <c r="S52" s="39"/>
      <c r="T52" s="39"/>
      <c r="U52" s="106" t="str">
        <f>IF([3]回答表!AD41="○",[3]回答表!B96,"")</f>
        <v/>
      </c>
      <c r="V52" s="107"/>
      <c r="W52" s="107"/>
      <c r="X52" s="107"/>
      <c r="Y52" s="107"/>
      <c r="Z52" s="107"/>
      <c r="AA52" s="107"/>
      <c r="AB52" s="107"/>
      <c r="AC52" s="107"/>
      <c r="AD52" s="107"/>
      <c r="AE52" s="107"/>
      <c r="AF52" s="107"/>
      <c r="AG52" s="107"/>
      <c r="AH52" s="107"/>
      <c r="AI52" s="107"/>
      <c r="AJ52" s="108"/>
      <c r="AK52" s="56"/>
      <c r="AL52" s="56"/>
      <c r="AM52" s="106" t="str">
        <f>IF([3]回答表!AD41="○",[3]回答表!B101,"")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IF([3]回答表!X42="○","○","")</f>
        <v/>
      </c>
      <c r="O63" s="98"/>
      <c r="P63" s="98"/>
      <c r="Q63" s="99"/>
      <c r="R63" s="39"/>
      <c r="S63" s="39"/>
      <c r="T63" s="39"/>
      <c r="U63" s="106" t="str">
        <f>IF([3]回答表!X42="○",[3]回答表!B111,IF([3]回答表!AA42="○",[3]回答表!B124,""))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IF([3]回答表!X42="○",[3]回答表!S117,IF([3]回答表!AA42="○",[3]回答表!S130,""))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IF([3]回答表!X42="○",[3]回答表!J117,IF([3]回答表!AA42="○",[3]回答表!J130,""))</f>
        <v/>
      </c>
      <c r="AN66" s="119"/>
      <c r="AO66" s="119"/>
      <c r="AP66" s="119"/>
      <c r="AQ66" s="119"/>
      <c r="AR66" s="119"/>
      <c r="AS66" s="119"/>
      <c r="AT66" s="120"/>
      <c r="AU66" s="118" t="str">
        <f>IF([3]回答表!X42="○",[3]回答表!J118,IF([3]回答表!AA42="○",[3]回答表!J131,""))</f>
        <v/>
      </c>
      <c r="AV66" s="119"/>
      <c r="AW66" s="119"/>
      <c r="AX66" s="119"/>
      <c r="AY66" s="119"/>
      <c r="AZ66" s="119"/>
      <c r="BA66" s="119"/>
      <c r="BB66" s="120"/>
      <c r="BC66" s="40"/>
      <c r="BD66" s="35"/>
      <c r="BE66" s="82" t="str">
        <f>IF([3]回答表!X42="○",[3]回答表!V117,IF([3]回答表!AA42="○",[3]回答表!V130,""))</f>
        <v/>
      </c>
      <c r="BF66" s="83"/>
      <c r="BG66" s="83"/>
      <c r="BH66" s="83"/>
      <c r="BI66" s="82" t="str">
        <f>IF([3]回答表!X42="○",[3]回答表!V118,IF([3]回答表!AA42="○",[3]回答表!V131,""))</f>
        <v/>
      </c>
      <c r="BJ66" s="83"/>
      <c r="BK66" s="83"/>
      <c r="BL66" s="83"/>
      <c r="BM66" s="82" t="str">
        <f>IF([3]回答表!X42="○",[3]回答表!V119,IF([3]回答表!AA42="○",[3]回答表!V132,""))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IF([3]回答表!AA42="○","○","")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IF([3]回答表!AD42="○","○","")</f>
        <v/>
      </c>
      <c r="O75" s="98"/>
      <c r="P75" s="98"/>
      <c r="Q75" s="99"/>
      <c r="R75" s="39"/>
      <c r="S75" s="39"/>
      <c r="T75" s="39"/>
      <c r="U75" s="106" t="str">
        <f>IF([3]回答表!AD42="○",[3]回答表!B137,"")</f>
        <v/>
      </c>
      <c r="V75" s="107"/>
      <c r="W75" s="107"/>
      <c r="X75" s="107"/>
      <c r="Y75" s="107"/>
      <c r="Z75" s="107"/>
      <c r="AA75" s="107"/>
      <c r="AB75" s="107"/>
      <c r="AC75" s="107"/>
      <c r="AD75" s="107"/>
      <c r="AE75" s="107"/>
      <c r="AF75" s="107"/>
      <c r="AG75" s="107"/>
      <c r="AH75" s="107"/>
      <c r="AI75" s="107"/>
      <c r="AJ75" s="108"/>
      <c r="AK75" s="56"/>
      <c r="AL75" s="56"/>
      <c r="AM75" s="106" t="str">
        <f>IF([3]回答表!AD42="○",[3]回答表!B143,"")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IF([3]回答表!F17="水道事業",IF([3]回答表!X43="○","○",""),"")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IF([3]回答表!F17="水道事業",IF([3]回答表!X43="○",[3]回答表!B154,IF([3]回答表!AA43="○",[3]回答表!B201,"")),"")</f>
        <v/>
      </c>
      <c r="AN87" s="107"/>
      <c r="AO87" s="107"/>
      <c r="AP87" s="107"/>
      <c r="AQ87" s="107"/>
      <c r="AR87" s="107"/>
      <c r="AS87" s="107"/>
      <c r="AT87" s="107"/>
      <c r="AU87" s="107"/>
      <c r="AV87" s="107"/>
      <c r="AW87" s="107"/>
      <c r="AX87" s="107"/>
      <c r="AY87" s="107"/>
      <c r="AZ87" s="107"/>
      <c r="BA87" s="107"/>
      <c r="BB87" s="108"/>
      <c r="BC87" s="40"/>
      <c r="BD87" s="35"/>
      <c r="BE87" s="115" t="str">
        <f>IF([3]回答表!F17="水道事業",IF([3]回答表!X43="○",[3]回答表!B190,IF([3]回答表!AA43="○",[3]回答表!B238,"")),"")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IF([3]回答表!F17="水道事業",IF([3]回答表!X43="○",[3]回答表!J162,IF([3]回答表!AA43="○",[3]回答表!J209,"")),"")</f>
        <v/>
      </c>
      <c r="V89" s="119"/>
      <c r="W89" s="119"/>
      <c r="X89" s="119"/>
      <c r="Y89" s="119"/>
      <c r="Z89" s="119"/>
      <c r="AA89" s="119"/>
      <c r="AB89" s="120"/>
      <c r="AC89" s="118" t="str">
        <f>IF([3]回答表!F17="水道事業",IF([3]回答表!X43="○",[3]回答表!J169,IF([3]回答表!AA43="○",[3]回答表!J216,"")),"")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IF([3]回答表!F17="水道事業",IF([3]回答表!X43="○",[3]回答表!E190,IF([3]回答表!AA43="○",[3]回答表!E238,"")),"")</f>
        <v/>
      </c>
      <c r="BF90" s="83"/>
      <c r="BG90" s="83"/>
      <c r="BH90" s="83"/>
      <c r="BI90" s="82" t="str">
        <f>IF([3]回答表!F17="水道事業",IF([3]回答表!X43="○",[3]回答表!E191,IF([3]回答表!AA43="○",[3]回答表!E239,"")),"")</f>
        <v/>
      </c>
      <c r="BJ90" s="83"/>
      <c r="BK90" s="83"/>
      <c r="BL90" s="83"/>
      <c r="BM90" s="82" t="str">
        <f>IF([3]回答表!F17="水道事業",IF([3]回答表!X43="○",[3]回答表!E192,IF([3]回答表!AA43="○",[3]回答表!E240,"")),"")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IF([3]回答表!F17="水道事業",IF([3]回答表!AA43="○","○",""),"")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IF([3]回答表!F17="水道事業",IF([3]回答表!X43="○",[3]回答表!J172,IF([3]回答表!AA43="○",[3]回答表!J219,"")),"")</f>
        <v/>
      </c>
      <c r="V94" s="119"/>
      <c r="W94" s="119"/>
      <c r="X94" s="119"/>
      <c r="Y94" s="119"/>
      <c r="Z94" s="119"/>
      <c r="AA94" s="119"/>
      <c r="AB94" s="120"/>
      <c r="AC94" s="118" t="str">
        <f>IF([3]回答表!F17="水道事業",IF([3]回答表!X43="○",[3]回答表!J176,IF([3]回答表!AA43="○",[3]回答表!J223,"")),"")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IF([3]回答表!F17="水道事業",IF([3]回答表!AD43="○","○",""),"")</f>
        <v/>
      </c>
      <c r="O99" s="98"/>
      <c r="P99" s="98"/>
      <c r="Q99" s="99"/>
      <c r="R99" s="39"/>
      <c r="S99" s="39"/>
      <c r="T99" s="39"/>
      <c r="U99" s="106" t="str">
        <f>IF([3]回答表!F17="水道事業",IF([3]回答表!AD43="○",[3]回答表!B249,""),"")</f>
        <v/>
      </c>
      <c r="V99" s="107"/>
      <c r="W99" s="107"/>
      <c r="X99" s="107"/>
      <c r="Y99" s="107"/>
      <c r="Z99" s="107"/>
      <c r="AA99" s="107"/>
      <c r="AB99" s="107"/>
      <c r="AC99" s="107"/>
      <c r="AD99" s="107"/>
      <c r="AE99" s="107"/>
      <c r="AF99" s="107"/>
      <c r="AG99" s="107"/>
      <c r="AH99" s="107"/>
      <c r="AI99" s="107"/>
      <c r="AJ99" s="108"/>
      <c r="AK99" s="56"/>
      <c r="AL99" s="56"/>
      <c r="AM99" s="106" t="str">
        <f>IF([3]回答表!F17="水道事業",IF([3]回答表!AD43="○",[3]回答表!B255,""),"")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IF([3]回答表!F17="簡易水道事業",IF([3]回答表!X43="○","○",""),"")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IF([3]回答表!F17="簡易水道事業",IF([3]回答表!X43="○",[3]回答表!B154,IF([3]回答表!AA43="○",[3]回答表!B201,"")),"")</f>
        <v/>
      </c>
      <c r="AN111" s="107"/>
      <c r="AO111" s="107"/>
      <c r="AP111" s="107"/>
      <c r="AQ111" s="107"/>
      <c r="AR111" s="107"/>
      <c r="AS111" s="107"/>
      <c r="AT111" s="107"/>
      <c r="AU111" s="107"/>
      <c r="AV111" s="107"/>
      <c r="AW111" s="107"/>
      <c r="AX111" s="107"/>
      <c r="AY111" s="107"/>
      <c r="AZ111" s="107"/>
      <c r="BA111" s="107"/>
      <c r="BB111" s="108"/>
      <c r="BC111" s="40"/>
      <c r="BD111" s="35"/>
      <c r="BE111" s="115" t="str">
        <f>IF([3]回答表!F17="簡易水道事業",IF([3]回答表!X43="○",[3]回答表!B190,IF([3]回答表!AA43="○",[3]回答表!B238,"")),"")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IF([3]回答表!F17="簡易水道事業",IF([3]回答表!X43="○",[3]回答表!Y181,IF([3]回答表!AA43="○",[3]回答表!Y229,"")),"")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IF([3]回答表!F17="簡易水道事業",IF([3]回答表!X43="○",[3]回答表!E190,IF([3]回答表!AA43="○",[3]回答表!E238,"")),"")</f>
        <v/>
      </c>
      <c r="BF114" s="83"/>
      <c r="BG114" s="83"/>
      <c r="BH114" s="83"/>
      <c r="BI114" s="82" t="str">
        <f>IF([3]回答表!F17="簡易水道事業",IF([3]回答表!X43="○",[3]回答表!E191,IF([3]回答表!AA43="○",[3]回答表!E239,"")),"")</f>
        <v/>
      </c>
      <c r="BJ114" s="83"/>
      <c r="BK114" s="83"/>
      <c r="BL114" s="83"/>
      <c r="BM114" s="82" t="str">
        <f>IF([3]回答表!F17="簡易水道事業",IF([3]回答表!X43="○",[3]回答表!E192,IF([3]回答表!AA43="○",[3]回答表!E240,"")),"")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IF([3]回答表!F17="簡易水道事業",IF([3]回答表!AA43="○","○",""),"")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IF([3]回答表!F17="簡易水道事業",IF([3]回答表!X43="○",[3]回答表!Y182,IF([3]回答表!AA43="○",[3]回答表!Y230,"")),"")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IF([3]回答表!F17="簡易水道事業",IF([3]回答表!AD43="○","○",""),"")</f>
        <v/>
      </c>
      <c r="O123" s="98"/>
      <c r="P123" s="98"/>
      <c r="Q123" s="99"/>
      <c r="R123" s="39"/>
      <c r="S123" s="39"/>
      <c r="T123" s="39"/>
      <c r="U123" s="106" t="str">
        <f>IF([3]回答表!F17="簡易水道事業",IF([3]回答表!AD43="○",[3]回答表!B249,""),"")</f>
        <v/>
      </c>
      <c r="V123" s="107"/>
      <c r="W123" s="107"/>
      <c r="X123" s="107"/>
      <c r="Y123" s="107"/>
      <c r="Z123" s="107"/>
      <c r="AA123" s="107"/>
      <c r="AB123" s="107"/>
      <c r="AC123" s="107"/>
      <c r="AD123" s="107"/>
      <c r="AE123" s="107"/>
      <c r="AF123" s="107"/>
      <c r="AG123" s="107"/>
      <c r="AH123" s="107"/>
      <c r="AI123" s="107"/>
      <c r="AJ123" s="108"/>
      <c r="AK123" s="56"/>
      <c r="AL123" s="56"/>
      <c r="AM123" s="106" t="str">
        <f>IF([3]回答表!F17="簡易水道事業",IF([3]回答表!AD43="○",[3]回答表!B255,""),"")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IF([3]回答表!F17="下水道事業",IF([3]回答表!X43="○","○",""),"")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269" t="str">
        <f>IF([3]回答表!F17="下水道事業",IF([3]回答表!X43="○",[3]回答表!B154,IF([3]回答表!AA43="○",[3]回答表!B201,"")),"")</f>
        <v>　公共下水道処理区域と農集排処理区域を統合し、農集排処理区域の汚水を公共下水道処理施設で併せて一括処理することにより、汚水処理施設の統廃合を推進し、維持管理費の縮減を図る。</v>
      </c>
      <c r="AN135" s="270"/>
      <c r="AO135" s="270"/>
      <c r="AP135" s="270"/>
      <c r="AQ135" s="270"/>
      <c r="AR135" s="270"/>
      <c r="AS135" s="270"/>
      <c r="AT135" s="270"/>
      <c r="AU135" s="270"/>
      <c r="AV135" s="270"/>
      <c r="AW135" s="270"/>
      <c r="AX135" s="270"/>
      <c r="AY135" s="270"/>
      <c r="AZ135" s="270"/>
      <c r="BA135" s="270"/>
      <c r="BB135" s="271"/>
      <c r="BC135" s="40"/>
      <c r="BD135" s="35"/>
      <c r="BE135" s="115" t="str">
        <f>IF([3]回答表!F17="下水道事業",IF([3]回答表!X43="○",[3]回答表!B190,IF([3]回答表!AA43="○",[3]回答表!B238,"")),"")</f>
        <v>令和</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272"/>
      <c r="AN136" s="273"/>
      <c r="AO136" s="273"/>
      <c r="AP136" s="273"/>
      <c r="AQ136" s="273"/>
      <c r="AR136" s="273"/>
      <c r="AS136" s="273"/>
      <c r="AT136" s="273"/>
      <c r="AU136" s="273"/>
      <c r="AV136" s="273"/>
      <c r="AW136" s="273"/>
      <c r="AX136" s="273"/>
      <c r="AY136" s="273"/>
      <c r="AZ136" s="273"/>
      <c r="BA136" s="273"/>
      <c r="BB136" s="274"/>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IF([3]回答表!F17="下水道事業",IF([3]回答表!X43="○",[3]回答表!Y184,IF([3]回答表!AA43="○",[3]回答表!Y232,"")),"")</f>
        <v>○</v>
      </c>
      <c r="V137" s="119"/>
      <c r="W137" s="119"/>
      <c r="X137" s="119"/>
      <c r="Y137" s="119"/>
      <c r="Z137" s="119"/>
      <c r="AA137" s="119"/>
      <c r="AB137" s="120"/>
      <c r="AC137" s="118">
        <f>IF([3]回答表!F17="下水道事業",IF([3]回答表!X43="○",[3]回答表!Y185,IF([3]回答表!AA43="○",[3]回答表!Y233,"")),"")</f>
        <v>0</v>
      </c>
      <c r="AD137" s="119"/>
      <c r="AE137" s="119"/>
      <c r="AF137" s="119"/>
      <c r="AG137" s="119"/>
      <c r="AH137" s="119"/>
      <c r="AI137" s="119"/>
      <c r="AJ137" s="120"/>
      <c r="AK137" s="50"/>
      <c r="AL137" s="50"/>
      <c r="AM137" s="272"/>
      <c r="AN137" s="273"/>
      <c r="AO137" s="273"/>
      <c r="AP137" s="273"/>
      <c r="AQ137" s="273"/>
      <c r="AR137" s="273"/>
      <c r="AS137" s="273"/>
      <c r="AT137" s="273"/>
      <c r="AU137" s="273"/>
      <c r="AV137" s="273"/>
      <c r="AW137" s="273"/>
      <c r="AX137" s="273"/>
      <c r="AY137" s="273"/>
      <c r="AZ137" s="273"/>
      <c r="BA137" s="273"/>
      <c r="BB137" s="274"/>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272"/>
      <c r="AN138" s="273"/>
      <c r="AO138" s="273"/>
      <c r="AP138" s="273"/>
      <c r="AQ138" s="273"/>
      <c r="AR138" s="273"/>
      <c r="AS138" s="273"/>
      <c r="AT138" s="273"/>
      <c r="AU138" s="273"/>
      <c r="AV138" s="273"/>
      <c r="AW138" s="273"/>
      <c r="AX138" s="273"/>
      <c r="AY138" s="273"/>
      <c r="AZ138" s="273"/>
      <c r="BA138" s="273"/>
      <c r="BB138" s="274"/>
      <c r="BC138" s="40"/>
      <c r="BD138" s="35"/>
      <c r="BE138" s="82">
        <f>IF([3]回答表!F17="下水道事業",IF([3]回答表!X43="○",[3]回答表!E190,IF([3]回答表!AA43="○",[3]回答表!E238,"")),"")</f>
        <v>15</v>
      </c>
      <c r="BF138" s="83"/>
      <c r="BG138" s="83"/>
      <c r="BH138" s="83"/>
      <c r="BI138" s="82">
        <f>IF([3]回答表!F17="下水道事業",IF([3]回答表!X43="○",[3]回答表!E191,IF([3]回答表!AA43="○",[3]回答表!E239,"")),"")</f>
        <v>4</v>
      </c>
      <c r="BJ138" s="83"/>
      <c r="BK138" s="83"/>
      <c r="BL138" s="83"/>
      <c r="BM138" s="82">
        <f>IF([3]回答表!F17="下水道事業",IF([3]回答表!X43="○",[3]回答表!E192,IF([3]回答表!AA43="○",[3]回答表!E240,"")),"")</f>
        <v>1</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272"/>
      <c r="AN139" s="273"/>
      <c r="AO139" s="273"/>
      <c r="AP139" s="273"/>
      <c r="AQ139" s="273"/>
      <c r="AR139" s="273"/>
      <c r="AS139" s="273"/>
      <c r="AT139" s="273"/>
      <c r="AU139" s="273"/>
      <c r="AV139" s="273"/>
      <c r="AW139" s="273"/>
      <c r="AX139" s="273"/>
      <c r="AY139" s="273"/>
      <c r="AZ139" s="273"/>
      <c r="BA139" s="273"/>
      <c r="BB139" s="274"/>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272"/>
      <c r="AN140" s="273"/>
      <c r="AO140" s="273"/>
      <c r="AP140" s="273"/>
      <c r="AQ140" s="273"/>
      <c r="AR140" s="273"/>
      <c r="AS140" s="273"/>
      <c r="AT140" s="273"/>
      <c r="AU140" s="273"/>
      <c r="AV140" s="273"/>
      <c r="AW140" s="273"/>
      <c r="AX140" s="273"/>
      <c r="AY140" s="273"/>
      <c r="AZ140" s="273"/>
      <c r="BA140" s="273"/>
      <c r="BB140" s="274"/>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IF([3]回答表!F17="下水道事業",IF([3]回答表!AA43="○","○",""),"")</f>
        <v>○</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272"/>
      <c r="AN141" s="273"/>
      <c r="AO141" s="273"/>
      <c r="AP141" s="273"/>
      <c r="AQ141" s="273"/>
      <c r="AR141" s="273"/>
      <c r="AS141" s="273"/>
      <c r="AT141" s="273"/>
      <c r="AU141" s="273"/>
      <c r="AV141" s="273"/>
      <c r="AW141" s="273"/>
      <c r="AX141" s="273"/>
      <c r="AY141" s="273"/>
      <c r="AZ141" s="273"/>
      <c r="BA141" s="273"/>
      <c r="BB141" s="274"/>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f>IF([3]回答表!F17="下水道事業",IF([3]回答表!X43="○",[3]回答表!Y186,IF([3]回答表!AA43="○",[3]回答表!Y234,"")),"")</f>
        <v>0</v>
      </c>
      <c r="V142" s="119"/>
      <c r="W142" s="119"/>
      <c r="X142" s="119"/>
      <c r="Y142" s="119"/>
      <c r="Z142" s="119"/>
      <c r="AA142" s="119"/>
      <c r="AB142" s="120"/>
      <c r="AC142" s="118">
        <f>IF([3]回答表!F17="下水道事業",IF([3]回答表!X43="○",[3]回答表!Y187,IF([3]回答表!AA43="○",[3]回答表!Y235,"")),"")</f>
        <v>0</v>
      </c>
      <c r="AD142" s="119"/>
      <c r="AE142" s="119"/>
      <c r="AF142" s="119"/>
      <c r="AG142" s="119"/>
      <c r="AH142" s="119"/>
      <c r="AI142" s="119"/>
      <c r="AJ142" s="120"/>
      <c r="AK142" s="50"/>
      <c r="AL142" s="50"/>
      <c r="AM142" s="272"/>
      <c r="AN142" s="273"/>
      <c r="AO142" s="273"/>
      <c r="AP142" s="273"/>
      <c r="AQ142" s="273"/>
      <c r="AR142" s="273"/>
      <c r="AS142" s="273"/>
      <c r="AT142" s="273"/>
      <c r="AU142" s="273"/>
      <c r="AV142" s="273"/>
      <c r="AW142" s="273"/>
      <c r="AX142" s="273"/>
      <c r="AY142" s="273"/>
      <c r="AZ142" s="273"/>
      <c r="BA142" s="273"/>
      <c r="BB142" s="274"/>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272"/>
      <c r="AN143" s="273"/>
      <c r="AO143" s="273"/>
      <c r="AP143" s="273"/>
      <c r="AQ143" s="273"/>
      <c r="AR143" s="273"/>
      <c r="AS143" s="273"/>
      <c r="AT143" s="273"/>
      <c r="AU143" s="273"/>
      <c r="AV143" s="273"/>
      <c r="AW143" s="273"/>
      <c r="AX143" s="273"/>
      <c r="AY143" s="273"/>
      <c r="AZ143" s="273"/>
      <c r="BA143" s="273"/>
      <c r="BB143" s="274"/>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275"/>
      <c r="AN144" s="276"/>
      <c r="AO144" s="276"/>
      <c r="AP144" s="276"/>
      <c r="AQ144" s="276"/>
      <c r="AR144" s="276"/>
      <c r="AS144" s="276"/>
      <c r="AT144" s="276"/>
      <c r="AU144" s="276"/>
      <c r="AV144" s="276"/>
      <c r="AW144" s="276"/>
      <c r="AX144" s="276"/>
      <c r="AY144" s="276"/>
      <c r="AZ144" s="276"/>
      <c r="BA144" s="276"/>
      <c r="BB144" s="277"/>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IF([3]回答表!F17="下水道事業",IF([3]回答表!AD43="○","○",""),"")</f>
        <v/>
      </c>
      <c r="O147" s="98"/>
      <c r="P147" s="98"/>
      <c r="Q147" s="99"/>
      <c r="R147" s="39"/>
      <c r="S147" s="39"/>
      <c r="T147" s="39"/>
      <c r="U147" s="106" t="str">
        <f>IF([3]回答表!F17="下水道事業",IF([3]回答表!AD43="○",[3]回答表!B249,""),"")</f>
        <v/>
      </c>
      <c r="V147" s="107"/>
      <c r="W147" s="107"/>
      <c r="X147" s="107"/>
      <c r="Y147" s="107"/>
      <c r="Z147" s="107"/>
      <c r="AA147" s="107"/>
      <c r="AB147" s="107"/>
      <c r="AC147" s="107"/>
      <c r="AD147" s="107"/>
      <c r="AE147" s="107"/>
      <c r="AF147" s="107"/>
      <c r="AG147" s="107"/>
      <c r="AH147" s="107"/>
      <c r="AI147" s="107"/>
      <c r="AJ147" s="108"/>
      <c r="AK147" s="56"/>
      <c r="AL147" s="56"/>
      <c r="AM147" s="106" t="str">
        <f>IF([3]回答表!F17="下水道事業",IF([3]回答表!AD43="○",[3]回答表!B255,""),"")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IF([3]回答表!BD17="○",IF([3]回答表!X43="○","○",""),"")</f>
        <v/>
      </c>
      <c r="O159" s="98"/>
      <c r="P159" s="98"/>
      <c r="Q159" s="99"/>
      <c r="R159" s="39"/>
      <c r="S159" s="39"/>
      <c r="T159" s="39"/>
      <c r="U159" s="106" t="str">
        <f>IF([3]回答表!BD17="○",IF([3]回答表!X43="○",[3]回答表!B154,IF([3]回答表!AA43="○",[3]回答表!B201,"")),"")</f>
        <v/>
      </c>
      <c r="V159" s="107"/>
      <c r="W159" s="107"/>
      <c r="X159" s="107"/>
      <c r="Y159" s="107"/>
      <c r="Z159" s="107"/>
      <c r="AA159" s="107"/>
      <c r="AB159" s="107"/>
      <c r="AC159" s="107"/>
      <c r="AD159" s="107"/>
      <c r="AE159" s="107"/>
      <c r="AF159" s="107"/>
      <c r="AG159" s="107"/>
      <c r="AH159" s="107"/>
      <c r="AI159" s="107"/>
      <c r="AJ159" s="108"/>
      <c r="AK159" s="50"/>
      <c r="AL159" s="50"/>
      <c r="AM159" s="115" t="str">
        <f>IF([3]回答表!BD17="○",IF([3]回答表!X43="○",[3]回答表!B190,IF([3]回答表!AA43="○",[3]回答表!B238,"")),"")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IF([3]回答表!BD17="○",IF([3]回答表!X43="○",[3]回答表!E190,IF([3]回答表!AA43="○",[3]回答表!E238,"")),"")</f>
        <v/>
      </c>
      <c r="AN162" s="83"/>
      <c r="AO162" s="83"/>
      <c r="AP162" s="83"/>
      <c r="AQ162" s="82" t="str">
        <f>IF([3]回答表!BD17="○",IF([3]回答表!X43="○",[3]回答表!E191,IF([3]回答表!AA43="○",[3]回答表!E239,"")),"")</f>
        <v/>
      </c>
      <c r="AR162" s="83"/>
      <c r="AS162" s="83"/>
      <c r="AT162" s="83"/>
      <c r="AU162" s="82" t="str">
        <f>IF([3]回答表!BD17="○",IF([3]回答表!X43="○",[3]回答表!E192,IF([3]回答表!AA43="○",[3]回答表!E240,"")),"")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IF([3]回答表!BD17="○",IF([3]回答表!AA43="○","○",""),"")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IF([3]回答表!BD17="○",IF([3]回答表!AD43="○","○",""),"")</f>
        <v/>
      </c>
      <c r="O171" s="98"/>
      <c r="P171" s="98"/>
      <c r="Q171" s="99"/>
      <c r="R171" s="39"/>
      <c r="S171" s="39"/>
      <c r="T171" s="39"/>
      <c r="U171" s="106" t="str">
        <f>IF([3]回答表!BD17="○",IF([3]回答表!AD43="○",[3]回答表!B249,""),"")</f>
        <v/>
      </c>
      <c r="V171" s="107"/>
      <c r="W171" s="107"/>
      <c r="X171" s="107"/>
      <c r="Y171" s="107"/>
      <c r="Z171" s="107"/>
      <c r="AA171" s="107"/>
      <c r="AB171" s="107"/>
      <c r="AC171" s="107"/>
      <c r="AD171" s="107"/>
      <c r="AE171" s="107"/>
      <c r="AF171" s="107"/>
      <c r="AG171" s="107"/>
      <c r="AH171" s="107"/>
      <c r="AI171" s="107"/>
      <c r="AJ171" s="108"/>
      <c r="AK171" s="56"/>
      <c r="AL171" s="56"/>
      <c r="AM171" s="106" t="str">
        <f>IF([3]回答表!BD17="○",IF([3]回答表!AD43="○",[3]回答表!B255,""),"")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IF([3]回答表!X44="○","○","")</f>
        <v/>
      </c>
      <c r="O183" s="98"/>
      <c r="P183" s="98"/>
      <c r="Q183" s="99"/>
      <c r="R183" s="39"/>
      <c r="S183" s="39"/>
      <c r="T183" s="39"/>
      <c r="U183" s="106" t="str">
        <f>IF([3]回答表!X44="○",[3]回答表!B266,IF([3]回答表!AA44="○",[3]回答表!B283,""))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IF([3]回答表!X44="○",[3]回答表!U272,IF([3]回答表!AA44="○",[3]回答表!U289,""))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IF([3]回答表!X44="○",[3]回答表!G272,IF([3]回答表!AA44="○",[3]回答表!G289,""))</f>
        <v/>
      </c>
      <c r="AN186" s="119"/>
      <c r="AO186" s="119"/>
      <c r="AP186" s="119"/>
      <c r="AQ186" s="119"/>
      <c r="AR186" s="119"/>
      <c r="AS186" s="119"/>
      <c r="AT186" s="120"/>
      <c r="AU186" s="118" t="str">
        <f>IF([3]回答表!X44="○",[3]回答表!G273,IF([3]回答表!AA44="○",[3]回答表!G290,""))</f>
        <v/>
      </c>
      <c r="AV186" s="119"/>
      <c r="AW186" s="119"/>
      <c r="AX186" s="119"/>
      <c r="AY186" s="119"/>
      <c r="AZ186" s="119"/>
      <c r="BA186" s="119"/>
      <c r="BB186" s="120"/>
      <c r="BC186" s="40"/>
      <c r="BD186" s="35"/>
      <c r="BE186" s="82" t="str">
        <f>IF([3]回答表!X44="○",[3]回答表!X272,IF([3]回答表!AA44="○",[3]回答表!X289,""))</f>
        <v/>
      </c>
      <c r="BF186" s="83"/>
      <c r="BG186" s="83"/>
      <c r="BH186" s="83"/>
      <c r="BI186" s="82" t="str">
        <f>IF([3]回答表!X44="○",[3]回答表!X273,IF([3]回答表!AA44="○",[3]回答表!X290,""))</f>
        <v/>
      </c>
      <c r="BJ186" s="83"/>
      <c r="BK186" s="83"/>
      <c r="BL186" s="86"/>
      <c r="BM186" s="82" t="str">
        <f>IF([3]回答表!X44="○",[3]回答表!X274,IF([3]回答表!AA44="○",[3]回答表!X291,""))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IF([3]回答表!AA44="○","○","")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IF([3]回答表!AD44="○","○","")</f>
        <v/>
      </c>
      <c r="O195" s="98"/>
      <c r="P195" s="98"/>
      <c r="Q195" s="99"/>
      <c r="R195" s="39"/>
      <c r="S195" s="39"/>
      <c r="T195" s="39"/>
      <c r="U195" s="106" t="str">
        <f>IF([3]回答表!AD44="○",[3]回答表!B296,"")</f>
        <v/>
      </c>
      <c r="V195" s="107"/>
      <c r="W195" s="107"/>
      <c r="X195" s="107"/>
      <c r="Y195" s="107"/>
      <c r="Z195" s="107"/>
      <c r="AA195" s="107"/>
      <c r="AB195" s="107"/>
      <c r="AC195" s="107"/>
      <c r="AD195" s="107"/>
      <c r="AE195" s="107"/>
      <c r="AF195" s="107"/>
      <c r="AG195" s="107"/>
      <c r="AH195" s="107"/>
      <c r="AI195" s="107"/>
      <c r="AJ195" s="108"/>
      <c r="AK195" s="61"/>
      <c r="AL195" s="61"/>
      <c r="AM195" s="106" t="str">
        <f>IF([3]回答表!AD44="○",[3]回答表!B302,"")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IF([3]回答表!X45="○","○","")</f>
        <v/>
      </c>
      <c r="O207" s="98"/>
      <c r="P207" s="98"/>
      <c r="Q207" s="99"/>
      <c r="R207" s="39"/>
      <c r="S207" s="39"/>
      <c r="T207" s="39"/>
      <c r="U207" s="106" t="str">
        <f>IF([3]回答表!X45="○",[3]回答表!B314,IF([3]回答表!AA45="○",[3]回答表!B337,""))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IF([3]回答表!X45="○",[3]回答表!B320,"")</f>
        <v/>
      </c>
      <c r="AO207" s="164"/>
      <c r="AP207" s="164"/>
      <c r="AQ207" s="164"/>
      <c r="AR207" s="164"/>
      <c r="AS207" s="164"/>
      <c r="AT207" s="164"/>
      <c r="AU207" s="164"/>
      <c r="AV207" s="164"/>
      <c r="AW207" s="164"/>
      <c r="AX207" s="164"/>
      <c r="AY207" s="164"/>
      <c r="AZ207" s="164"/>
      <c r="BA207" s="164"/>
      <c r="BB207" s="165"/>
      <c r="BC207" s="40"/>
      <c r="BD207" s="35"/>
      <c r="BE207" s="115" t="str">
        <f>IF([3]回答表!X45="○",[3]回答表!B326,IF([3]回答表!AA45="○",[3]回答表!B343,""))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IF([3]回答表!X45="○",[3]回答表!E326,IF([3]回答表!AA45="○",[3]回答表!E343,""))</f>
        <v/>
      </c>
      <c r="BF210" s="83"/>
      <c r="BG210" s="83"/>
      <c r="BH210" s="83"/>
      <c r="BI210" s="82" t="str">
        <f>IF([3]回答表!X45="○",[3]回答表!E327,IF([3]回答表!AA45="○",[3]回答表!E344,""))</f>
        <v/>
      </c>
      <c r="BJ210" s="83"/>
      <c r="BK210" s="83"/>
      <c r="BL210" s="86"/>
      <c r="BM210" s="82" t="str">
        <f>IF([3]回答表!X45="○",[3]回答表!E328,IF([3]回答表!AA45="○",[3]回答表!E345,""))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IF([3]回答表!AA45="○","○","")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IF([3]回答表!AD45="○","○","")</f>
        <v/>
      </c>
      <c r="O219" s="98"/>
      <c r="P219" s="98"/>
      <c r="Q219" s="99"/>
      <c r="R219" s="39"/>
      <c r="S219" s="39"/>
      <c r="T219" s="39"/>
      <c r="U219" s="106" t="str">
        <f>IF([3]回答表!AD45="○",[3]回答表!B350,"")</f>
        <v/>
      </c>
      <c r="V219" s="107"/>
      <c r="W219" s="107"/>
      <c r="X219" s="107"/>
      <c r="Y219" s="107"/>
      <c r="Z219" s="107"/>
      <c r="AA219" s="107"/>
      <c r="AB219" s="107"/>
      <c r="AC219" s="107"/>
      <c r="AD219" s="107"/>
      <c r="AE219" s="107"/>
      <c r="AF219" s="107"/>
      <c r="AG219" s="107"/>
      <c r="AH219" s="107"/>
      <c r="AI219" s="107"/>
      <c r="AJ219" s="108"/>
      <c r="AK219" s="61"/>
      <c r="AL219" s="61"/>
      <c r="AM219" s="106" t="str">
        <f>IF([3]回答表!AD45="○",[3]回答表!B356,"")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IF([3]回答表!X46="○","○","")</f>
        <v/>
      </c>
      <c r="O231" s="98"/>
      <c r="P231" s="98"/>
      <c r="Q231" s="99"/>
      <c r="R231" s="39"/>
      <c r="S231" s="39"/>
      <c r="T231" s="39"/>
      <c r="U231" s="106" t="str">
        <f>IF([3]回答表!X46="○",[3]回答表!B368,IF([3]回答表!AA46="○",[3]回答表!B382,""))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IF([3]回答表!X46="○",[3]回答表!BC375,IF([3]回答表!AA46="○",[3]回答表!BC389,""))</f>
        <v/>
      </c>
      <c r="AR231" s="150"/>
      <c r="AS231" s="150"/>
      <c r="AT231" s="150"/>
      <c r="AU231" s="155" t="s">
        <v>63</v>
      </c>
      <c r="AV231" s="156"/>
      <c r="AW231" s="156"/>
      <c r="AX231" s="157"/>
      <c r="AY231" s="150" t="str">
        <f>IF([3]回答表!X46="○",[3]回答表!BC380,IF([3]回答表!AA46="○",[3]回答表!BC394,""))</f>
        <v/>
      </c>
      <c r="AZ231" s="150"/>
      <c r="BA231" s="150"/>
      <c r="BB231" s="150"/>
      <c r="BC231" s="40"/>
      <c r="BD231" s="35"/>
      <c r="BE231" s="115" t="str">
        <f>IF([3]回答表!X46="○",[3]回答表!S374,IF([3]回答表!AA46="○",[3]回答表!S388,""))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IF([3]回答表!X46="○",[3]回答表!BC376,IF([3]回答表!AA46="○",[3]回答表!BC390,""))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IF([3]回答表!X46="○",[3]回答表!V374,IF([3]回答表!AA46="○",[3]回答表!V388,""))</f>
        <v/>
      </c>
      <c r="BF234" s="83"/>
      <c r="BG234" s="83"/>
      <c r="BH234" s="83"/>
      <c r="BI234" s="82" t="str">
        <f>IF([3]回答表!X46="○",[3]回答表!V375,IF([3]回答表!AA46="○",[3]回答表!V389,""))</f>
        <v/>
      </c>
      <c r="BJ234" s="83"/>
      <c r="BK234" s="83"/>
      <c r="BL234" s="86"/>
      <c r="BM234" s="82" t="str">
        <f>IF([3]回答表!X46="○",[3]回答表!V376,IF([3]回答表!AA46="○",[3]回答表!V390,""))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IF([3]回答表!X46="○",[3]回答表!BC377,IF([3]回答表!AA46="○",[3]回答表!BC391,""))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IF([3]回答表!X46="○",[3]回答表!BC381,IF([3]回答表!AA46="○",[3]回答表!BC395,""))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IF([3]回答表!AA46="○","○","")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IF([3]回答表!X46="○",[3]回答表!BC378,IF([3]回答表!AA46="○",[3]回答表!BC392,""))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IF([3]回答表!X46="○",[3]回答表!BC379,IF([3]回答表!AA46="○",[3]回答表!BC393,""))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IF([3]回答表!AD46="○","○","")</f>
        <v/>
      </c>
      <c r="O243" s="98"/>
      <c r="P243" s="98"/>
      <c r="Q243" s="99"/>
      <c r="R243" s="39"/>
      <c r="S243" s="39"/>
      <c r="T243" s="39"/>
      <c r="U243" s="106" t="str">
        <f>IF([3]回答表!AD46="○",[3]回答表!B396,"")</f>
        <v/>
      </c>
      <c r="V243" s="107"/>
      <c r="W243" s="107"/>
      <c r="X243" s="107"/>
      <c r="Y243" s="107"/>
      <c r="Z243" s="107"/>
      <c r="AA243" s="107"/>
      <c r="AB243" s="107"/>
      <c r="AC243" s="107"/>
      <c r="AD243" s="107"/>
      <c r="AE243" s="107"/>
      <c r="AF243" s="107"/>
      <c r="AG243" s="107"/>
      <c r="AH243" s="107"/>
      <c r="AI243" s="107"/>
      <c r="AJ243" s="108"/>
      <c r="AK243" s="56"/>
      <c r="AL243" s="56"/>
      <c r="AM243" s="106" t="str">
        <f>IF([3]回答表!AD46="○",[3]回答表!B402,"")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IF([3]回答表!X47="○","○","")</f>
        <v/>
      </c>
      <c r="O254" s="98"/>
      <c r="P254" s="98"/>
      <c r="Q254" s="99"/>
      <c r="R254" s="39"/>
      <c r="S254" s="39"/>
      <c r="T254" s="39"/>
      <c r="U254" s="106" t="str">
        <f>IF([3]回答表!X47="○",[3]回答表!B414,IF([3]回答表!AA47="○",[3]回答表!B431,""))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IF([3]回答表!X47="○",[3]回答表!B424,IF([3]回答表!AA47="○",[3]回答表!B441,""))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IF([3]回答表!X47="○",[3]回答表!G420,IF([3]回答表!AA47="○",[3]回答表!G437,""))</f>
        <v/>
      </c>
      <c r="AN256" s="119"/>
      <c r="AO256" s="119"/>
      <c r="AP256" s="119"/>
      <c r="AQ256" s="119"/>
      <c r="AR256" s="119"/>
      <c r="AS256" s="119"/>
      <c r="AT256" s="120"/>
      <c r="AU256" s="118" t="str">
        <f>IF([3]回答表!X47="○",[3]回答表!G421,IF([3]回答表!AA47="○",[3]回答表!G438,""))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IF([3]回答表!X47="○",[3]回答表!E424,IF([3]回答表!AA47="○",[3]回答表!E441,""))</f>
        <v/>
      </c>
      <c r="BF257" s="83"/>
      <c r="BG257" s="83"/>
      <c r="BH257" s="83"/>
      <c r="BI257" s="82" t="str">
        <f>IF([3]回答表!X47="○",[3]回答表!E425,IF([3]回答表!AA47="○",[3]回答表!E442,""))</f>
        <v/>
      </c>
      <c r="BJ257" s="83"/>
      <c r="BK257" s="83"/>
      <c r="BL257" s="86"/>
      <c r="BM257" s="82" t="str">
        <f>IF([3]回答表!X47="○",[3]回答表!E426,IF([3]回答表!AA47="○",[3]回答表!E443,""))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IF([3]回答表!AA47="○","○","")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IF([3]回答表!AD47="○","○","")</f>
        <v/>
      </c>
      <c r="O266" s="98"/>
      <c r="P266" s="98"/>
      <c r="Q266" s="99"/>
      <c r="R266" s="39"/>
      <c r="S266" s="39"/>
      <c r="T266" s="39"/>
      <c r="U266" s="106" t="str">
        <f>IF([3]回答表!AD47="○",[3]回答表!B448,"")</f>
        <v/>
      </c>
      <c r="V266" s="107"/>
      <c r="W266" s="107"/>
      <c r="X266" s="107"/>
      <c r="Y266" s="107"/>
      <c r="Z266" s="107"/>
      <c r="AA266" s="107"/>
      <c r="AB266" s="107"/>
      <c r="AC266" s="107"/>
      <c r="AD266" s="107"/>
      <c r="AE266" s="107"/>
      <c r="AF266" s="107"/>
      <c r="AG266" s="107"/>
      <c r="AH266" s="107"/>
      <c r="AI266" s="107"/>
      <c r="AJ266" s="108"/>
      <c r="AK266" s="50"/>
      <c r="AL266" s="50"/>
      <c r="AM266" s="106" t="str">
        <f>IF([3]回答表!AD47="○",[3]回答表!B454,"")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IF([3]回答表!R48="○",[3]回答表!B467,"")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873C-CAD2-426D-BAC9-1F96BCD6273F}">
  <sheetPr>
    <pageSetUpPr fitToPage="1"/>
  </sheetPr>
  <dimension ref="A1:CE298"/>
  <sheetViews>
    <sheetView showZeros="0" zoomScale="55" zoomScaleNormal="55" workbookViewId="0">
      <selection activeCell="BH59" sqref="BH59"/>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IF(COUNTIF([2]回答表!K15,"*")&gt;0,[2]回答表!K15,"")</f>
        <v>にかほ市</v>
      </c>
      <c r="D11" s="246"/>
      <c r="E11" s="246"/>
      <c r="F11" s="246"/>
      <c r="G11" s="246"/>
      <c r="H11" s="246"/>
      <c r="I11" s="246"/>
      <c r="J11" s="246"/>
      <c r="K11" s="246"/>
      <c r="L11" s="246"/>
      <c r="M11" s="246"/>
      <c r="N11" s="246"/>
      <c r="O11" s="246"/>
      <c r="P11" s="246"/>
      <c r="Q11" s="246"/>
      <c r="R11" s="246"/>
      <c r="S11" s="246"/>
      <c r="T11" s="246"/>
      <c r="U11" s="253" t="str">
        <f>IF(COUNTIF([2]回答表!F17,"*")&gt;0,[2]回答表!F17,"")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IF(COUNTIF([2]回答表!W17,"*")&gt;0,[2]回答表!W17,"")</f>
        <v>小規模集合排水施設</v>
      </c>
      <c r="AP11" s="248"/>
      <c r="AQ11" s="248"/>
      <c r="AR11" s="248"/>
      <c r="AS11" s="248"/>
      <c r="AT11" s="248"/>
      <c r="AU11" s="248"/>
      <c r="AV11" s="248"/>
      <c r="AW11" s="248"/>
      <c r="AX11" s="248"/>
      <c r="AY11" s="248"/>
      <c r="AZ11" s="248"/>
      <c r="BA11" s="248"/>
      <c r="BB11" s="248"/>
      <c r="BC11" s="248"/>
      <c r="BD11" s="248"/>
      <c r="BE11" s="249"/>
      <c r="BF11" s="252" t="str">
        <f>IF(COUNTIF([2]回答表!F19,"*")&gt;0,[2]回答表!F19,"")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IF([2]回答表!R41="○","○","")</f>
        <v/>
      </c>
      <c r="E24" s="122"/>
      <c r="F24" s="122"/>
      <c r="G24" s="122"/>
      <c r="H24" s="122"/>
      <c r="I24" s="122"/>
      <c r="J24" s="123"/>
      <c r="K24" s="121" t="str">
        <f>IF([2]回答表!R42="○","○","")</f>
        <v/>
      </c>
      <c r="L24" s="122"/>
      <c r="M24" s="122"/>
      <c r="N24" s="122"/>
      <c r="O24" s="122"/>
      <c r="P24" s="122"/>
      <c r="Q24" s="123"/>
      <c r="R24" s="121" t="str">
        <f>IF([2]回答表!R43="○","○","")</f>
        <v/>
      </c>
      <c r="S24" s="122"/>
      <c r="T24" s="122"/>
      <c r="U24" s="122"/>
      <c r="V24" s="122"/>
      <c r="W24" s="122"/>
      <c r="X24" s="123"/>
      <c r="Y24" s="121" t="str">
        <f>IF([2]回答表!R44="○","○","")</f>
        <v/>
      </c>
      <c r="Z24" s="122"/>
      <c r="AA24" s="122"/>
      <c r="AB24" s="122"/>
      <c r="AC24" s="122"/>
      <c r="AD24" s="122"/>
      <c r="AE24" s="123"/>
      <c r="AF24" s="121" t="str">
        <f>IF([2]回答表!R45="○","○","")</f>
        <v/>
      </c>
      <c r="AG24" s="122"/>
      <c r="AH24" s="122"/>
      <c r="AI24" s="122"/>
      <c r="AJ24" s="122"/>
      <c r="AK24" s="122"/>
      <c r="AL24" s="123"/>
      <c r="AM24" s="121" t="str">
        <f>IF([2]回答表!R46="○","○","")</f>
        <v/>
      </c>
      <c r="AN24" s="122"/>
      <c r="AO24" s="122"/>
      <c r="AP24" s="122"/>
      <c r="AQ24" s="122"/>
      <c r="AR24" s="122"/>
      <c r="AS24" s="123"/>
      <c r="AT24" s="121" t="str">
        <f>IF([2]回答表!R47="○","○","")</f>
        <v/>
      </c>
      <c r="AU24" s="122"/>
      <c r="AV24" s="122"/>
      <c r="AW24" s="122"/>
      <c r="AX24" s="122"/>
      <c r="AY24" s="122"/>
      <c r="AZ24" s="123"/>
      <c r="BA24" s="19"/>
      <c r="BB24" s="118" t="str">
        <f>IF([2]回答表!R48="○","○","")</f>
        <v>○</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IF([2]回答表!X41="○","○","")</f>
        <v/>
      </c>
      <c r="O36" s="98"/>
      <c r="P36" s="98"/>
      <c r="Q36" s="99"/>
      <c r="R36" s="39"/>
      <c r="S36" s="39"/>
      <c r="T36" s="39"/>
      <c r="U36" s="106" t="str">
        <f>IF([2]回答表!X41="○",[2]回答表!B56,IF([2]回答表!AA41="○",[2]回答表!B76,""))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IF([2]回答表!X41="○",[2]回答表!S62,IF([2]回答表!AA41="○",[2]回答表!S82,""))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IF([2]回答表!X41="○",[2]回答表!G62,IF([2]回答表!AA41="○",[2]回答表!G82,""))</f>
        <v/>
      </c>
      <c r="AN38" s="119"/>
      <c r="AO38" s="119"/>
      <c r="AP38" s="119"/>
      <c r="AQ38" s="119"/>
      <c r="AR38" s="119"/>
      <c r="AS38" s="119"/>
      <c r="AT38" s="120"/>
      <c r="AU38" s="118" t="str">
        <f>IF([2]回答表!X41="○",[2]回答表!G63,IF([2]回答表!AA41="○",[2]回答表!G83,""))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IF([2]回答表!X41="○",[2]回答表!V62,IF([2]回答表!AA41="○",[2]回答表!V82,""))</f>
        <v/>
      </c>
      <c r="BF39" s="199"/>
      <c r="BG39" s="199"/>
      <c r="BH39" s="200"/>
      <c r="BI39" s="82" t="str">
        <f>IF([2]回答表!X41="○",[2]回答表!V63,IF([2]回答表!AA41="○",[2]回答表!V83,""))</f>
        <v/>
      </c>
      <c r="BJ39" s="199"/>
      <c r="BK39" s="199"/>
      <c r="BL39" s="200"/>
      <c r="BM39" s="82" t="str">
        <f>IF([2]回答表!X41="○",[2]回答表!V64,IF([2]回答表!AA41="○",[2]回答表!V84,""))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IF([2]回答表!X41="○",[2]回答表!O68,IF([2]回答表!AA41="○",[2]回答表!O88,""))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IF([2]回答表!X41="○",[2]回答表!O69,IF([2]回答表!AA41="○",[2]回答表!O89,""))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IF([2]回答表!AA41="○","○","")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IF([2]回答表!X41="○",[2]回答表!O70,IF([2]回答表!AA41="○",[2]回答表!O90,""))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IF([2]回答表!X41="○",[2]回答表!O71,IF([2]回答表!AA41="○",[2]回答表!O91,""))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IF([2]回答表!X41="○",[2]回答表!AG68,IF([2]回答表!AA41="○",[2]回答表!AG88,""))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IF([2]回答表!X41="○",[2]回答表!AG69,IF([2]回答表!AA41="○",[2]回答表!AG89,""))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IF([2]回答表!X41="○",[2]回答表!AG70,IF([2]回答表!AA41="○",[2]回答表!AG90,""))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IF([2]回答表!AD41="○","○","")</f>
        <v/>
      </c>
      <c r="O52" s="98"/>
      <c r="P52" s="98"/>
      <c r="Q52" s="99"/>
      <c r="R52" s="39"/>
      <c r="S52" s="39"/>
      <c r="T52" s="39"/>
      <c r="U52" s="106" t="str">
        <f>IF([2]回答表!AD41="○",[2]回答表!B96,"")</f>
        <v/>
      </c>
      <c r="V52" s="107"/>
      <c r="W52" s="107"/>
      <c r="X52" s="107"/>
      <c r="Y52" s="107"/>
      <c r="Z52" s="107"/>
      <c r="AA52" s="107"/>
      <c r="AB52" s="107"/>
      <c r="AC52" s="107"/>
      <c r="AD52" s="107"/>
      <c r="AE52" s="107"/>
      <c r="AF52" s="107"/>
      <c r="AG52" s="107"/>
      <c r="AH52" s="107"/>
      <c r="AI52" s="107"/>
      <c r="AJ52" s="108"/>
      <c r="AK52" s="56"/>
      <c r="AL52" s="56"/>
      <c r="AM52" s="106" t="str">
        <f>IF([2]回答表!AD41="○",[2]回答表!B101,"")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IF([2]回答表!X42="○","○","")</f>
        <v/>
      </c>
      <c r="O63" s="98"/>
      <c r="P63" s="98"/>
      <c r="Q63" s="99"/>
      <c r="R63" s="39"/>
      <c r="S63" s="39"/>
      <c r="T63" s="39"/>
      <c r="U63" s="106" t="str">
        <f>IF([2]回答表!X42="○",[2]回答表!B111,IF([2]回答表!AA42="○",[2]回答表!B124,""))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IF([2]回答表!X42="○",[2]回答表!S117,IF([2]回答表!AA42="○",[2]回答表!S130,""))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IF([2]回答表!X42="○",[2]回答表!J117,IF([2]回答表!AA42="○",[2]回答表!J130,""))</f>
        <v/>
      </c>
      <c r="AN66" s="119"/>
      <c r="AO66" s="119"/>
      <c r="AP66" s="119"/>
      <c r="AQ66" s="119"/>
      <c r="AR66" s="119"/>
      <c r="AS66" s="119"/>
      <c r="AT66" s="120"/>
      <c r="AU66" s="118" t="str">
        <f>IF([2]回答表!X42="○",[2]回答表!J118,IF([2]回答表!AA42="○",[2]回答表!J131,""))</f>
        <v/>
      </c>
      <c r="AV66" s="119"/>
      <c r="AW66" s="119"/>
      <c r="AX66" s="119"/>
      <c r="AY66" s="119"/>
      <c r="AZ66" s="119"/>
      <c r="BA66" s="119"/>
      <c r="BB66" s="120"/>
      <c r="BC66" s="40"/>
      <c r="BD66" s="35"/>
      <c r="BE66" s="82" t="str">
        <f>IF([2]回答表!X42="○",[2]回答表!V117,IF([2]回答表!AA42="○",[2]回答表!V130,""))</f>
        <v/>
      </c>
      <c r="BF66" s="83"/>
      <c r="BG66" s="83"/>
      <c r="BH66" s="83"/>
      <c r="BI66" s="82" t="str">
        <f>IF([2]回答表!X42="○",[2]回答表!V118,IF([2]回答表!AA42="○",[2]回答表!V131,""))</f>
        <v/>
      </c>
      <c r="BJ66" s="83"/>
      <c r="BK66" s="83"/>
      <c r="BL66" s="83"/>
      <c r="BM66" s="82" t="str">
        <f>IF([2]回答表!X42="○",[2]回答表!V119,IF([2]回答表!AA42="○",[2]回答表!V132,""))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IF([2]回答表!AA42="○","○","")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IF([2]回答表!AD42="○","○","")</f>
        <v/>
      </c>
      <c r="O75" s="98"/>
      <c r="P75" s="98"/>
      <c r="Q75" s="99"/>
      <c r="R75" s="39"/>
      <c r="S75" s="39"/>
      <c r="T75" s="39"/>
      <c r="U75" s="106" t="str">
        <f>IF([2]回答表!AD42="○",[2]回答表!B137,"")</f>
        <v/>
      </c>
      <c r="V75" s="107"/>
      <c r="W75" s="107"/>
      <c r="X75" s="107"/>
      <c r="Y75" s="107"/>
      <c r="Z75" s="107"/>
      <c r="AA75" s="107"/>
      <c r="AB75" s="107"/>
      <c r="AC75" s="107"/>
      <c r="AD75" s="107"/>
      <c r="AE75" s="107"/>
      <c r="AF75" s="107"/>
      <c r="AG75" s="107"/>
      <c r="AH75" s="107"/>
      <c r="AI75" s="107"/>
      <c r="AJ75" s="108"/>
      <c r="AK75" s="56"/>
      <c r="AL75" s="56"/>
      <c r="AM75" s="106" t="str">
        <f>IF([2]回答表!AD42="○",[2]回答表!B143,"")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IF([2]回答表!F17="水道事業",IF([2]回答表!X43="○","○",""),"")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IF([2]回答表!F17="水道事業",IF([2]回答表!X43="○",[2]回答表!B154,IF([2]回答表!AA43="○",[2]回答表!B201,"")),"")</f>
        <v/>
      </c>
      <c r="AN87" s="107"/>
      <c r="AO87" s="107"/>
      <c r="AP87" s="107"/>
      <c r="AQ87" s="107"/>
      <c r="AR87" s="107"/>
      <c r="AS87" s="107"/>
      <c r="AT87" s="107"/>
      <c r="AU87" s="107"/>
      <c r="AV87" s="107"/>
      <c r="AW87" s="107"/>
      <c r="AX87" s="107"/>
      <c r="AY87" s="107"/>
      <c r="AZ87" s="107"/>
      <c r="BA87" s="107"/>
      <c r="BB87" s="108"/>
      <c r="BC87" s="40"/>
      <c r="BD87" s="35"/>
      <c r="BE87" s="115" t="str">
        <f>IF([2]回答表!F17="水道事業",IF([2]回答表!X43="○",[2]回答表!B190,IF([2]回答表!AA43="○",[2]回答表!B238,"")),"")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IF([2]回答表!F17="水道事業",IF([2]回答表!X43="○",[2]回答表!J162,IF([2]回答表!AA43="○",[2]回答表!J209,"")),"")</f>
        <v/>
      </c>
      <c r="V89" s="119"/>
      <c r="W89" s="119"/>
      <c r="X89" s="119"/>
      <c r="Y89" s="119"/>
      <c r="Z89" s="119"/>
      <c r="AA89" s="119"/>
      <c r="AB89" s="120"/>
      <c r="AC89" s="118" t="str">
        <f>IF([2]回答表!F17="水道事業",IF([2]回答表!X43="○",[2]回答表!J169,IF([2]回答表!AA43="○",[2]回答表!J216,"")),"")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IF([2]回答表!F17="水道事業",IF([2]回答表!X43="○",[2]回答表!E190,IF([2]回答表!AA43="○",[2]回答表!E238,"")),"")</f>
        <v/>
      </c>
      <c r="BF90" s="83"/>
      <c r="BG90" s="83"/>
      <c r="BH90" s="83"/>
      <c r="BI90" s="82" t="str">
        <f>IF([2]回答表!F17="水道事業",IF([2]回答表!X43="○",[2]回答表!E191,IF([2]回答表!AA43="○",[2]回答表!E239,"")),"")</f>
        <v/>
      </c>
      <c r="BJ90" s="83"/>
      <c r="BK90" s="83"/>
      <c r="BL90" s="83"/>
      <c r="BM90" s="82" t="str">
        <f>IF([2]回答表!F17="水道事業",IF([2]回答表!X43="○",[2]回答表!E192,IF([2]回答表!AA43="○",[2]回答表!E240,"")),"")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IF([2]回答表!F17="水道事業",IF([2]回答表!AA43="○","○",""),"")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IF([2]回答表!F17="水道事業",IF([2]回答表!X43="○",[2]回答表!J172,IF([2]回答表!AA43="○",[2]回答表!J219,"")),"")</f>
        <v/>
      </c>
      <c r="V94" s="119"/>
      <c r="W94" s="119"/>
      <c r="X94" s="119"/>
      <c r="Y94" s="119"/>
      <c r="Z94" s="119"/>
      <c r="AA94" s="119"/>
      <c r="AB94" s="120"/>
      <c r="AC94" s="118" t="str">
        <f>IF([2]回答表!F17="水道事業",IF([2]回答表!X43="○",[2]回答表!J176,IF([2]回答表!AA43="○",[2]回答表!J223,"")),"")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IF([2]回答表!F17="水道事業",IF([2]回答表!AD43="○","○",""),"")</f>
        <v/>
      </c>
      <c r="O99" s="98"/>
      <c r="P99" s="98"/>
      <c r="Q99" s="99"/>
      <c r="R99" s="39"/>
      <c r="S99" s="39"/>
      <c r="T99" s="39"/>
      <c r="U99" s="106" t="str">
        <f>IF([2]回答表!F17="水道事業",IF([2]回答表!AD43="○",[2]回答表!B249,""),"")</f>
        <v/>
      </c>
      <c r="V99" s="107"/>
      <c r="W99" s="107"/>
      <c r="X99" s="107"/>
      <c r="Y99" s="107"/>
      <c r="Z99" s="107"/>
      <c r="AA99" s="107"/>
      <c r="AB99" s="107"/>
      <c r="AC99" s="107"/>
      <c r="AD99" s="107"/>
      <c r="AE99" s="107"/>
      <c r="AF99" s="107"/>
      <c r="AG99" s="107"/>
      <c r="AH99" s="107"/>
      <c r="AI99" s="107"/>
      <c r="AJ99" s="108"/>
      <c r="AK99" s="56"/>
      <c r="AL99" s="56"/>
      <c r="AM99" s="106" t="str">
        <f>IF([2]回答表!F17="水道事業",IF([2]回答表!AD43="○",[2]回答表!B255,""),"")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IF([2]回答表!F17="簡易水道事業",IF([2]回答表!X43="○","○",""),"")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IF([2]回答表!F17="簡易水道事業",IF([2]回答表!X43="○",[2]回答表!B154,IF([2]回答表!AA43="○",[2]回答表!B201,"")),"")</f>
        <v/>
      </c>
      <c r="AN111" s="107"/>
      <c r="AO111" s="107"/>
      <c r="AP111" s="107"/>
      <c r="AQ111" s="107"/>
      <c r="AR111" s="107"/>
      <c r="AS111" s="107"/>
      <c r="AT111" s="107"/>
      <c r="AU111" s="107"/>
      <c r="AV111" s="107"/>
      <c r="AW111" s="107"/>
      <c r="AX111" s="107"/>
      <c r="AY111" s="107"/>
      <c r="AZ111" s="107"/>
      <c r="BA111" s="107"/>
      <c r="BB111" s="108"/>
      <c r="BC111" s="40"/>
      <c r="BD111" s="35"/>
      <c r="BE111" s="115" t="str">
        <f>IF([2]回答表!F17="簡易水道事業",IF([2]回答表!X43="○",[2]回答表!B190,IF([2]回答表!AA43="○",[2]回答表!B238,"")),"")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IF([2]回答表!F17="簡易水道事業",IF([2]回答表!X43="○",[2]回答表!Y181,IF([2]回答表!AA43="○",[2]回答表!Y229,"")),"")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IF([2]回答表!F17="簡易水道事業",IF([2]回答表!X43="○",[2]回答表!E190,IF([2]回答表!AA43="○",[2]回答表!E238,"")),"")</f>
        <v/>
      </c>
      <c r="BF114" s="83"/>
      <c r="BG114" s="83"/>
      <c r="BH114" s="83"/>
      <c r="BI114" s="82" t="str">
        <f>IF([2]回答表!F17="簡易水道事業",IF([2]回答表!X43="○",[2]回答表!E191,IF([2]回答表!AA43="○",[2]回答表!E239,"")),"")</f>
        <v/>
      </c>
      <c r="BJ114" s="83"/>
      <c r="BK114" s="83"/>
      <c r="BL114" s="83"/>
      <c r="BM114" s="82" t="str">
        <f>IF([2]回答表!F17="簡易水道事業",IF([2]回答表!X43="○",[2]回答表!E192,IF([2]回答表!AA43="○",[2]回答表!E240,"")),"")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IF([2]回答表!F17="簡易水道事業",IF([2]回答表!AA43="○","○",""),"")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IF([2]回答表!F17="簡易水道事業",IF([2]回答表!X43="○",[2]回答表!Y182,IF([2]回答表!AA43="○",[2]回答表!Y230,"")),"")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IF([2]回答表!F17="簡易水道事業",IF([2]回答表!AD43="○","○",""),"")</f>
        <v/>
      </c>
      <c r="O123" s="98"/>
      <c r="P123" s="98"/>
      <c r="Q123" s="99"/>
      <c r="R123" s="39"/>
      <c r="S123" s="39"/>
      <c r="T123" s="39"/>
      <c r="U123" s="106" t="str">
        <f>IF([2]回答表!F17="簡易水道事業",IF([2]回答表!AD43="○",[2]回答表!B249,""),"")</f>
        <v/>
      </c>
      <c r="V123" s="107"/>
      <c r="W123" s="107"/>
      <c r="X123" s="107"/>
      <c r="Y123" s="107"/>
      <c r="Z123" s="107"/>
      <c r="AA123" s="107"/>
      <c r="AB123" s="107"/>
      <c r="AC123" s="107"/>
      <c r="AD123" s="107"/>
      <c r="AE123" s="107"/>
      <c r="AF123" s="107"/>
      <c r="AG123" s="107"/>
      <c r="AH123" s="107"/>
      <c r="AI123" s="107"/>
      <c r="AJ123" s="108"/>
      <c r="AK123" s="56"/>
      <c r="AL123" s="56"/>
      <c r="AM123" s="106" t="str">
        <f>IF([2]回答表!F17="簡易水道事業",IF([2]回答表!AD43="○",[2]回答表!B255,""),"")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IF([2]回答表!F17="下水道事業",IF([2]回答表!X43="○","○",""),"")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IF([2]回答表!F17="下水道事業",IF([2]回答表!X43="○",[2]回答表!B154,IF([2]回答表!AA43="○",[2]回答表!B201,"")),"")</f>
        <v/>
      </c>
      <c r="AN135" s="107"/>
      <c r="AO135" s="107"/>
      <c r="AP135" s="107"/>
      <c r="AQ135" s="107"/>
      <c r="AR135" s="107"/>
      <c r="AS135" s="107"/>
      <c r="AT135" s="107"/>
      <c r="AU135" s="107"/>
      <c r="AV135" s="107"/>
      <c r="AW135" s="107"/>
      <c r="AX135" s="107"/>
      <c r="AY135" s="107"/>
      <c r="AZ135" s="107"/>
      <c r="BA135" s="107"/>
      <c r="BB135" s="108"/>
      <c r="BC135" s="40"/>
      <c r="BD135" s="35"/>
      <c r="BE135" s="115" t="str">
        <f>IF([2]回答表!F17="下水道事業",IF([2]回答表!X43="○",[2]回答表!B190,IF([2]回答表!AA43="○",[2]回答表!B238,"")),"")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IF([2]回答表!F17="下水道事業",IF([2]回答表!X43="○",[2]回答表!Y184,IF([2]回答表!AA43="○",[2]回答表!Y232,"")),"")</f>
        <v/>
      </c>
      <c r="V137" s="119"/>
      <c r="W137" s="119"/>
      <c r="X137" s="119"/>
      <c r="Y137" s="119"/>
      <c r="Z137" s="119"/>
      <c r="AA137" s="119"/>
      <c r="AB137" s="120"/>
      <c r="AC137" s="118" t="str">
        <f>IF([2]回答表!F17="下水道事業",IF([2]回答表!X43="○",[2]回答表!Y185,IF([2]回答表!AA43="○",[2]回答表!Y233,"")),"")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IF([2]回答表!F17="下水道事業",IF([2]回答表!X43="○",[2]回答表!E190,IF([2]回答表!AA43="○",[2]回答表!E238,"")),"")</f>
        <v/>
      </c>
      <c r="BF138" s="83"/>
      <c r="BG138" s="83"/>
      <c r="BH138" s="83"/>
      <c r="BI138" s="82" t="str">
        <f>IF([2]回答表!F17="下水道事業",IF([2]回答表!X43="○",[2]回答表!E191,IF([2]回答表!AA43="○",[2]回答表!E239,"")),"")</f>
        <v/>
      </c>
      <c r="BJ138" s="83"/>
      <c r="BK138" s="83"/>
      <c r="BL138" s="83"/>
      <c r="BM138" s="82" t="str">
        <f>IF([2]回答表!F17="下水道事業",IF([2]回答表!X43="○",[2]回答表!E192,IF([2]回答表!AA43="○",[2]回答表!E240,"")),"")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IF([2]回答表!F17="下水道事業",IF([2]回答表!AA43="○","○",""),"")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IF([2]回答表!F17="下水道事業",IF([2]回答表!X43="○",[2]回答表!Y186,IF([2]回答表!AA43="○",[2]回答表!Y234,"")),"")</f>
        <v/>
      </c>
      <c r="V142" s="119"/>
      <c r="W142" s="119"/>
      <c r="X142" s="119"/>
      <c r="Y142" s="119"/>
      <c r="Z142" s="119"/>
      <c r="AA142" s="119"/>
      <c r="AB142" s="120"/>
      <c r="AC142" s="118" t="str">
        <f>IF([2]回答表!F17="下水道事業",IF([2]回答表!X43="○",[2]回答表!Y187,IF([2]回答表!AA43="○",[2]回答表!Y235,"")),"")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IF([2]回答表!F17="下水道事業",IF([2]回答表!AD43="○","○",""),"")</f>
        <v/>
      </c>
      <c r="O147" s="98"/>
      <c r="P147" s="98"/>
      <c r="Q147" s="99"/>
      <c r="R147" s="39"/>
      <c r="S147" s="39"/>
      <c r="T147" s="39"/>
      <c r="U147" s="106" t="str">
        <f>IF([2]回答表!F17="下水道事業",IF([2]回答表!AD43="○",[2]回答表!B249,""),"")</f>
        <v/>
      </c>
      <c r="V147" s="107"/>
      <c r="W147" s="107"/>
      <c r="X147" s="107"/>
      <c r="Y147" s="107"/>
      <c r="Z147" s="107"/>
      <c r="AA147" s="107"/>
      <c r="AB147" s="107"/>
      <c r="AC147" s="107"/>
      <c r="AD147" s="107"/>
      <c r="AE147" s="107"/>
      <c r="AF147" s="107"/>
      <c r="AG147" s="107"/>
      <c r="AH147" s="107"/>
      <c r="AI147" s="107"/>
      <c r="AJ147" s="108"/>
      <c r="AK147" s="56"/>
      <c r="AL147" s="56"/>
      <c r="AM147" s="106" t="str">
        <f>IF([2]回答表!F17="下水道事業",IF([2]回答表!AD43="○",[2]回答表!B255,""),"")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IF([2]回答表!BD17="○",IF([2]回答表!X43="○","○",""),"")</f>
        <v/>
      </c>
      <c r="O159" s="98"/>
      <c r="P159" s="98"/>
      <c r="Q159" s="99"/>
      <c r="R159" s="39"/>
      <c r="S159" s="39"/>
      <c r="T159" s="39"/>
      <c r="U159" s="106" t="str">
        <f>IF([2]回答表!BD17="○",IF([2]回答表!X43="○",[2]回答表!B154,IF([2]回答表!AA43="○",[2]回答表!B201,"")),"")</f>
        <v/>
      </c>
      <c r="V159" s="107"/>
      <c r="W159" s="107"/>
      <c r="X159" s="107"/>
      <c r="Y159" s="107"/>
      <c r="Z159" s="107"/>
      <c r="AA159" s="107"/>
      <c r="AB159" s="107"/>
      <c r="AC159" s="107"/>
      <c r="AD159" s="107"/>
      <c r="AE159" s="107"/>
      <c r="AF159" s="107"/>
      <c r="AG159" s="107"/>
      <c r="AH159" s="107"/>
      <c r="AI159" s="107"/>
      <c r="AJ159" s="108"/>
      <c r="AK159" s="50"/>
      <c r="AL159" s="50"/>
      <c r="AM159" s="115" t="str">
        <f>IF([2]回答表!BD17="○",IF([2]回答表!X43="○",[2]回答表!B190,IF([2]回答表!AA43="○",[2]回答表!B238,"")),"")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IF([2]回答表!BD17="○",IF([2]回答表!X43="○",[2]回答表!E190,IF([2]回答表!AA43="○",[2]回答表!E238,"")),"")</f>
        <v/>
      </c>
      <c r="AN162" s="83"/>
      <c r="AO162" s="83"/>
      <c r="AP162" s="83"/>
      <c r="AQ162" s="82" t="str">
        <f>IF([2]回答表!BD17="○",IF([2]回答表!X43="○",[2]回答表!E191,IF([2]回答表!AA43="○",[2]回答表!E239,"")),"")</f>
        <v/>
      </c>
      <c r="AR162" s="83"/>
      <c r="AS162" s="83"/>
      <c r="AT162" s="83"/>
      <c r="AU162" s="82" t="str">
        <f>IF([2]回答表!BD17="○",IF([2]回答表!X43="○",[2]回答表!E192,IF([2]回答表!AA43="○",[2]回答表!E240,"")),"")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IF([2]回答表!BD17="○",IF([2]回答表!AA43="○","○",""),"")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IF([2]回答表!BD17="○",IF([2]回答表!AD43="○","○",""),"")</f>
        <v/>
      </c>
      <c r="O171" s="98"/>
      <c r="P171" s="98"/>
      <c r="Q171" s="99"/>
      <c r="R171" s="39"/>
      <c r="S171" s="39"/>
      <c r="T171" s="39"/>
      <c r="U171" s="106" t="str">
        <f>IF([2]回答表!BD17="○",IF([2]回答表!AD43="○",[2]回答表!B249,""),"")</f>
        <v/>
      </c>
      <c r="V171" s="107"/>
      <c r="W171" s="107"/>
      <c r="X171" s="107"/>
      <c r="Y171" s="107"/>
      <c r="Z171" s="107"/>
      <c r="AA171" s="107"/>
      <c r="AB171" s="107"/>
      <c r="AC171" s="107"/>
      <c r="AD171" s="107"/>
      <c r="AE171" s="107"/>
      <c r="AF171" s="107"/>
      <c r="AG171" s="107"/>
      <c r="AH171" s="107"/>
      <c r="AI171" s="107"/>
      <c r="AJ171" s="108"/>
      <c r="AK171" s="56"/>
      <c r="AL171" s="56"/>
      <c r="AM171" s="106" t="str">
        <f>IF([2]回答表!BD17="○",IF([2]回答表!AD43="○",[2]回答表!B255,""),"")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IF([2]回答表!X44="○","○","")</f>
        <v/>
      </c>
      <c r="O183" s="98"/>
      <c r="P183" s="98"/>
      <c r="Q183" s="99"/>
      <c r="R183" s="39"/>
      <c r="S183" s="39"/>
      <c r="T183" s="39"/>
      <c r="U183" s="106" t="str">
        <f>IF([2]回答表!X44="○",[2]回答表!B266,IF([2]回答表!AA44="○",[2]回答表!B283,""))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IF([2]回答表!X44="○",[2]回答表!U272,IF([2]回答表!AA44="○",[2]回答表!U289,""))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IF([2]回答表!X44="○",[2]回答表!G272,IF([2]回答表!AA44="○",[2]回答表!G289,""))</f>
        <v/>
      </c>
      <c r="AN186" s="119"/>
      <c r="AO186" s="119"/>
      <c r="AP186" s="119"/>
      <c r="AQ186" s="119"/>
      <c r="AR186" s="119"/>
      <c r="AS186" s="119"/>
      <c r="AT186" s="120"/>
      <c r="AU186" s="118" t="str">
        <f>IF([2]回答表!X44="○",[2]回答表!G273,IF([2]回答表!AA44="○",[2]回答表!G290,""))</f>
        <v/>
      </c>
      <c r="AV186" s="119"/>
      <c r="AW186" s="119"/>
      <c r="AX186" s="119"/>
      <c r="AY186" s="119"/>
      <c r="AZ186" s="119"/>
      <c r="BA186" s="119"/>
      <c r="BB186" s="120"/>
      <c r="BC186" s="40"/>
      <c r="BD186" s="35"/>
      <c r="BE186" s="82" t="str">
        <f>IF([2]回答表!X44="○",[2]回答表!X272,IF([2]回答表!AA44="○",[2]回答表!X289,""))</f>
        <v/>
      </c>
      <c r="BF186" s="83"/>
      <c r="BG186" s="83"/>
      <c r="BH186" s="83"/>
      <c r="BI186" s="82" t="str">
        <f>IF([2]回答表!X44="○",[2]回答表!X273,IF([2]回答表!AA44="○",[2]回答表!X290,""))</f>
        <v/>
      </c>
      <c r="BJ186" s="83"/>
      <c r="BK186" s="83"/>
      <c r="BL186" s="86"/>
      <c r="BM186" s="82" t="str">
        <f>IF([2]回答表!X44="○",[2]回答表!X274,IF([2]回答表!AA44="○",[2]回答表!X291,""))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IF([2]回答表!AA44="○","○","")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IF([2]回答表!AD44="○","○","")</f>
        <v/>
      </c>
      <c r="O195" s="98"/>
      <c r="P195" s="98"/>
      <c r="Q195" s="99"/>
      <c r="R195" s="39"/>
      <c r="S195" s="39"/>
      <c r="T195" s="39"/>
      <c r="U195" s="106" t="str">
        <f>IF([2]回答表!AD44="○",[2]回答表!B296,"")</f>
        <v/>
      </c>
      <c r="V195" s="107"/>
      <c r="W195" s="107"/>
      <c r="X195" s="107"/>
      <c r="Y195" s="107"/>
      <c r="Z195" s="107"/>
      <c r="AA195" s="107"/>
      <c r="AB195" s="107"/>
      <c r="AC195" s="107"/>
      <c r="AD195" s="107"/>
      <c r="AE195" s="107"/>
      <c r="AF195" s="107"/>
      <c r="AG195" s="107"/>
      <c r="AH195" s="107"/>
      <c r="AI195" s="107"/>
      <c r="AJ195" s="108"/>
      <c r="AK195" s="61"/>
      <c r="AL195" s="61"/>
      <c r="AM195" s="106" t="str">
        <f>IF([2]回答表!AD44="○",[2]回答表!B302,"")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IF([2]回答表!X45="○","○","")</f>
        <v/>
      </c>
      <c r="O207" s="98"/>
      <c r="P207" s="98"/>
      <c r="Q207" s="99"/>
      <c r="R207" s="39"/>
      <c r="S207" s="39"/>
      <c r="T207" s="39"/>
      <c r="U207" s="106" t="str">
        <f>IF([2]回答表!X45="○",[2]回答表!B314,IF([2]回答表!AA45="○",[2]回答表!B337,""))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IF([2]回答表!X45="○",[2]回答表!B320,"")</f>
        <v/>
      </c>
      <c r="AO207" s="164"/>
      <c r="AP207" s="164"/>
      <c r="AQ207" s="164"/>
      <c r="AR207" s="164"/>
      <c r="AS207" s="164"/>
      <c r="AT207" s="164"/>
      <c r="AU207" s="164"/>
      <c r="AV207" s="164"/>
      <c r="AW207" s="164"/>
      <c r="AX207" s="164"/>
      <c r="AY207" s="164"/>
      <c r="AZ207" s="164"/>
      <c r="BA207" s="164"/>
      <c r="BB207" s="165"/>
      <c r="BC207" s="40"/>
      <c r="BD207" s="35"/>
      <c r="BE207" s="115" t="str">
        <f>IF([2]回答表!X45="○",[2]回答表!B326,IF([2]回答表!AA45="○",[2]回答表!B343,""))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IF([2]回答表!X45="○",[2]回答表!E326,IF([2]回答表!AA45="○",[2]回答表!E343,""))</f>
        <v/>
      </c>
      <c r="BF210" s="83"/>
      <c r="BG210" s="83"/>
      <c r="BH210" s="83"/>
      <c r="BI210" s="82" t="str">
        <f>IF([2]回答表!X45="○",[2]回答表!E327,IF([2]回答表!AA45="○",[2]回答表!E344,""))</f>
        <v/>
      </c>
      <c r="BJ210" s="83"/>
      <c r="BK210" s="83"/>
      <c r="BL210" s="86"/>
      <c r="BM210" s="82" t="str">
        <f>IF([2]回答表!X45="○",[2]回答表!E328,IF([2]回答表!AA45="○",[2]回答表!E345,""))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IF([2]回答表!AA45="○","○","")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IF([2]回答表!AD45="○","○","")</f>
        <v/>
      </c>
      <c r="O219" s="98"/>
      <c r="P219" s="98"/>
      <c r="Q219" s="99"/>
      <c r="R219" s="39"/>
      <c r="S219" s="39"/>
      <c r="T219" s="39"/>
      <c r="U219" s="106" t="str">
        <f>IF([2]回答表!AD45="○",[2]回答表!B350,"")</f>
        <v/>
      </c>
      <c r="V219" s="107"/>
      <c r="W219" s="107"/>
      <c r="X219" s="107"/>
      <c r="Y219" s="107"/>
      <c r="Z219" s="107"/>
      <c r="AA219" s="107"/>
      <c r="AB219" s="107"/>
      <c r="AC219" s="107"/>
      <c r="AD219" s="107"/>
      <c r="AE219" s="107"/>
      <c r="AF219" s="107"/>
      <c r="AG219" s="107"/>
      <c r="AH219" s="107"/>
      <c r="AI219" s="107"/>
      <c r="AJ219" s="108"/>
      <c r="AK219" s="61"/>
      <c r="AL219" s="61"/>
      <c r="AM219" s="106" t="str">
        <f>IF([2]回答表!AD45="○",[2]回答表!B356,"")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IF([2]回答表!X46="○","○","")</f>
        <v/>
      </c>
      <c r="O231" s="98"/>
      <c r="P231" s="98"/>
      <c r="Q231" s="99"/>
      <c r="R231" s="39"/>
      <c r="S231" s="39"/>
      <c r="T231" s="39"/>
      <c r="U231" s="106" t="str">
        <f>IF([2]回答表!X46="○",[2]回答表!B368,IF([2]回答表!AA46="○",[2]回答表!B382,""))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IF([2]回答表!X46="○",[2]回答表!BC375,IF([2]回答表!AA46="○",[2]回答表!BC389,""))</f>
        <v/>
      </c>
      <c r="AR231" s="150"/>
      <c r="AS231" s="150"/>
      <c r="AT231" s="150"/>
      <c r="AU231" s="155" t="s">
        <v>63</v>
      </c>
      <c r="AV231" s="156"/>
      <c r="AW231" s="156"/>
      <c r="AX231" s="157"/>
      <c r="AY231" s="150" t="str">
        <f>IF([2]回答表!X46="○",[2]回答表!BC380,IF([2]回答表!AA46="○",[2]回答表!BC394,""))</f>
        <v/>
      </c>
      <c r="AZ231" s="150"/>
      <c r="BA231" s="150"/>
      <c r="BB231" s="150"/>
      <c r="BC231" s="40"/>
      <c r="BD231" s="35"/>
      <c r="BE231" s="115" t="str">
        <f>IF([2]回答表!X46="○",[2]回答表!S374,IF([2]回答表!AA46="○",[2]回答表!S388,""))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IF([2]回答表!X46="○",[2]回答表!BC376,IF([2]回答表!AA46="○",[2]回答表!BC390,""))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IF([2]回答表!X46="○",[2]回答表!V374,IF([2]回答表!AA46="○",[2]回答表!V388,""))</f>
        <v/>
      </c>
      <c r="BF234" s="83"/>
      <c r="BG234" s="83"/>
      <c r="BH234" s="83"/>
      <c r="BI234" s="82" t="str">
        <f>IF([2]回答表!X46="○",[2]回答表!V375,IF([2]回答表!AA46="○",[2]回答表!V389,""))</f>
        <v/>
      </c>
      <c r="BJ234" s="83"/>
      <c r="BK234" s="83"/>
      <c r="BL234" s="86"/>
      <c r="BM234" s="82" t="str">
        <f>IF([2]回答表!X46="○",[2]回答表!V376,IF([2]回答表!AA46="○",[2]回答表!V390,""))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IF([2]回答表!X46="○",[2]回答表!BC377,IF([2]回答表!AA46="○",[2]回答表!BC391,""))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IF([2]回答表!X46="○",[2]回答表!BC381,IF([2]回答表!AA46="○",[2]回答表!BC395,""))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IF([2]回答表!AA46="○","○","")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IF([2]回答表!X46="○",[2]回答表!BC378,IF([2]回答表!AA46="○",[2]回答表!BC392,""))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IF([2]回答表!X46="○",[2]回答表!BC379,IF([2]回答表!AA46="○",[2]回答表!BC393,""))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IF([2]回答表!AD46="○","○","")</f>
        <v/>
      </c>
      <c r="O243" s="98"/>
      <c r="P243" s="98"/>
      <c r="Q243" s="99"/>
      <c r="R243" s="39"/>
      <c r="S243" s="39"/>
      <c r="T243" s="39"/>
      <c r="U243" s="106" t="str">
        <f>IF([2]回答表!AD46="○",[2]回答表!B396,"")</f>
        <v/>
      </c>
      <c r="V243" s="107"/>
      <c r="W243" s="107"/>
      <c r="X243" s="107"/>
      <c r="Y243" s="107"/>
      <c r="Z243" s="107"/>
      <c r="AA243" s="107"/>
      <c r="AB243" s="107"/>
      <c r="AC243" s="107"/>
      <c r="AD243" s="107"/>
      <c r="AE243" s="107"/>
      <c r="AF243" s="107"/>
      <c r="AG243" s="107"/>
      <c r="AH243" s="107"/>
      <c r="AI243" s="107"/>
      <c r="AJ243" s="108"/>
      <c r="AK243" s="56"/>
      <c r="AL243" s="56"/>
      <c r="AM243" s="106" t="str">
        <f>IF([2]回答表!AD46="○",[2]回答表!B402,"")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IF([2]回答表!X47="○","○","")</f>
        <v/>
      </c>
      <c r="O254" s="98"/>
      <c r="P254" s="98"/>
      <c r="Q254" s="99"/>
      <c r="R254" s="39"/>
      <c r="S254" s="39"/>
      <c r="T254" s="39"/>
      <c r="U254" s="106" t="str">
        <f>IF([2]回答表!X47="○",[2]回答表!B414,IF([2]回答表!AA47="○",[2]回答表!B431,""))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IF([2]回答表!X47="○",[2]回答表!B424,IF([2]回答表!AA47="○",[2]回答表!B441,""))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IF([2]回答表!X47="○",[2]回答表!G420,IF([2]回答表!AA47="○",[2]回答表!G437,""))</f>
        <v/>
      </c>
      <c r="AN256" s="119"/>
      <c r="AO256" s="119"/>
      <c r="AP256" s="119"/>
      <c r="AQ256" s="119"/>
      <c r="AR256" s="119"/>
      <c r="AS256" s="119"/>
      <c r="AT256" s="120"/>
      <c r="AU256" s="118" t="str">
        <f>IF([2]回答表!X47="○",[2]回答表!G421,IF([2]回答表!AA47="○",[2]回答表!G438,""))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IF([2]回答表!X47="○",[2]回答表!E424,IF([2]回答表!AA47="○",[2]回答表!E441,""))</f>
        <v/>
      </c>
      <c r="BF257" s="83"/>
      <c r="BG257" s="83"/>
      <c r="BH257" s="83"/>
      <c r="BI257" s="82" t="str">
        <f>IF([2]回答表!X47="○",[2]回答表!E425,IF([2]回答表!AA47="○",[2]回答表!E442,""))</f>
        <v/>
      </c>
      <c r="BJ257" s="83"/>
      <c r="BK257" s="83"/>
      <c r="BL257" s="86"/>
      <c r="BM257" s="82" t="str">
        <f>IF([2]回答表!X47="○",[2]回答表!E426,IF([2]回答表!AA47="○",[2]回答表!E443,""))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IF([2]回答表!AA47="○","○","")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IF([2]回答表!AD47="○","○","")</f>
        <v/>
      </c>
      <c r="O266" s="98"/>
      <c r="P266" s="98"/>
      <c r="Q266" s="99"/>
      <c r="R266" s="39"/>
      <c r="S266" s="39"/>
      <c r="T266" s="39"/>
      <c r="U266" s="106" t="str">
        <f>IF([2]回答表!AD47="○",[2]回答表!B448,"")</f>
        <v/>
      </c>
      <c r="V266" s="107"/>
      <c r="W266" s="107"/>
      <c r="X266" s="107"/>
      <c r="Y266" s="107"/>
      <c r="Z266" s="107"/>
      <c r="AA266" s="107"/>
      <c r="AB266" s="107"/>
      <c r="AC266" s="107"/>
      <c r="AD266" s="107"/>
      <c r="AE266" s="107"/>
      <c r="AF266" s="107"/>
      <c r="AG266" s="107"/>
      <c r="AH266" s="107"/>
      <c r="AI266" s="107"/>
      <c r="AJ266" s="108"/>
      <c r="AK266" s="50"/>
      <c r="AL266" s="50"/>
      <c r="AM266" s="106" t="str">
        <f>IF([2]回答表!AD47="○",[2]回答表!B454,"")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IF([2]回答表!R48="○",[2]回答表!B467,"")</f>
        <v>　基本的には経営努力による独立採算での運営を行うべきであるが、人口減少等地域の事情により現状の料金収入のみで採算をとることは極めて困難であることから、使用料改定について検討を行うとともに、維持管理経費についてコスト削減を図り、適正かつ必要最低限の管理に努める。</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ガス</vt:lpstr>
      <vt:lpstr>簡易水道</vt:lpstr>
      <vt:lpstr>下水道（公共下水道）</vt:lpstr>
      <vt:lpstr>下水道（農業集落排水施設）</vt:lpstr>
      <vt:lpstr>下水道（小規模集合排水施設）</vt:lpstr>
      <vt:lpstr>ガス!Print_Area</vt:lpstr>
      <vt:lpstr>'下水道（公共下水道）'!Print_Area</vt:lpstr>
      <vt:lpstr>'下水道（小規模集合排水施設）'!Print_Area</vt:lpstr>
      <vt:lpstr>'下水道（農業集落排水施設）'!Print_Area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2020-11-16T07:05:58Z</cp:lastPrinted>
  <dcterms:created xsi:type="dcterms:W3CDTF">2015-06-05T18:17:20Z</dcterms:created>
  <dcterms:modified xsi:type="dcterms:W3CDTF">2020-11-17T06:57:40Z</dcterms:modified>
</cp:coreProperties>
</file>