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8.11.9\home\02koueikigyo\02 業務\01 共通業務\03 各種調査・照会\07 経営総点検調査・抜本的改革取組状況調査\R02年度作業\01 抜本的な改革の取組状況調査\07 公開用ファイル\"/>
    </mc:Choice>
  </mc:AlternateContent>
  <xr:revisionPtr revIDLastSave="0" documentId="13_ncr:1_{4DE568B1-FB03-481B-AACA-64C555EEAE88}" xr6:coauthVersionLast="45" xr6:coauthVersionMax="45" xr10:uidLastSave="{00000000-0000-0000-0000-000000000000}"/>
  <bookViews>
    <workbookView xWindow="-120" yWindow="-120" windowWidth="29040" windowHeight="15840" xr2:uid="{00000000-000D-0000-FFFF-FFFF00000000}"/>
  </bookViews>
  <sheets>
    <sheet name="水道" sheetId="2" r:id="rId1"/>
    <sheet name="簡易水道" sheetId="7" r:id="rId2"/>
    <sheet name="病院" sheetId="8" r:id="rId3"/>
    <sheet name="下水道（公共下水道）" sheetId="3" r:id="rId4"/>
    <sheet name="下水道（特定環境保全公共下水道）" sheetId="4" r:id="rId5"/>
    <sheet name="下水道（農業集落排水施設）" sheetId="6" r:id="rId6"/>
    <sheet name="下水道（特定地域排水処理施設）" sheetId="5" r:id="rId7"/>
    <sheet name="介護サービス" sheetId="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3">'下水道（公共下水道）'!$A$1:$BR$298</definedName>
    <definedName name="_xlnm.Print_Area" localSheetId="4">'下水道（特定環境保全公共下水道）'!$A$1:$BR$298</definedName>
    <definedName name="_xlnm.Print_Area" localSheetId="6">'下水道（特定地域排水処理施設）'!$A$1:$BR$298</definedName>
    <definedName name="_xlnm.Print_Area" localSheetId="5">'下水道（農業集落排水施設）'!$A$1:$BR$298</definedName>
    <definedName name="_xlnm.Print_Area" localSheetId="7">介護サービス!$A$1:$BR$298</definedName>
    <definedName name="_xlnm.Print_Area" localSheetId="1">簡易水道!$A$1:$BR$298</definedName>
    <definedName name="_xlnm.Print_Area" localSheetId="0">水道!$A$1:$BR$298</definedName>
    <definedName name="_xlnm.Print_Area" localSheetId="2">病院!$A$1:$BR$298</definedName>
    <definedName name="業種名" localSheetId="3">[1]選択肢!$K$2:$K$19</definedName>
    <definedName name="業種名" localSheetId="4">[2]選択肢!$K$2:$K$19</definedName>
    <definedName name="業種名" localSheetId="6">[3]選択肢!$K$2:$K$19</definedName>
    <definedName name="業種名" localSheetId="5">[4]選択肢!$K$2:$K$19</definedName>
    <definedName name="業種名" localSheetId="7">[5]選択肢!$K$2:$K$19</definedName>
    <definedName name="業種名" localSheetId="1">[6]選択肢!$K$2:$K$19</definedName>
    <definedName name="業種名" localSheetId="2">[7]選択肢!$K$2:$K$19</definedName>
    <definedName name="業種名">[8]選択肢!$K$2:$K$19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9" i="9" l="1"/>
  <c r="AM266" i="9"/>
  <c r="U266" i="9"/>
  <c r="N266" i="9"/>
  <c r="N260" i="9"/>
  <c r="BM257" i="9"/>
  <c r="BI257" i="9"/>
  <c r="BE257" i="9"/>
  <c r="AU256" i="9"/>
  <c r="AM256" i="9"/>
  <c r="BE254" i="9"/>
  <c r="U254" i="9"/>
  <c r="N254" i="9"/>
  <c r="AM243" i="9"/>
  <c r="U243" i="9"/>
  <c r="N243" i="9"/>
  <c r="AQ239" i="9"/>
  <c r="AQ237" i="9"/>
  <c r="N237" i="9"/>
  <c r="AY236" i="9"/>
  <c r="AQ235" i="9"/>
  <c r="BM234" i="9"/>
  <c r="BI234" i="9"/>
  <c r="BE234" i="9"/>
  <c r="AQ233" i="9"/>
  <c r="BE231" i="9"/>
  <c r="AY231" i="9"/>
  <c r="AQ231" i="9"/>
  <c r="U231" i="9"/>
  <c r="N231" i="9"/>
  <c r="AM219" i="9"/>
  <c r="U219" i="9"/>
  <c r="N219" i="9"/>
  <c r="N213" i="9"/>
  <c r="BM210" i="9"/>
  <c r="BI210" i="9"/>
  <c r="BE210" i="9"/>
  <c r="BE207" i="9"/>
  <c r="AN207" i="9"/>
  <c r="U207" i="9"/>
  <c r="N207" i="9"/>
  <c r="AM195" i="9"/>
  <c r="U195" i="9"/>
  <c r="N195" i="9"/>
  <c r="N189" i="9"/>
  <c r="BM186" i="9"/>
  <c r="BI186" i="9"/>
  <c r="BE186" i="9"/>
  <c r="AU186" i="9"/>
  <c r="AM186" i="9"/>
  <c r="BE183" i="9"/>
  <c r="U183" i="9"/>
  <c r="N183" i="9"/>
  <c r="AM171" i="9"/>
  <c r="U171" i="9"/>
  <c r="N171" i="9"/>
  <c r="N165" i="9"/>
  <c r="AU162" i="9"/>
  <c r="AQ162" i="9"/>
  <c r="AM162" i="9"/>
  <c r="AM159" i="9"/>
  <c r="U159" i="9"/>
  <c r="N159" i="9"/>
  <c r="AM147" i="9"/>
  <c r="U147" i="9"/>
  <c r="N147" i="9"/>
  <c r="AC142" i="9"/>
  <c r="U142" i="9"/>
  <c r="N141" i="9"/>
  <c r="BM138" i="9"/>
  <c r="BI138" i="9"/>
  <c r="BE138" i="9"/>
  <c r="AC137" i="9"/>
  <c r="U137" i="9"/>
  <c r="BE135" i="9"/>
  <c r="AM135" i="9"/>
  <c r="N135" i="9"/>
  <c r="AM123" i="9"/>
  <c r="U123" i="9"/>
  <c r="N123" i="9"/>
  <c r="U118" i="9"/>
  <c r="N117" i="9"/>
  <c r="BM114" i="9"/>
  <c r="BI114" i="9"/>
  <c r="BE114" i="9"/>
  <c r="U113" i="9"/>
  <c r="BE111" i="9"/>
  <c r="AM111" i="9"/>
  <c r="N111" i="9"/>
  <c r="AM99" i="9"/>
  <c r="U99" i="9"/>
  <c r="N99" i="9"/>
  <c r="AC94" i="9"/>
  <c r="U94" i="9"/>
  <c r="N93" i="9"/>
  <c r="BM90" i="9"/>
  <c r="BI90" i="9"/>
  <c r="BE90" i="9"/>
  <c r="AC89" i="9"/>
  <c r="U89" i="9"/>
  <c r="BE87" i="9"/>
  <c r="AM87" i="9"/>
  <c r="N87" i="9"/>
  <c r="AM75" i="9"/>
  <c r="U75" i="9"/>
  <c r="N75" i="9"/>
  <c r="N69" i="9"/>
  <c r="BM66" i="9"/>
  <c r="BI66" i="9"/>
  <c r="BE66" i="9"/>
  <c r="AU66" i="9"/>
  <c r="AM66" i="9"/>
  <c r="BE63" i="9"/>
  <c r="U63" i="9"/>
  <c r="N63" i="9"/>
  <c r="AM52" i="9"/>
  <c r="U52" i="9"/>
  <c r="N52" i="9"/>
  <c r="AM48" i="9"/>
  <c r="AM47" i="9"/>
  <c r="AM46" i="9"/>
  <c r="AM45" i="9"/>
  <c r="AM44" i="9"/>
  <c r="N44" i="9"/>
  <c r="AM43" i="9"/>
  <c r="AM42" i="9"/>
  <c r="BM39" i="9"/>
  <c r="BI39" i="9"/>
  <c r="BE39" i="9"/>
  <c r="AU38" i="9"/>
  <c r="AM38" i="9"/>
  <c r="BE36" i="9"/>
  <c r="U36" i="9"/>
  <c r="N36" i="9"/>
  <c r="BB24" i="9"/>
  <c r="AT24" i="9"/>
  <c r="AM24" i="9"/>
  <c r="AF24" i="9"/>
  <c r="Y24" i="9"/>
  <c r="R24" i="9"/>
  <c r="K24" i="9"/>
  <c r="D24" i="9"/>
  <c r="BF11" i="9"/>
  <c r="AO11" i="9"/>
  <c r="U11" i="9"/>
  <c r="C11" i="9"/>
  <c r="D279" i="8" l="1"/>
  <c r="AM266" i="8"/>
  <c r="U266" i="8"/>
  <c r="N266" i="8"/>
  <c r="N260" i="8"/>
  <c r="BM257" i="8"/>
  <c r="BI257" i="8"/>
  <c r="BE257" i="8"/>
  <c r="AU256" i="8"/>
  <c r="AM256" i="8"/>
  <c r="BE254" i="8"/>
  <c r="U254" i="8"/>
  <c r="N254" i="8"/>
  <c r="AM243" i="8"/>
  <c r="U243" i="8"/>
  <c r="N243" i="8"/>
  <c r="AQ239" i="8"/>
  <c r="AQ237" i="8"/>
  <c r="N237" i="8"/>
  <c r="AY236" i="8"/>
  <c r="AQ235" i="8"/>
  <c r="BM234" i="8"/>
  <c r="BI234" i="8"/>
  <c r="BE234" i="8"/>
  <c r="AQ233" i="8"/>
  <c r="BE231" i="8"/>
  <c r="AY231" i="8"/>
  <c r="AQ231" i="8"/>
  <c r="U231" i="8"/>
  <c r="N231" i="8"/>
  <c r="AM219" i="8"/>
  <c r="U219" i="8"/>
  <c r="N219" i="8"/>
  <c r="N213" i="8"/>
  <c r="BM210" i="8"/>
  <c r="BI210" i="8"/>
  <c r="BE210" i="8"/>
  <c r="BE207" i="8"/>
  <c r="AN207" i="8"/>
  <c r="U207" i="8"/>
  <c r="N207" i="8"/>
  <c r="AM195" i="8"/>
  <c r="U195" i="8"/>
  <c r="N195" i="8"/>
  <c r="N189" i="8"/>
  <c r="BM186" i="8"/>
  <c r="BI186" i="8"/>
  <c r="BE186" i="8"/>
  <c r="AU186" i="8"/>
  <c r="AM186" i="8"/>
  <c r="BE183" i="8"/>
  <c r="U183" i="8"/>
  <c r="N183" i="8"/>
  <c r="AM171" i="8"/>
  <c r="U171" i="8"/>
  <c r="N171" i="8"/>
  <c r="N165" i="8"/>
  <c r="AU162" i="8"/>
  <c r="AQ162" i="8"/>
  <c r="AM162" i="8"/>
  <c r="AM159" i="8"/>
  <c r="U159" i="8"/>
  <c r="N159" i="8"/>
  <c r="AM147" i="8"/>
  <c r="U147" i="8"/>
  <c r="N147" i="8"/>
  <c r="AC142" i="8"/>
  <c r="U142" i="8"/>
  <c r="N141" i="8"/>
  <c r="BM138" i="8"/>
  <c r="BI138" i="8"/>
  <c r="BE138" i="8"/>
  <c r="AC137" i="8"/>
  <c r="U137" i="8"/>
  <c r="BE135" i="8"/>
  <c r="AM135" i="8"/>
  <c r="N135" i="8"/>
  <c r="AM123" i="8"/>
  <c r="U123" i="8"/>
  <c r="N123" i="8"/>
  <c r="U118" i="8"/>
  <c r="N117" i="8"/>
  <c r="BM114" i="8"/>
  <c r="BI114" i="8"/>
  <c r="BE114" i="8"/>
  <c r="U113" i="8"/>
  <c r="BE111" i="8"/>
  <c r="AM111" i="8"/>
  <c r="N111" i="8"/>
  <c r="AM99" i="8"/>
  <c r="U99" i="8"/>
  <c r="N99" i="8"/>
  <c r="AC94" i="8"/>
  <c r="U94" i="8"/>
  <c r="N93" i="8"/>
  <c r="BM90" i="8"/>
  <c r="BI90" i="8"/>
  <c r="BE90" i="8"/>
  <c r="AC89" i="8"/>
  <c r="U89" i="8"/>
  <c r="BE87" i="8"/>
  <c r="AM87" i="8"/>
  <c r="N87" i="8"/>
  <c r="AM75" i="8"/>
  <c r="U75" i="8"/>
  <c r="N75" i="8"/>
  <c r="N69" i="8"/>
  <c r="BM66" i="8"/>
  <c r="BI66" i="8"/>
  <c r="BE66" i="8"/>
  <c r="AU66" i="8"/>
  <c r="AM66" i="8"/>
  <c r="BE63" i="8"/>
  <c r="U63" i="8"/>
  <c r="N63" i="8"/>
  <c r="AM52" i="8"/>
  <c r="U52" i="8"/>
  <c r="N52" i="8"/>
  <c r="AM48" i="8"/>
  <c r="AM47" i="8"/>
  <c r="AM46" i="8"/>
  <c r="AM45" i="8"/>
  <c r="AM44" i="8"/>
  <c r="N44" i="8"/>
  <c r="AM43" i="8"/>
  <c r="AM42" i="8"/>
  <c r="BM39" i="8"/>
  <c r="BI39" i="8"/>
  <c r="BE39" i="8"/>
  <c r="AU38" i="8"/>
  <c r="AM38" i="8"/>
  <c r="BE36" i="8"/>
  <c r="U36" i="8"/>
  <c r="N36" i="8"/>
  <c r="BB24" i="8"/>
  <c r="AT24" i="8"/>
  <c r="AM24" i="8"/>
  <c r="AF24" i="8"/>
  <c r="Y24" i="8"/>
  <c r="R24" i="8"/>
  <c r="K24" i="8"/>
  <c r="D24" i="8"/>
  <c r="BF11" i="8"/>
  <c r="AO11" i="8"/>
  <c r="U11" i="8"/>
  <c r="C11" i="8"/>
  <c r="D279" i="7" l="1"/>
  <c r="AM266" i="7"/>
  <c r="U266" i="7"/>
  <c r="N266" i="7"/>
  <c r="N260" i="7"/>
  <c r="BM257" i="7"/>
  <c r="BI257" i="7"/>
  <c r="BE257" i="7"/>
  <c r="AU256" i="7"/>
  <c r="AM256" i="7"/>
  <c r="BE254" i="7"/>
  <c r="U254" i="7"/>
  <c r="N254" i="7"/>
  <c r="AM243" i="7"/>
  <c r="U243" i="7"/>
  <c r="N243" i="7"/>
  <c r="AQ239" i="7"/>
  <c r="AQ237" i="7"/>
  <c r="N237" i="7"/>
  <c r="AY236" i="7"/>
  <c r="AQ235" i="7"/>
  <c r="BM234" i="7"/>
  <c r="BI234" i="7"/>
  <c r="BE234" i="7"/>
  <c r="AQ233" i="7"/>
  <c r="BE231" i="7"/>
  <c r="AY231" i="7"/>
  <c r="AQ231" i="7"/>
  <c r="U231" i="7"/>
  <c r="N231" i="7"/>
  <c r="AM219" i="7"/>
  <c r="U219" i="7"/>
  <c r="N219" i="7"/>
  <c r="N213" i="7"/>
  <c r="BM210" i="7"/>
  <c r="BI210" i="7"/>
  <c r="BE210" i="7"/>
  <c r="BE207" i="7"/>
  <c r="AN207" i="7"/>
  <c r="U207" i="7"/>
  <c r="N207" i="7"/>
  <c r="AM195" i="7"/>
  <c r="U195" i="7"/>
  <c r="N195" i="7"/>
  <c r="N189" i="7"/>
  <c r="BM186" i="7"/>
  <c r="BI186" i="7"/>
  <c r="BE186" i="7"/>
  <c r="AU186" i="7"/>
  <c r="AM186" i="7"/>
  <c r="BE183" i="7"/>
  <c r="U183" i="7"/>
  <c r="N183" i="7"/>
  <c r="AM171" i="7"/>
  <c r="U171" i="7"/>
  <c r="N171" i="7"/>
  <c r="N165" i="7"/>
  <c r="AU162" i="7"/>
  <c r="AQ162" i="7"/>
  <c r="AM162" i="7"/>
  <c r="AM159" i="7"/>
  <c r="U159" i="7"/>
  <c r="N159" i="7"/>
  <c r="AM147" i="7"/>
  <c r="U147" i="7"/>
  <c r="N147" i="7"/>
  <c r="AC142" i="7"/>
  <c r="U142" i="7"/>
  <c r="N141" i="7"/>
  <c r="BM138" i="7"/>
  <c r="BI138" i="7"/>
  <c r="BE138" i="7"/>
  <c r="AC137" i="7"/>
  <c r="U137" i="7"/>
  <c r="BE135" i="7"/>
  <c r="AM135" i="7"/>
  <c r="N135" i="7"/>
  <c r="AM123" i="7"/>
  <c r="U123" i="7"/>
  <c r="N123" i="7"/>
  <c r="U118" i="7"/>
  <c r="N117" i="7"/>
  <c r="BM114" i="7"/>
  <c r="BI114" i="7"/>
  <c r="BE114" i="7"/>
  <c r="U113" i="7"/>
  <c r="BE111" i="7"/>
  <c r="AM111" i="7"/>
  <c r="N111" i="7"/>
  <c r="AM99" i="7"/>
  <c r="U99" i="7"/>
  <c r="N99" i="7"/>
  <c r="AC94" i="7"/>
  <c r="U94" i="7"/>
  <c r="N93" i="7"/>
  <c r="BM90" i="7"/>
  <c r="BI90" i="7"/>
  <c r="BE90" i="7"/>
  <c r="AC89" i="7"/>
  <c r="U89" i="7"/>
  <c r="BE87" i="7"/>
  <c r="AM87" i="7"/>
  <c r="N87" i="7"/>
  <c r="AM75" i="7"/>
  <c r="U75" i="7"/>
  <c r="N75" i="7"/>
  <c r="N69" i="7"/>
  <c r="BM66" i="7"/>
  <c r="BI66" i="7"/>
  <c r="BE66" i="7"/>
  <c r="AU66" i="7"/>
  <c r="AM66" i="7"/>
  <c r="BE63" i="7"/>
  <c r="U63" i="7"/>
  <c r="N63" i="7"/>
  <c r="AM52" i="7"/>
  <c r="U52" i="7"/>
  <c r="N52" i="7"/>
  <c r="AM48" i="7"/>
  <c r="AM47" i="7"/>
  <c r="AM46" i="7"/>
  <c r="AM45" i="7"/>
  <c r="AM44" i="7"/>
  <c r="N44" i="7"/>
  <c r="AM43" i="7"/>
  <c r="AM42" i="7"/>
  <c r="BM39" i="7"/>
  <c r="BI39" i="7"/>
  <c r="BE39" i="7"/>
  <c r="AU38" i="7"/>
  <c r="AM38" i="7"/>
  <c r="BE36" i="7"/>
  <c r="U36" i="7"/>
  <c r="N36" i="7"/>
  <c r="BB24" i="7"/>
  <c r="AT24" i="7"/>
  <c r="AM24" i="7"/>
  <c r="AF24" i="7"/>
  <c r="Y24" i="7"/>
  <c r="R24" i="7"/>
  <c r="K24" i="7"/>
  <c r="D24" i="7"/>
  <c r="BF11" i="7"/>
  <c r="AO11" i="7"/>
  <c r="U11" i="7"/>
  <c r="C11" i="7"/>
  <c r="BI138" i="6" l="1"/>
  <c r="D279" i="6"/>
  <c r="AM266" i="6"/>
  <c r="U266" i="6"/>
  <c r="N266" i="6"/>
  <c r="N260" i="6"/>
  <c r="BM257" i="6"/>
  <c r="BI257" i="6"/>
  <c r="BE257" i="6"/>
  <c r="AU256" i="6"/>
  <c r="AM256" i="6"/>
  <c r="BE254" i="6"/>
  <c r="U254" i="6"/>
  <c r="N254" i="6"/>
  <c r="AM243" i="6"/>
  <c r="U243" i="6"/>
  <c r="N243" i="6"/>
  <c r="AQ239" i="6"/>
  <c r="AQ237" i="6"/>
  <c r="N237" i="6"/>
  <c r="AY236" i="6"/>
  <c r="AQ235" i="6"/>
  <c r="BM234" i="6"/>
  <c r="BI234" i="6"/>
  <c r="BE234" i="6"/>
  <c r="AQ233" i="6"/>
  <c r="BE231" i="6"/>
  <c r="AY231" i="6"/>
  <c r="AQ231" i="6"/>
  <c r="U231" i="6"/>
  <c r="N231" i="6"/>
  <c r="AM219" i="6"/>
  <c r="U219" i="6"/>
  <c r="N219" i="6"/>
  <c r="N213" i="6"/>
  <c r="BM210" i="6"/>
  <c r="BI210" i="6"/>
  <c r="BE210" i="6"/>
  <c r="BE207" i="6"/>
  <c r="AN207" i="6"/>
  <c r="U207" i="6"/>
  <c r="N207" i="6"/>
  <c r="AM195" i="6"/>
  <c r="U195" i="6"/>
  <c r="N195" i="6"/>
  <c r="N189" i="6"/>
  <c r="BM186" i="6"/>
  <c r="BI186" i="6"/>
  <c r="BE186" i="6"/>
  <c r="AU186" i="6"/>
  <c r="AM186" i="6"/>
  <c r="BE183" i="6"/>
  <c r="U183" i="6"/>
  <c r="N183" i="6"/>
  <c r="AM171" i="6"/>
  <c r="U171" i="6"/>
  <c r="N171" i="6"/>
  <c r="N165" i="6"/>
  <c r="AU162" i="6"/>
  <c r="AQ162" i="6"/>
  <c r="AM162" i="6"/>
  <c r="AM159" i="6"/>
  <c r="U159" i="6"/>
  <c r="N159" i="6"/>
  <c r="AM147" i="6"/>
  <c r="U147" i="6"/>
  <c r="N147" i="6"/>
  <c r="AC142" i="6"/>
  <c r="U142" i="6"/>
  <c r="N141" i="6"/>
  <c r="BM138" i="6"/>
  <c r="BE138" i="6"/>
  <c r="AC137" i="6"/>
  <c r="U137" i="6"/>
  <c r="BE135" i="6"/>
  <c r="AM135" i="6"/>
  <c r="N135" i="6"/>
  <c r="AM123" i="6"/>
  <c r="U123" i="6"/>
  <c r="N123" i="6"/>
  <c r="U118" i="6"/>
  <c r="N117" i="6"/>
  <c r="BM114" i="6"/>
  <c r="BI114" i="6"/>
  <c r="BE114" i="6"/>
  <c r="U113" i="6"/>
  <c r="BE111" i="6"/>
  <c r="AM111" i="6"/>
  <c r="N111" i="6"/>
  <c r="AM99" i="6"/>
  <c r="U99" i="6"/>
  <c r="N99" i="6"/>
  <c r="AC94" i="6"/>
  <c r="U94" i="6"/>
  <c r="N93" i="6"/>
  <c r="BM90" i="6"/>
  <c r="BI90" i="6"/>
  <c r="BE90" i="6"/>
  <c r="AC89" i="6"/>
  <c r="U89" i="6"/>
  <c r="BE87" i="6"/>
  <c r="AM87" i="6"/>
  <c r="N87" i="6"/>
  <c r="AM75" i="6"/>
  <c r="U75" i="6"/>
  <c r="N75" i="6"/>
  <c r="N69" i="6"/>
  <c r="BM66" i="6"/>
  <c r="BI66" i="6"/>
  <c r="BE66" i="6"/>
  <c r="AU66" i="6"/>
  <c r="AM66" i="6"/>
  <c r="BE63" i="6"/>
  <c r="U63" i="6"/>
  <c r="N63" i="6"/>
  <c r="AM52" i="6"/>
  <c r="U52" i="6"/>
  <c r="N52" i="6"/>
  <c r="AM48" i="6"/>
  <c r="AM47" i="6"/>
  <c r="AM46" i="6"/>
  <c r="AM45" i="6"/>
  <c r="AM44" i="6"/>
  <c r="N44" i="6"/>
  <c r="AM43" i="6"/>
  <c r="AM42" i="6"/>
  <c r="BM39" i="6"/>
  <c r="BI39" i="6"/>
  <c r="BE39" i="6"/>
  <c r="AU38" i="6"/>
  <c r="AM38" i="6"/>
  <c r="BE36" i="6"/>
  <c r="U36" i="6"/>
  <c r="N36" i="6"/>
  <c r="BB24" i="6"/>
  <c r="AT24" i="6"/>
  <c r="AM24" i="6"/>
  <c r="AF24" i="6"/>
  <c r="Y24" i="6"/>
  <c r="R24" i="6"/>
  <c r="K24" i="6"/>
  <c r="D24" i="6"/>
  <c r="BF11" i="6"/>
  <c r="AO11" i="6"/>
  <c r="U11" i="6"/>
  <c r="C11" i="6"/>
  <c r="D279" i="5" l="1"/>
  <c r="AM266" i="5"/>
  <c r="U266" i="5"/>
  <c r="N266" i="5"/>
  <c r="N260" i="5"/>
  <c r="BM257" i="5"/>
  <c r="BI257" i="5"/>
  <c r="BE257" i="5"/>
  <c r="AU256" i="5"/>
  <c r="AM256" i="5"/>
  <c r="BE254" i="5"/>
  <c r="U254" i="5"/>
  <c r="N254" i="5"/>
  <c r="AM243" i="5"/>
  <c r="U243" i="5"/>
  <c r="N243" i="5"/>
  <c r="AQ239" i="5"/>
  <c r="AQ237" i="5"/>
  <c r="N237" i="5"/>
  <c r="AY236" i="5"/>
  <c r="AQ235" i="5"/>
  <c r="BM234" i="5"/>
  <c r="BI234" i="5"/>
  <c r="BE234" i="5"/>
  <c r="AQ233" i="5"/>
  <c r="BE231" i="5"/>
  <c r="AY231" i="5"/>
  <c r="AQ231" i="5"/>
  <c r="U231" i="5"/>
  <c r="N231" i="5"/>
  <c r="AM219" i="5"/>
  <c r="U219" i="5"/>
  <c r="N219" i="5"/>
  <c r="N213" i="5"/>
  <c r="BM210" i="5"/>
  <c r="BI210" i="5"/>
  <c r="BE210" i="5"/>
  <c r="BE207" i="5"/>
  <c r="AN207" i="5"/>
  <c r="U207" i="5"/>
  <c r="N207" i="5"/>
  <c r="AM195" i="5"/>
  <c r="U195" i="5"/>
  <c r="N195" i="5"/>
  <c r="N189" i="5"/>
  <c r="BM186" i="5"/>
  <c r="BI186" i="5"/>
  <c r="BE186" i="5"/>
  <c r="AU186" i="5"/>
  <c r="AM186" i="5"/>
  <c r="BE183" i="5"/>
  <c r="U183" i="5"/>
  <c r="N183" i="5"/>
  <c r="AM171" i="5"/>
  <c r="U171" i="5"/>
  <c r="N171" i="5"/>
  <c r="N165" i="5"/>
  <c r="AU162" i="5"/>
  <c r="AQ162" i="5"/>
  <c r="AM162" i="5"/>
  <c r="AM159" i="5"/>
  <c r="U159" i="5"/>
  <c r="N159" i="5"/>
  <c r="AM147" i="5"/>
  <c r="U147" i="5"/>
  <c r="N147" i="5"/>
  <c r="AC142" i="5"/>
  <c r="U142" i="5"/>
  <c r="N141" i="5"/>
  <c r="BM138" i="5"/>
  <c r="BI138" i="5"/>
  <c r="BE138" i="5"/>
  <c r="AC137" i="5"/>
  <c r="U137" i="5"/>
  <c r="BE135" i="5"/>
  <c r="AM135" i="5"/>
  <c r="N135" i="5"/>
  <c r="AM123" i="5"/>
  <c r="U123" i="5"/>
  <c r="N123" i="5"/>
  <c r="U118" i="5"/>
  <c r="N117" i="5"/>
  <c r="BM114" i="5"/>
  <c r="BI114" i="5"/>
  <c r="BE114" i="5"/>
  <c r="U113" i="5"/>
  <c r="BE111" i="5"/>
  <c r="AM111" i="5"/>
  <c r="N111" i="5"/>
  <c r="AM99" i="5"/>
  <c r="U99" i="5"/>
  <c r="N99" i="5"/>
  <c r="AC94" i="5"/>
  <c r="U94" i="5"/>
  <c r="N93" i="5"/>
  <c r="BM90" i="5"/>
  <c r="BI90" i="5"/>
  <c r="BE90" i="5"/>
  <c r="AC89" i="5"/>
  <c r="U89" i="5"/>
  <c r="BE87" i="5"/>
  <c r="AM87" i="5"/>
  <c r="N87" i="5"/>
  <c r="AM75" i="5"/>
  <c r="U75" i="5"/>
  <c r="N75" i="5"/>
  <c r="N69" i="5"/>
  <c r="BM66" i="5"/>
  <c r="BI66" i="5"/>
  <c r="BE66" i="5"/>
  <c r="AU66" i="5"/>
  <c r="AM66" i="5"/>
  <c r="BE63" i="5"/>
  <c r="U63" i="5"/>
  <c r="N63" i="5"/>
  <c r="AM52" i="5"/>
  <c r="U52" i="5"/>
  <c r="N52" i="5"/>
  <c r="AM48" i="5"/>
  <c r="AM47" i="5"/>
  <c r="AM46" i="5"/>
  <c r="AM45" i="5"/>
  <c r="AM44" i="5"/>
  <c r="N44" i="5"/>
  <c r="AM43" i="5"/>
  <c r="AM42" i="5"/>
  <c r="BM39" i="5"/>
  <c r="BI39" i="5"/>
  <c r="BE39" i="5"/>
  <c r="AU38" i="5"/>
  <c r="AM38" i="5"/>
  <c r="BE36" i="5"/>
  <c r="U36" i="5"/>
  <c r="N36" i="5"/>
  <c r="BB24" i="5"/>
  <c r="AT24" i="5"/>
  <c r="AM24" i="5"/>
  <c r="AF24" i="5"/>
  <c r="Y24" i="5"/>
  <c r="R24" i="5"/>
  <c r="K24" i="5"/>
  <c r="D24" i="5"/>
  <c r="BF11" i="5"/>
  <c r="AO11" i="5"/>
  <c r="U11" i="5"/>
  <c r="C11" i="5"/>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C11" i="3" l="1"/>
  <c r="U11" i="3"/>
  <c r="AO11" i="3"/>
  <c r="BF11" i="3"/>
  <c r="D24" i="3"/>
  <c r="K24" i="3"/>
  <c r="R24" i="3"/>
  <c r="Y24" i="3"/>
  <c r="AF24" i="3"/>
  <c r="AM24" i="3"/>
  <c r="AT24" i="3"/>
  <c r="BB24" i="3"/>
  <c r="N36" i="3"/>
  <c r="U36" i="3"/>
  <c r="BE36" i="3"/>
  <c r="AM38" i="3"/>
  <c r="AU38" i="3"/>
  <c r="BE39" i="3"/>
  <c r="BI39" i="3"/>
  <c r="BM39" i="3"/>
  <c r="AM42" i="3"/>
  <c r="AM43" i="3"/>
  <c r="N44" i="3"/>
  <c r="AM44" i="3"/>
  <c r="AM45" i="3"/>
  <c r="AM46" i="3"/>
  <c r="AM47" i="3"/>
  <c r="AM48" i="3"/>
  <c r="N52" i="3"/>
  <c r="U52" i="3"/>
  <c r="AM52" i="3"/>
  <c r="N63" i="3"/>
  <c r="U63" i="3"/>
  <c r="BE63" i="3"/>
  <c r="AM66" i="3"/>
  <c r="AU66" i="3"/>
  <c r="BE66" i="3"/>
  <c r="BI66" i="3"/>
  <c r="BM66" i="3"/>
  <c r="N69" i="3"/>
  <c r="N75" i="3"/>
  <c r="U75" i="3"/>
  <c r="AM75" i="3"/>
  <c r="N87" i="3"/>
  <c r="AM87" i="3"/>
  <c r="BE87" i="3"/>
  <c r="U89" i="3"/>
  <c r="AC89" i="3"/>
  <c r="BE90" i="3"/>
  <c r="BI90" i="3"/>
  <c r="BM90" i="3"/>
  <c r="N93" i="3"/>
  <c r="U94" i="3"/>
  <c r="AC94" i="3"/>
  <c r="N99" i="3"/>
  <c r="U99" i="3"/>
  <c r="AM99" i="3"/>
  <c r="N111" i="3"/>
  <c r="AM111" i="3"/>
  <c r="BE111" i="3"/>
  <c r="U113" i="3"/>
  <c r="BE114" i="3"/>
  <c r="BI114" i="3"/>
  <c r="BM114" i="3"/>
  <c r="N117" i="3"/>
  <c r="U118" i="3"/>
  <c r="N123" i="3"/>
  <c r="U123" i="3"/>
  <c r="AM123" i="3"/>
  <c r="N135" i="3"/>
  <c r="AM135" i="3"/>
  <c r="BE135" i="3"/>
  <c r="U137" i="3"/>
  <c r="AC137" i="3"/>
  <c r="BE138" i="3"/>
  <c r="BI138" i="3"/>
  <c r="BM138" i="3"/>
  <c r="N141" i="3"/>
  <c r="U142" i="3"/>
  <c r="AC142" i="3"/>
  <c r="N147" i="3"/>
  <c r="U147" i="3"/>
  <c r="AM147" i="3"/>
  <c r="N159" i="3"/>
  <c r="U159" i="3"/>
  <c r="AM159" i="3"/>
  <c r="AM162" i="3"/>
  <c r="AQ162" i="3"/>
  <c r="AU162" i="3"/>
  <c r="N165" i="3"/>
  <c r="N171" i="3"/>
  <c r="U171" i="3"/>
  <c r="AM171" i="3"/>
  <c r="N183" i="3"/>
  <c r="U183" i="3"/>
  <c r="BE183" i="3"/>
  <c r="AM186" i="3"/>
  <c r="AU186" i="3"/>
  <c r="BE186" i="3"/>
  <c r="BI186" i="3"/>
  <c r="BM186" i="3"/>
  <c r="N189" i="3"/>
  <c r="N195" i="3"/>
  <c r="U195" i="3"/>
  <c r="AM195" i="3"/>
  <c r="N207" i="3"/>
  <c r="U207" i="3"/>
  <c r="AN207" i="3"/>
  <c r="BE207" i="3"/>
  <c r="BE210" i="3"/>
  <c r="BI210" i="3"/>
  <c r="BM210" i="3"/>
  <c r="N213" i="3"/>
  <c r="N219" i="3"/>
  <c r="U219" i="3"/>
  <c r="AM219" i="3"/>
  <c r="N231" i="3"/>
  <c r="U231" i="3"/>
  <c r="AQ231" i="3"/>
  <c r="AY231" i="3"/>
  <c r="BE231" i="3"/>
  <c r="AQ233" i="3"/>
  <c r="BE234" i="3"/>
  <c r="BI234" i="3"/>
  <c r="BM234" i="3"/>
  <c r="AQ235" i="3"/>
  <c r="AY236" i="3"/>
  <c r="N237" i="3"/>
  <c r="AQ237" i="3"/>
  <c r="AQ239" i="3"/>
  <c r="N243" i="3"/>
  <c r="U243" i="3"/>
  <c r="AM243" i="3"/>
  <c r="N254" i="3"/>
  <c r="U254" i="3"/>
  <c r="BE254" i="3"/>
  <c r="AM256" i="3"/>
  <c r="AU256" i="3"/>
  <c r="BE257" i="3"/>
  <c r="BI257" i="3"/>
  <c r="BM257" i="3"/>
  <c r="N260" i="3"/>
  <c r="N266" i="3"/>
  <c r="U266" i="3"/>
  <c r="AM266" i="3"/>
  <c r="D279" i="3"/>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AN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alcChain>
</file>

<file path=xl/sharedStrings.xml><?xml version="1.0" encoding="utf-8"?>
<sst xmlns="http://schemas.openxmlformats.org/spreadsheetml/2006/main" count="1408" uniqueCount="74">
  <si>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</si>
  <si>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</si>
  <si>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</si>
  <si>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</si>
  <si>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</si>
  <si>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</si>
  <si>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</si>
  <si>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</si>
  <si>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</si>
  <si>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</si>
  <si>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rPh sb="0" eb="2">
      <t>シテイ</t>
    </rPh>
    <rPh sb="2" eb="5">
      <t>カンリシャ</t>
    </rPh>
    <rPh sb="6" eb="8">
      <t>セイド</t>
    </rPh>
    <phoneticPr fontId="9"/>
  </si>
  <si>
    <t>包括的
民間委託</t>
    <rPh sb="0" eb="3">
      <t>ホウカツテキ</t>
    </rPh>
    <rPh sb="4" eb="6">
      <t>ミンカン</t>
    </rPh>
    <rPh sb="6" eb="8">
      <t>イタク</t>
    </rPh>
    <phoneticPr fontId="9"/>
  </si>
  <si>
    <t>PPP/PFI方式
の活用</t>
    <rPh sb="7" eb="9">
      <t>ホウシキ</t>
    </rPh>
    <rPh sb="11" eb="13">
      <t>カツヨウ</t>
    </rPh>
    <phoneticPr fontId="9"/>
  </si>
  <si>
    <t>地方独立行政法人への移行</t>
    <rPh sb="0" eb="2">
      <t>チホウ</t>
    </rPh>
    <rPh sb="2" eb="4">
      <t>ドクリツ</t>
    </rPh>
    <rPh sb="4" eb="6">
      <t>ギョウセイ</t>
    </rPh>
    <rPh sb="6" eb="8">
      <t>ホウジン</t>
    </rPh>
    <rPh sb="10" eb="12">
      <t>イコウ</t>
    </rPh>
    <phoneticPr fontId="9"/>
  </si>
  <si>
    <t>取組事項</t>
    <rPh sb="0" eb="2">
      <t>トリクミ</t>
    </rPh>
    <rPh sb="2" eb="4">
      <t>ジコウ</t>
    </rPh>
    <phoneticPr fontId="9"/>
  </si>
  <si>
    <t>（取組の概要及び効果）</t>
    <rPh sb="1" eb="2">
      <t>ト</t>
    </rPh>
    <rPh sb="2" eb="3">
      <t>ク</t>
    </rPh>
    <rPh sb="4" eb="6">
      <t>ガイヨウ</t>
    </rPh>
    <rPh sb="6" eb="7">
      <t>オヨ</t>
    </rPh>
    <rPh sb="8" eb="10">
      <t>コウカ</t>
    </rPh>
    <phoneticPr fontId="9"/>
  </si>
  <si>
    <t>（全部と一部の別）</t>
    <rPh sb="1" eb="3">
      <t>ゼンブ</t>
    </rPh>
    <rPh sb="4" eb="6">
      <t>イチブ</t>
    </rPh>
    <rPh sb="7" eb="8">
      <t>ベツ</t>
    </rPh>
    <phoneticPr fontId="9"/>
  </si>
  <si>
    <t>（実施（予定）時期）</t>
    <rPh sb="1" eb="3">
      <t>ジッシ</t>
    </rPh>
    <rPh sb="4" eb="6">
      <t>ヨテイ</t>
    </rPh>
    <rPh sb="7" eb="9">
      <t>ジキ</t>
    </rPh>
    <phoneticPr fontId="9"/>
  </si>
  <si>
    <t>実施済</t>
    <rPh sb="0" eb="2">
      <t>ジッシ</t>
    </rPh>
    <rPh sb="2" eb="3">
      <t>ズ</t>
    </rPh>
    <phoneticPr fontId="9"/>
  </si>
  <si>
    <t>全部廃止</t>
    <rPh sb="0" eb="2">
      <t>ゼンブ</t>
    </rPh>
    <rPh sb="2" eb="4">
      <t>ハイシ</t>
    </rPh>
    <phoneticPr fontId="9"/>
  </si>
  <si>
    <t>一部廃止</t>
    <rPh sb="0" eb="2">
      <t>イチブ</t>
    </rPh>
    <rPh sb="2" eb="4">
      <t>ハイシ</t>
    </rPh>
    <phoneticPr fontId="9"/>
  </si>
  <si>
    <t>①償還終了による廃止</t>
    <rPh sb="1" eb="3">
      <t>ショウカン</t>
    </rPh>
    <rPh sb="3" eb="5">
      <t>シュウリョウ</t>
    </rPh>
    <rPh sb="8" eb="10">
      <t>ハイシ</t>
    </rPh>
    <phoneticPr fontId="9"/>
  </si>
  <si>
    <t>②一般会計化</t>
    <rPh sb="1" eb="3">
      <t>イッパン</t>
    </rPh>
    <rPh sb="3" eb="6">
      <t>カイケイカ</t>
    </rPh>
    <phoneticPr fontId="9"/>
  </si>
  <si>
    <t>年</t>
    <rPh sb="0" eb="1">
      <t>ネン</t>
    </rPh>
    <phoneticPr fontId="9"/>
  </si>
  <si>
    <t>月</t>
    <rPh sb="0" eb="1">
      <t>ガツ</t>
    </rPh>
    <phoneticPr fontId="9"/>
  </si>
  <si>
    <t>日</t>
    <rPh sb="0" eb="1">
      <t>ニチ</t>
    </rPh>
    <phoneticPr fontId="9"/>
  </si>
  <si>
    <t>実施予定</t>
    <rPh sb="0" eb="2">
      <t>ジッシ</t>
    </rPh>
    <rPh sb="2" eb="4">
      <t>ヨテイ</t>
    </rPh>
    <phoneticPr fontId="9"/>
  </si>
  <si>
    <t>③診療所への移行</t>
    <rPh sb="1" eb="4">
      <t>シンリョウジョ</t>
    </rPh>
    <rPh sb="6" eb="8">
      <t>イコウ</t>
    </rPh>
    <phoneticPr fontId="9"/>
  </si>
  <si>
    <t>④飲料用水供給施設化</t>
    <rPh sb="1" eb="3">
      <t>インリョウ</t>
    </rPh>
    <rPh sb="3" eb="5">
      <t>ヨウスイ</t>
    </rPh>
    <rPh sb="5" eb="7">
      <t>キョウキュウ</t>
    </rPh>
    <rPh sb="7" eb="10">
      <t>シセツカ</t>
    </rPh>
    <phoneticPr fontId="9"/>
  </si>
  <si>
    <t>⑤民営化・民間譲渡による廃止</t>
    <rPh sb="1" eb="4">
      <t>ミンエイカ</t>
    </rPh>
    <rPh sb="5" eb="7">
      <t>ミンカン</t>
    </rPh>
    <rPh sb="7" eb="9">
      <t>ジョウト</t>
    </rPh>
    <rPh sb="12" eb="14">
      <t>ハイシ</t>
    </rPh>
    <phoneticPr fontId="9"/>
  </si>
  <si>
    <t>⑥広域化による廃止</t>
    <rPh sb="1" eb="4">
      <t>コウイキカ</t>
    </rPh>
    <rPh sb="7" eb="9">
      <t>ハイシ</t>
    </rPh>
    <phoneticPr fontId="9"/>
  </si>
  <si>
    <t>⑦その他</t>
    <rPh sb="3" eb="4">
      <t>タ</t>
    </rPh>
    <phoneticPr fontId="9"/>
  </si>
  <si>
    <t>（取組の概要）</t>
    <rPh sb="1" eb="2">
      <t>ト</t>
    </rPh>
    <rPh sb="2" eb="3">
      <t>ク</t>
    </rPh>
    <rPh sb="4" eb="6">
      <t>ガイヨウ</t>
    </rPh>
    <phoneticPr fontId="9"/>
  </si>
  <si>
    <t>（検討状況・課題）</t>
    <rPh sb="1" eb="3">
      <t>ケントウ</t>
    </rPh>
    <rPh sb="3" eb="5">
      <t>ジョウキョウ</t>
    </rPh>
    <rPh sb="6" eb="8">
      <t>カダイ</t>
    </rPh>
    <phoneticPr fontId="9"/>
  </si>
  <si>
    <t>検討中</t>
    <rPh sb="0" eb="3">
      <t>ケントウチュウ</t>
    </rPh>
    <phoneticPr fontId="9"/>
  </si>
  <si>
    <t>民営化・民間譲渡</t>
    <rPh sb="0" eb="3">
      <t>ミンエイカ</t>
    </rPh>
    <rPh sb="4" eb="6">
      <t>ミンカン</t>
    </rPh>
    <rPh sb="6" eb="8">
      <t>ジョウト</t>
    </rPh>
    <phoneticPr fontId="9"/>
  </si>
  <si>
    <t>（取組の概要及び効果）</t>
    <rPh sb="1" eb="2">
      <t>ト</t>
    </rPh>
    <rPh sb="2" eb="3">
      <t>ク</t>
    </rPh>
    <rPh sb="4" eb="6">
      <t>ガイヨウ</t>
    </rPh>
    <phoneticPr fontId="9"/>
  </si>
  <si>
    <t>全部民営化・
全部民間譲渡</t>
    <rPh sb="0" eb="2">
      <t>ゼンブ</t>
    </rPh>
    <rPh sb="2" eb="5">
      <t>ミンエイカ</t>
    </rPh>
    <rPh sb="7" eb="9">
      <t>ゼンブ</t>
    </rPh>
    <rPh sb="9" eb="11">
      <t>ミンカン</t>
    </rPh>
    <rPh sb="11" eb="13">
      <t>ジョウト</t>
    </rPh>
    <phoneticPr fontId="9"/>
  </si>
  <si>
    <t>一部民営化・
一部民間譲渡</t>
    <rPh sb="0" eb="2">
      <t>イチブ</t>
    </rPh>
    <rPh sb="2" eb="5">
      <t>ミンエイカ</t>
    </rPh>
    <rPh sb="7" eb="8">
      <t>イチ</t>
    </rPh>
    <rPh sb="8" eb="9">
      <t>ブ</t>
    </rPh>
    <rPh sb="9" eb="11">
      <t>ミンカン</t>
    </rPh>
    <rPh sb="11" eb="13">
      <t>ジョウト</t>
    </rPh>
    <phoneticPr fontId="9"/>
  </si>
  <si>
    <t>（水道事業）広域化等</t>
    <rPh sb="1" eb="3">
      <t>スイドウ</t>
    </rPh>
    <rPh sb="3" eb="5">
      <t>ジギョウ</t>
    </rPh>
    <phoneticPr fontId="9"/>
  </si>
  <si>
    <t>（実施類型）</t>
    <rPh sb="1" eb="3">
      <t>ジッシ</t>
    </rPh>
    <rPh sb="3" eb="5">
      <t>ルイケイ</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</si>
  <si>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</si>
  <si>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</si>
  <si>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</si>
  <si>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</si>
  <si>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（簡易水道事業）広域化等</t>
    <rPh sb="1" eb="3">
      <t>カンイ</t>
    </rPh>
    <rPh sb="3" eb="5">
      <t>スイドウ</t>
    </rPh>
    <rPh sb="5" eb="7">
      <t>ジギョウ</t>
    </rPh>
    <phoneticPr fontId="9"/>
  </si>
  <si>
    <t>簡易水道事業統合</t>
    <rPh sb="0" eb="2">
      <t>カンイ</t>
    </rPh>
    <rPh sb="2" eb="4">
      <t>スイドウ</t>
    </rPh>
    <rPh sb="4" eb="6">
      <t>ジギョウ</t>
    </rPh>
    <rPh sb="6" eb="8">
      <t>トウゴウ</t>
    </rPh>
    <phoneticPr fontId="9"/>
  </si>
  <si>
    <t>簡易水道事業統合以外</t>
    <rPh sb="0" eb="2">
      <t>カンイ</t>
    </rPh>
    <rPh sb="2" eb="4">
      <t>スイドウ</t>
    </rPh>
    <rPh sb="4" eb="6">
      <t>ジギョウ</t>
    </rPh>
    <rPh sb="6" eb="8">
      <t>トウゴウ</t>
    </rPh>
    <rPh sb="8" eb="10">
      <t>イガイ</t>
    </rPh>
    <phoneticPr fontId="9"/>
  </si>
  <si>
    <t>（下水道事業）広域化等</t>
    <rPh sb="1" eb="2">
      <t>シタ</t>
    </rPh>
    <rPh sb="2" eb="4">
      <t>スイドウ</t>
    </rPh>
    <rPh sb="4" eb="6">
      <t>ジギョウ</t>
    </rPh>
    <phoneticPr fontId="9"/>
  </si>
  <si>
    <t>汚水処理施設の
統廃合</t>
    <rPh sb="0" eb="2">
      <t>オスイ</t>
    </rPh>
    <rPh sb="2" eb="4">
      <t>ショリ</t>
    </rPh>
    <rPh sb="4" eb="6">
      <t>シセツ</t>
    </rPh>
    <rPh sb="8" eb="11">
      <t>トウハイゴウ</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</si>
  <si>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</si>
  <si>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</si>
  <si>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9"/>
  </si>
  <si>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9"/>
  </si>
  <si>
    <t>民間活用（指定管理者制度）</t>
    <rPh sb="0" eb="2">
      <t>ミンカン</t>
    </rPh>
    <rPh sb="2" eb="4">
      <t>カツヨウ</t>
    </rPh>
    <rPh sb="5" eb="7">
      <t>シテイ</t>
    </rPh>
    <rPh sb="7" eb="10">
      <t>カンリシャ</t>
    </rPh>
    <rPh sb="10" eb="12">
      <t>セイド</t>
    </rPh>
    <phoneticPr fontId="9"/>
  </si>
  <si>
    <t>（方式）</t>
    <rPh sb="1" eb="3">
      <t>ホウシキ</t>
    </rPh>
    <phoneticPr fontId="9"/>
  </si>
  <si>
    <t>代行制</t>
    <rPh sb="0" eb="3">
      <t>ダイコウセイ</t>
    </rPh>
    <phoneticPr fontId="9"/>
  </si>
  <si>
    <t>利用料金制</t>
    <rPh sb="0" eb="2">
      <t>リヨウ</t>
    </rPh>
    <rPh sb="2" eb="5">
      <t>リョウキンセイ</t>
    </rPh>
    <phoneticPr fontId="9"/>
  </si>
  <si>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</si>
  <si>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</si>
  <si>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民間活用（ＰＰＰ/ＰＦＩ方式の活用）</t>
    <rPh sb="0" eb="2">
      <t>ミンカン</t>
    </rPh>
    <rPh sb="2" eb="4">
      <t>カツヨウ</t>
    </rPh>
    <rPh sb="12" eb="14">
      <t>ホウシキ</t>
    </rPh>
    <rPh sb="15" eb="17">
      <t>カツヨウ</t>
    </rPh>
    <phoneticPr fontId="9"/>
  </si>
  <si>
    <t>（導入・契約（予定）時期）</t>
    <rPh sb="1" eb="3">
      <t>ドウニュウ</t>
    </rPh>
    <rPh sb="4" eb="6">
      <t>ケイヤク</t>
    </rPh>
    <rPh sb="7" eb="9">
      <t>ヨテイ</t>
    </rPh>
    <rPh sb="10" eb="12">
      <t>ジキ</t>
    </rPh>
    <phoneticPr fontId="9"/>
  </si>
  <si>
    <t>BTO方式</t>
    <rPh sb="3" eb="5">
      <t>ホウシキ</t>
    </rPh>
    <phoneticPr fontId="9"/>
  </si>
  <si>
    <t>公共施設等運営権方式（コンセッション方式）</t>
    <rPh sb="0" eb="2">
      <t>コウキョウ</t>
    </rPh>
    <rPh sb="2" eb="4">
      <t>シセツ</t>
    </rPh>
    <rPh sb="4" eb="5">
      <t>トウ</t>
    </rPh>
    <rPh sb="5" eb="8">
      <t>ウンエイケン</t>
    </rPh>
    <rPh sb="8" eb="10">
      <t>ホウシキ</t>
    </rPh>
    <rPh sb="18" eb="20">
      <t>ホウシキ</t>
    </rPh>
    <phoneticPr fontId="9"/>
  </si>
  <si>
    <t>BOT方式</t>
    <rPh sb="3" eb="5">
      <t>ホウシキ</t>
    </rPh>
    <phoneticPr fontId="9"/>
  </si>
  <si>
    <t>BOO方式</t>
    <rPh sb="3" eb="5">
      <t>ホウシキ</t>
    </rPh>
    <phoneticPr fontId="9"/>
  </si>
  <si>
    <t>その他</t>
    <rPh sb="2" eb="3">
      <t>タ</t>
    </rPh>
    <phoneticPr fontId="9"/>
  </si>
  <si>
    <t>DB方式</t>
    <rPh sb="2" eb="4">
      <t>ホウシキ</t>
    </rPh>
    <phoneticPr fontId="9"/>
  </si>
  <si>
    <t>DBO方式</t>
    <rPh sb="3" eb="5">
      <t>ホウシキ</t>
    </rPh>
    <phoneticPr fontId="9"/>
  </si>
  <si>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9"/>
  </si>
  <si>
    <t>（公務員型と非公務員型の別）</t>
    <rPh sb="1" eb="5">
      <t>コウムインガタ</t>
    </rPh>
    <rPh sb="6" eb="7">
      <t>ヒ</t>
    </rPh>
    <rPh sb="7" eb="11">
      <t>コウムインガタ</t>
    </rPh>
    <rPh sb="12" eb="13">
      <t>ベツ</t>
    </rPh>
    <phoneticPr fontId="9"/>
  </si>
  <si>
    <t>公務員型</t>
    <rPh sb="0" eb="3">
      <t>コウムイン</t>
    </rPh>
    <rPh sb="3" eb="4">
      <t>ガタ</t>
    </rPh>
    <phoneticPr fontId="9"/>
  </si>
  <si>
    <t>非公務員型</t>
    <rPh sb="0" eb="1">
      <t>ヒ</t>
    </rPh>
    <rPh sb="1" eb="4">
      <t>コウムイン</t>
    </rPh>
    <rPh sb="4" eb="5">
      <t>ガタ</t>
    </rPh>
    <phoneticPr fontId="9"/>
  </si>
  <si>
    <t>抜本的な改革に取り組まず、現行の経営体制・手法を継続する理由及び現在の経営状況・経営戦略等における中長期的な将来見通しを踏まえた、今後の経営改革の方向性</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</si>
</sst>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
      <sz val="14"/>
      <color theme="1"/>
      <name val="游ゴシック"/>
      <family val="2"/>
      <charset val="128"/>
      <scheme val="minor"/>
    </font>
    <font>
      <sz val="10"/>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96">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3" fillId="0" borderId="0" xfId="1" applyFont="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Alignment="1"/>
    <xf numFmtId="0" fontId="14" fillId="2" borderId="5" xfId="1" applyFont="1" applyFill="1" applyBorder="1" applyAlignment="1"/>
    <xf numFmtId="0" fontId="14" fillId="2" borderId="0" xfId="1" applyFont="1" applyFill="1" applyAlignment="1"/>
    <xf numFmtId="0" fontId="14" fillId="2" borderId="6" xfId="1" applyFont="1" applyFill="1" applyBorder="1" applyAlignment="1"/>
    <xf numFmtId="0" fontId="15" fillId="2" borderId="0" xfId="1" applyFont="1" applyFill="1">
      <alignment vertical="center"/>
    </xf>
    <xf numFmtId="0" fontId="17" fillId="0" borderId="0" xfId="1" applyFont="1" applyAlignment="1"/>
    <xf numFmtId="0" fontId="18" fillId="2" borderId="0" xfId="1" applyFont="1" applyFill="1">
      <alignment vertical="center"/>
    </xf>
    <xf numFmtId="0" fontId="19" fillId="2" borderId="0" xfId="1" applyFont="1" applyFill="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0" borderId="0" xfId="1" applyFont="1">
      <alignment vertical="center"/>
    </xf>
    <xf numFmtId="0" fontId="17" fillId="0" borderId="0" xfId="1" applyFont="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20" fillId="0" borderId="0" xfId="1" applyFont="1">
      <alignment vertical="center"/>
    </xf>
    <xf numFmtId="0" fontId="18" fillId="2" borderId="5" xfId="1" applyFont="1" applyFill="1" applyBorder="1">
      <alignment vertical="center"/>
    </xf>
    <xf numFmtId="0" fontId="17" fillId="2" borderId="0" xfId="1" applyFont="1" applyFill="1" applyAlignment="1">
      <alignment wrapText="1"/>
    </xf>
    <xf numFmtId="0" fontId="17" fillId="2" borderId="0" xfId="1" applyFont="1" applyFill="1" applyAlignment="1"/>
    <xf numFmtId="0" fontId="21" fillId="2" borderId="0" xfId="1" applyFont="1" applyFill="1" applyAlignment="1"/>
    <xf numFmtId="0" fontId="4" fillId="2" borderId="0" xfId="1" applyFont="1" applyFill="1" applyAlignment="1">
      <alignment horizontal="left" vertical="center" wrapText="1"/>
    </xf>
    <xf numFmtId="0" fontId="18" fillId="2" borderId="6" xfId="1" applyFont="1" applyFill="1" applyBorder="1">
      <alignment vertical="center"/>
    </xf>
    <xf numFmtId="0" fontId="21" fillId="2" borderId="0" xfId="1" applyFont="1" applyFill="1">
      <alignment vertical="center"/>
    </xf>
    <xf numFmtId="0" fontId="17" fillId="2" borderId="0" xfId="1" applyFont="1" applyFill="1" applyAlignment="1">
      <alignment shrinkToFit="1"/>
    </xf>
    <xf numFmtId="0" fontId="4" fillId="2" borderId="0" xfId="1" applyFont="1" applyFill="1" applyAlignment="1">
      <alignment vertical="center" wrapText="1"/>
    </xf>
    <xf numFmtId="0" fontId="17" fillId="2" borderId="0" xfId="1" applyFont="1" applyFill="1" applyAlignment="1">
      <alignment horizontal="left" wrapText="1"/>
    </xf>
    <xf numFmtId="0" fontId="22" fillId="2" borderId="0" xfId="1" applyFont="1" applyFill="1">
      <alignment vertical="center"/>
    </xf>
    <xf numFmtId="0" fontId="21" fillId="2" borderId="0" xfId="1" applyFont="1" applyFill="1" applyAlignment="1">
      <alignment shrinkToFit="1"/>
    </xf>
    <xf numFmtId="0" fontId="21" fillId="2" borderId="0" xfId="1" applyFont="1" applyFill="1" applyAlignment="1">
      <alignment horizontal="left" vertical="center" wrapText="1"/>
    </xf>
    <xf numFmtId="0" fontId="21" fillId="2" borderId="0" xfId="1" applyFont="1" applyFill="1" applyAlignment="1">
      <alignment vertical="center" wrapText="1"/>
    </xf>
    <xf numFmtId="0" fontId="21" fillId="2" borderId="8" xfId="1" applyFont="1" applyFill="1" applyBorder="1" applyAlignment="1">
      <alignment wrapText="1"/>
    </xf>
    <xf numFmtId="0" fontId="21" fillId="2" borderId="0" xfId="1" applyFont="1" applyFill="1" applyAlignment="1">
      <alignment wrapText="1"/>
    </xf>
    <xf numFmtId="0" fontId="22" fillId="2" borderId="0" xfId="1" applyFont="1" applyFill="1" applyAlignment="1">
      <alignment horizontal="left" vertical="center"/>
    </xf>
    <xf numFmtId="0" fontId="24" fillId="2" borderId="0" xfId="1" applyFont="1" applyFill="1" applyAlignment="1">
      <alignment vertical="center" wrapText="1"/>
    </xf>
    <xf numFmtId="0" fontId="15" fillId="2" borderId="0" xfId="1" applyFont="1" applyFill="1" applyAlignment="1">
      <alignment horizontal="center" vertical="center"/>
    </xf>
    <xf numFmtId="0" fontId="19" fillId="2" borderId="0" xfId="1" applyFont="1" applyFill="1" applyAlignment="1">
      <alignment horizontal="center" vertical="center"/>
    </xf>
    <xf numFmtId="0" fontId="21"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4" fillId="2" borderId="0" xfId="1" applyFont="1" applyFill="1">
      <alignment vertical="center"/>
    </xf>
    <xf numFmtId="0" fontId="18" fillId="2" borderId="7" xfId="1" applyFont="1" applyFill="1" applyBorder="1">
      <alignment vertical="center"/>
    </xf>
    <xf numFmtId="0" fontId="18" fillId="2" borderId="8" xfId="1" applyFont="1" applyFill="1" applyBorder="1">
      <alignment vertical="center"/>
    </xf>
    <xf numFmtId="0" fontId="18" fillId="2" borderId="9" xfId="1" applyFont="1" applyFill="1" applyBorder="1">
      <alignment vertical="center"/>
    </xf>
    <xf numFmtId="0" fontId="21" fillId="2" borderId="8" xfId="1" applyFont="1" applyFill="1" applyBorder="1" applyAlignment="1"/>
    <xf numFmtId="0" fontId="17" fillId="2" borderId="0" xfId="1" applyFont="1" applyFill="1" applyAlignment="1">
      <alignment horizontal="left" vertical="center" wrapText="1"/>
    </xf>
    <xf numFmtId="0" fontId="25" fillId="2" borderId="0" xfId="1" applyFont="1" applyFill="1" applyAlignment="1">
      <alignment horizontal="left" vertical="center"/>
    </xf>
    <xf numFmtId="0" fontId="13" fillId="2" borderId="0" xfId="1" applyFont="1" applyFill="1">
      <alignment vertical="center"/>
    </xf>
    <xf numFmtId="0" fontId="1" fillId="2" borderId="2" xfId="1" applyFill="1" applyBorder="1">
      <alignment vertical="center"/>
    </xf>
    <xf numFmtId="0" fontId="13"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31"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19" fillId="0" borderId="5" xfId="1" applyFont="1" applyBorder="1" applyAlignment="1">
      <alignment horizontal="center" vertical="center" shrinkToFit="1"/>
    </xf>
    <xf numFmtId="0" fontId="19" fillId="0" borderId="0" xfId="1" applyFont="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9" xfId="1" applyFont="1" applyBorder="1" applyAlignment="1">
      <alignment horizontal="center" vertical="center" shrinkToFit="1"/>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0" xfId="1" applyFont="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0" xfId="1" applyFont="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7" fillId="2" borderId="10" xfId="1" applyFont="1" applyFill="1" applyBorder="1" applyAlignment="1">
      <alignment horizontal="left" wrapTex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25" fillId="0" borderId="2" xfId="1" applyFont="1" applyBorder="1" applyAlignment="1">
      <alignment horizontal="center" vertical="center" shrinkToFit="1"/>
    </xf>
    <xf numFmtId="0" fontId="25" fillId="0" borderId="3" xfId="1" applyFont="1" applyBorder="1" applyAlignment="1">
      <alignment horizontal="center" vertical="center" shrinkToFit="1"/>
    </xf>
    <xf numFmtId="0" fontId="25" fillId="0" borderId="4" xfId="1" applyFont="1" applyBorder="1" applyAlignment="1">
      <alignment horizontal="center" vertical="center" shrinkToFit="1"/>
    </xf>
    <xf numFmtId="0" fontId="25" fillId="0" borderId="7" xfId="1" applyFont="1" applyBorder="1" applyAlignment="1">
      <alignment horizontal="center" vertical="center" shrinkToFit="1"/>
    </xf>
    <xf numFmtId="0" fontId="25" fillId="0" borderId="8" xfId="1" applyFont="1" applyBorder="1" applyAlignment="1">
      <alignment horizontal="center" vertical="center" shrinkToFit="1"/>
    </xf>
    <xf numFmtId="0" fontId="25" fillId="0" borderId="9"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30"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29" fillId="0" borderId="1" xfId="1" applyFont="1" applyBorder="1" applyAlignment="1">
      <alignment horizontal="center" vertical="center" wrapText="1"/>
    </xf>
    <xf numFmtId="0" fontId="18" fillId="0" borderId="1" xfId="1" quotePrefix="1" applyFont="1" applyBorder="1" applyAlignment="1">
      <alignment horizontal="center" vertical="center" wrapText="1"/>
    </xf>
    <xf numFmtId="0" fontId="17" fillId="2" borderId="3" xfId="1" applyFont="1" applyFill="1" applyBorder="1" applyAlignment="1">
      <alignment horizontal="left" wrapText="1"/>
    </xf>
    <xf numFmtId="0" fontId="17" fillId="2" borderId="8" xfId="1" applyFont="1" applyFill="1" applyBorder="1" applyAlignment="1">
      <alignment horizontal="left" wrapText="1"/>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8" fillId="0" borderId="5" xfId="1" applyFont="1" applyBorder="1" applyAlignment="1">
      <alignment horizontal="left" vertical="center" wrapText="1"/>
    </xf>
    <xf numFmtId="0" fontId="28" fillId="0" borderId="0" xfId="1" applyFont="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8" fillId="0" borderId="8" xfId="1" applyFont="1" applyBorder="1" applyAlignment="1">
      <alignment horizontal="left" vertical="center" wrapText="1"/>
    </xf>
    <xf numFmtId="0" fontId="28" fillId="0" borderId="9" xfId="1" applyFont="1" applyBorder="1" applyAlignment="1">
      <alignment horizontal="left" vertical="center" wrapText="1"/>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23" fillId="0" borderId="0" xfId="1" applyFont="1" applyAlignment="1">
      <alignment horizontal="left" vertical="center"/>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8" xfId="1" applyFont="1" applyBorder="1" applyAlignment="1">
      <alignment horizontal="left" vertical="center"/>
    </xf>
    <xf numFmtId="0" fontId="23" fillId="0" borderId="9" xfId="1" applyFont="1" applyBorder="1" applyAlignment="1">
      <alignment horizontal="left" vertical="center"/>
    </xf>
    <xf numFmtId="0" fontId="15" fillId="0" borderId="1" xfId="1" applyFont="1" applyBorder="1" applyAlignment="1">
      <alignment horizontal="center" vertical="center"/>
    </xf>
    <xf numFmtId="0" fontId="15" fillId="0" borderId="11" xfId="1" applyFont="1" applyBorder="1" applyAlignment="1">
      <alignment horizontal="center" vertical="center"/>
    </xf>
    <xf numFmtId="0" fontId="25" fillId="0" borderId="5" xfId="1" applyFont="1" applyBorder="1" applyAlignment="1">
      <alignment horizontal="center" vertical="center" shrinkToFit="1"/>
    </xf>
    <xf numFmtId="0" fontId="25" fillId="0" borderId="0" xfId="1" applyFont="1" applyAlignment="1">
      <alignment horizontal="center" vertical="center" shrinkToFit="1"/>
    </xf>
    <xf numFmtId="0" fontId="25" fillId="0" borderId="6" xfId="1" applyFont="1" applyBorder="1" applyAlignment="1">
      <alignment horizontal="center" vertical="center" shrinkToFit="1"/>
    </xf>
    <xf numFmtId="0" fontId="15" fillId="0" borderId="1" xfId="1" applyFont="1" applyBorder="1" applyAlignment="1">
      <alignment horizontal="center" vertical="center" wrapText="1"/>
    </xf>
    <xf numFmtId="0" fontId="17" fillId="2" borderId="0" xfId="1" applyFont="1" applyFill="1" applyAlignment="1">
      <alignment horizontal="left"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6"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14" fillId="0" borderId="0" xfId="1" applyFont="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25" fillId="0" borderId="1" xfId="1" applyFont="1" applyBorder="1" applyAlignment="1">
      <alignment horizontal="center" vertical="center" wrapText="1" shrinkToFit="1"/>
    </xf>
    <xf numFmtId="0" fontId="26" fillId="0" borderId="10" xfId="1" applyFont="1" applyBorder="1">
      <alignment vertical="center"/>
    </xf>
    <xf numFmtId="0" fontId="26" fillId="0" borderId="12" xfId="1" applyFont="1" applyBorder="1">
      <alignment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25" fillId="0" borderId="1" xfId="1" applyFont="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8"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8" fillId="0" borderId="2"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32" fillId="0" borderId="2" xfId="1" applyFont="1" applyBorder="1" applyAlignment="1">
      <alignment horizontal="left" vertical="center" wrapText="1"/>
    </xf>
    <xf numFmtId="0" fontId="32" fillId="0" borderId="3" xfId="1" applyFont="1" applyBorder="1" applyAlignment="1">
      <alignment horizontal="left" vertical="center" wrapText="1"/>
    </xf>
    <xf numFmtId="0" fontId="32" fillId="0" borderId="4" xfId="1" applyFont="1" applyBorder="1" applyAlignment="1">
      <alignment horizontal="left" vertical="center" wrapText="1"/>
    </xf>
    <xf numFmtId="0" fontId="32" fillId="0" borderId="5" xfId="1" applyFont="1" applyBorder="1" applyAlignment="1">
      <alignment horizontal="left" vertical="center" wrapText="1"/>
    </xf>
    <xf numFmtId="0" fontId="32" fillId="0" borderId="0" xfId="1" applyFont="1" applyAlignment="1">
      <alignment horizontal="left" vertical="center" wrapText="1"/>
    </xf>
    <xf numFmtId="0" fontId="32" fillId="0" borderId="6" xfId="1" applyFont="1" applyBorder="1" applyAlignment="1">
      <alignment horizontal="left" vertical="center" wrapText="1"/>
    </xf>
    <xf numFmtId="0" fontId="32" fillId="0" borderId="7" xfId="1" applyFont="1" applyBorder="1" applyAlignment="1">
      <alignment horizontal="left" vertical="center" wrapText="1"/>
    </xf>
    <xf numFmtId="0" fontId="32" fillId="0" borderId="8" xfId="1" applyFont="1" applyBorder="1" applyAlignment="1">
      <alignment horizontal="left" vertical="center" wrapText="1"/>
    </xf>
    <xf numFmtId="0" fontId="32" fillId="0" borderId="9"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0" xfId="1" applyFont="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33" fillId="0" borderId="2" xfId="1" applyFont="1" applyBorder="1" applyAlignment="1">
      <alignment horizontal="left" vertical="center" wrapText="1"/>
    </xf>
    <xf numFmtId="0" fontId="33" fillId="0" borderId="3" xfId="1" applyFont="1" applyBorder="1" applyAlignment="1">
      <alignment horizontal="left" vertical="center" wrapText="1"/>
    </xf>
    <xf numFmtId="0" fontId="33" fillId="0" borderId="4" xfId="1" applyFont="1" applyBorder="1" applyAlignment="1">
      <alignment horizontal="left" vertical="center" wrapText="1"/>
    </xf>
    <xf numFmtId="0" fontId="33" fillId="0" borderId="5" xfId="1" applyFont="1" applyBorder="1" applyAlignment="1">
      <alignment horizontal="left" vertical="center" wrapText="1"/>
    </xf>
    <xf numFmtId="0" fontId="33" fillId="0" borderId="0" xfId="1" applyFont="1" applyAlignment="1">
      <alignment horizontal="left" vertical="center" wrapText="1"/>
    </xf>
    <xf numFmtId="0" fontId="33" fillId="0" borderId="6" xfId="1" applyFont="1" applyBorder="1" applyAlignment="1">
      <alignment horizontal="left" vertical="center" wrapText="1"/>
    </xf>
    <xf numFmtId="0" fontId="33" fillId="0" borderId="7" xfId="1" applyFont="1" applyBorder="1" applyAlignment="1">
      <alignment horizontal="left" vertical="center" wrapText="1"/>
    </xf>
    <xf numFmtId="0" fontId="33" fillId="0" borderId="8" xfId="1" applyFont="1" applyBorder="1" applyAlignment="1">
      <alignment horizontal="left" vertical="center" wrapText="1"/>
    </xf>
    <xf numFmtId="0" fontId="33" fillId="0" borderId="9" xfId="1" applyFont="1" applyBorder="1" applyAlignment="1">
      <alignment horizontal="left" vertical="center" wrapText="1"/>
    </xf>
  </cellXfs>
  <cellStyles count="2">
    <cellStyle name="標準" xfId="0" builtinId="0"/>
    <cellStyle name="標準 2" xfId="1" xr:uid="{85A29DA5-3F66-44B0-A8C5-EEDE0653521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795862F-B3F9-433A-B45F-53C32B0D474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DA2657-A02D-49DC-B449-F1B4276C65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A30E387-765C-4204-B5E8-72EDE3D8EB0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349A4934-7475-4119-9C8C-2C4B12B85B26}"/>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C36959C-EDD1-453F-B6A8-8A49356FDD8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EFBE312-8954-4649-9DCB-1519B76E809F}"/>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A7923D38-3CC4-41C8-B31B-70BAD988A6D2}"/>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63105B7-2DEF-4B28-AE8D-AB9EFE543C9F}"/>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38314857-87E7-4FA7-8BE1-EF5DE3D987C7}"/>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B825A35-0314-4B09-9366-361C82EE844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2C575C33-052A-47E1-9846-B97C74CC4FEA}"/>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84C2BA30-70CC-4B6B-9C28-18A817414E9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DBB80CA6-2E70-4C6A-8021-E91E326813D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85112BE-D6C8-477D-92A0-CEEA0EA6661B}"/>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6EA9B739-809E-40C4-AED0-6EBEB59D51EF}"/>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4FE660BC-9358-42D7-A104-24F15F263E3F}"/>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FA1187-4C7B-48C3-B224-92DD690C02E1}"/>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CD13CAE5-AFC1-46E1-9683-B4C26E31209B}"/>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B64527A4-E633-452B-8885-A5C0B682E23F}"/>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3715AE0-F947-4C1D-8BBD-25AC2FC066B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BA41642C-1116-42D3-BF68-1B54C4A5E277}"/>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89E1788-5DC0-487A-BB16-9FB6A55269A9}"/>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8C5C1DC3-119A-4C23-8629-8D224B48116A}"/>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1A1B467E-8EF5-453D-BCCA-19121DA11FB9}"/>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CE56E3DC-58FE-4317-B3F6-D85139A1B0D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AB1E596-0A2A-43BF-8185-716324DA9D1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4FDA5D-5B21-4C4C-AF73-8A8AD2C384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CCFA333-C68C-443D-8DEB-E04C922D107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55896D7-5032-4EC8-B77D-FE1C6EE69CB4}"/>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B0E6E08-E1C8-451B-A72D-806F646427A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95563BA-5E95-464C-8BBC-B11687C5F39D}"/>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523F075C-D4C3-4AE1-B204-29F327B4F503}"/>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285FB0D6-3C74-49C7-9108-45C2AE8465D6}"/>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A6F98D80-280E-4BC5-BD69-9255390A52EA}"/>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3D6ED4DC-2697-4069-9B03-E7947D53697F}"/>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E5FFC0DA-4F6B-42F8-A38D-E5C8DBE4062F}"/>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A9FD1CA2-17B0-4609-9CA0-FE2B74414B33}"/>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F5C8944-D344-4253-885B-ED7C2CDF67FE}"/>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C44FF2E-8B04-4FBE-8FA6-2D3A1D1FDCAC}"/>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387AC1C3-5688-4FAB-9761-EE2A8056519E}"/>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56F808B8-6655-45CB-AE63-FCC1753FE09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846D4C4B-5C74-455B-80FD-F92894C457FB}"/>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87A92685-EAAC-4AAF-B607-3CE6E3684FDD}"/>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9BB9367-579C-4064-B7C2-5EDDE82485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A7832A7-2B0D-466F-A55D-E61D31E1590B}"/>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FBE25E70-FE7E-4FFA-B5A1-9B914710724F}"/>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C3BD549D-8C90-4069-A312-84141A2988D5}"/>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4C6C0F8D-9601-4E5F-9F5E-2C85F6DA9296}"/>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4E165B1-F78C-46D8-8CF3-4ABE213952DF}"/>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950BF20D-92E7-4ED8-8376-8C68A02C4B0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E8740BE-6FD0-450A-AD36-C8E5F075CB1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EBD189-B562-4814-916E-0F432B3C59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D862084-25AD-4167-B162-722D4DC51EA3}"/>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38AF8BAE-EB70-498E-96BF-BEF75510E8B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4B3B361-74FE-417F-BC91-8ECF94CAB16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483A674E-8AFE-409B-AD0F-63675372A285}"/>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98267610-2096-40DE-B90A-A5EE50C568A9}"/>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FBB22CA-98E9-4327-90E8-0C0DFD6D19AB}"/>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A8E7DCB-E1F5-4D18-BFA9-0B2817C02CB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3C87A92A-71E3-4227-8AB4-A082C577D8AC}"/>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694D8D21-69B7-4750-AEDC-6429B86CE1FA}"/>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22DCA1F5-832E-44C5-9078-C700A17EE765}"/>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AE4410FB-F600-4444-B755-18A432B8A593}"/>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67059BEE-BF16-4FC7-9DD5-4C9E8A593BF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F5271B3-BEE0-4044-9BA2-3918736168CF}"/>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6098128-C667-4FEE-82C6-33C1451B609C}"/>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26AAB6FB-45FD-4DC9-BAF4-7D7ED6179319}"/>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7EC6DD77-1D91-45AE-B11F-9A71D2A063F1}"/>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9A691A08-5237-4167-83D9-DECAEE5B18E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76CD03B-2E7D-44A2-9955-4820A630A7C8}"/>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79A4F47F-5E47-497A-95FA-BFE893DBD5D1}"/>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57F32F7F-CCB6-46FE-B48E-EFA0A4FB2CA4}"/>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607C6104-C012-483C-B0FF-4EF0B025F2A9}"/>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C589DCD-6184-4C16-9708-606F324E1F4C}"/>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47E12064-5AD9-4151-BC41-FDD99AB515E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41591D1-AB87-429F-BD18-B804185186B3}"/>
            </a:ext>
          </a:extLst>
        </xdr:cNvPr>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145F85-C8E6-4DC9-ACE2-B97B68E88EFE}"/>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0CC5C8B-DAEE-49FE-8FEF-96F7D47678CC}"/>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A532632E-D70B-49A8-8806-5CFE6E3BD12C}"/>
            </a:ext>
          </a:extLst>
        </xdr:cNvPr>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147A08C-59B9-4C85-84AF-BEEB919A632C}"/>
            </a:ext>
          </a:extLst>
        </xdr:cNvPr>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78968DFC-9B87-4749-8934-FD28BD5A72CF}"/>
            </a:ext>
          </a:extLst>
        </xdr:cNvPr>
        <xdr:cNvSpPr/>
      </xdr:nvSpPr>
      <xdr:spPr>
        <a:xfrm>
          <a:off x="3663950" y="128968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8326F865-7402-4A3B-8843-FF7E7177920C}"/>
            </a:ext>
          </a:extLst>
        </xdr:cNvPr>
        <xdr:cNvSpPr/>
      </xdr:nvSpPr>
      <xdr:spPr>
        <a:xfrm>
          <a:off x="3663950" y="113125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4F067E25-C05C-43CA-9CEE-1F0D047110A2}"/>
            </a:ext>
          </a:extLst>
        </xdr:cNvPr>
        <xdr:cNvSpPr/>
      </xdr:nvSpPr>
      <xdr:spPr>
        <a:xfrm>
          <a:off x="3663950" y="456438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D8F8B78C-F737-4EC5-9CB6-698CA391222F}"/>
            </a:ext>
          </a:extLst>
        </xdr:cNvPr>
        <xdr:cNvSpPr/>
      </xdr:nvSpPr>
      <xdr:spPr>
        <a:xfrm>
          <a:off x="3663950" y="440594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EDFECA1-134E-47C1-8DB6-A128DC225CB1}"/>
            </a:ext>
          </a:extLst>
        </xdr:cNvPr>
        <xdr:cNvSpPr/>
      </xdr:nvSpPr>
      <xdr:spPr>
        <a:xfrm>
          <a:off x="3663950" y="375856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57868014-0936-478B-AC3E-AE0C9AA3C5E2}"/>
            </a:ext>
          </a:extLst>
        </xdr:cNvPr>
        <xdr:cNvSpPr/>
      </xdr:nvSpPr>
      <xdr:spPr>
        <a:xfrm>
          <a:off x="3663950" y="360013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8CC37320-D2FB-4971-8E83-84C79BD8E249}"/>
            </a:ext>
          </a:extLst>
        </xdr:cNvPr>
        <xdr:cNvSpPr/>
      </xdr:nvSpPr>
      <xdr:spPr>
        <a:xfrm>
          <a:off x="467590" y="465520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8422585E-2CF5-4D40-A5DE-9784EA10391B}"/>
            </a:ext>
          </a:extLst>
        </xdr:cNvPr>
        <xdr:cNvSpPr/>
      </xdr:nvSpPr>
      <xdr:spPr>
        <a:xfrm>
          <a:off x="3663950" y="170116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E5C15CDB-47C6-4502-A289-D8AC3DB28127}"/>
            </a:ext>
          </a:extLst>
        </xdr:cNvPr>
        <xdr:cNvSpPr/>
      </xdr:nvSpPr>
      <xdr:spPr>
        <a:xfrm>
          <a:off x="3663950" y="154273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3902AC83-8FE7-41E1-8DE7-84DCF4D18D52}"/>
            </a:ext>
          </a:extLst>
        </xdr:cNvPr>
        <xdr:cNvSpPr/>
      </xdr:nvSpPr>
      <xdr:spPr>
        <a:xfrm>
          <a:off x="3663950" y="334708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6A27127B-F482-450A-96D1-040D597F88F6}"/>
            </a:ext>
          </a:extLst>
        </xdr:cNvPr>
        <xdr:cNvSpPr/>
      </xdr:nvSpPr>
      <xdr:spPr>
        <a:xfrm>
          <a:off x="3663950" y="318865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350CFE64-C31B-45AA-A11D-9A2459D99CC4}"/>
            </a:ext>
          </a:extLst>
        </xdr:cNvPr>
        <xdr:cNvSpPr/>
      </xdr:nvSpPr>
      <xdr:spPr>
        <a:xfrm>
          <a:off x="3663950" y="417004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4605543-6BA8-47D5-9FFB-139AA6B763DD}"/>
            </a:ext>
          </a:extLst>
        </xdr:cNvPr>
        <xdr:cNvSpPr/>
      </xdr:nvSpPr>
      <xdr:spPr>
        <a:xfrm>
          <a:off x="3663950" y="401161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8154EA20-D00B-46D5-80BC-D70388747569}"/>
            </a:ext>
          </a:extLst>
        </xdr:cNvPr>
        <xdr:cNvSpPr/>
      </xdr:nvSpPr>
      <xdr:spPr>
        <a:xfrm>
          <a:off x="3663950" y="252412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9A6B2D1-13BA-4F57-B318-DCC293F0E9AE}"/>
            </a:ext>
          </a:extLst>
        </xdr:cNvPr>
        <xdr:cNvSpPr/>
      </xdr:nvSpPr>
      <xdr:spPr>
        <a:xfrm>
          <a:off x="3663950" y="236569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2FF4F8F-FF99-479A-A5C6-D664B35EF6C7}"/>
            </a:ext>
          </a:extLst>
        </xdr:cNvPr>
        <xdr:cNvSpPr/>
      </xdr:nvSpPr>
      <xdr:spPr>
        <a:xfrm>
          <a:off x="3663950" y="293560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F641A9A-6C53-47D4-A59C-3FB92D5EB421}"/>
            </a:ext>
          </a:extLst>
        </xdr:cNvPr>
        <xdr:cNvSpPr/>
      </xdr:nvSpPr>
      <xdr:spPr>
        <a:xfrm>
          <a:off x="3663950" y="277717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FC328BD5-E8B8-42E3-8082-DDB1BA36D238}"/>
            </a:ext>
          </a:extLst>
        </xdr:cNvPr>
        <xdr:cNvSpPr/>
      </xdr:nvSpPr>
      <xdr:spPr>
        <a:xfrm>
          <a:off x="7633970" y="354317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1A0B1EE2-44C5-45A2-AD16-B9A424277C9D}"/>
            </a:ext>
          </a:extLst>
        </xdr:cNvPr>
        <xdr:cNvSpPr/>
      </xdr:nvSpPr>
      <xdr:spPr>
        <a:xfrm>
          <a:off x="3663950" y="211264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291D86CD-75CD-4665-8B2B-7034EB4E7184}"/>
            </a:ext>
          </a:extLst>
        </xdr:cNvPr>
        <xdr:cNvSpPr/>
      </xdr:nvSpPr>
      <xdr:spPr>
        <a:xfrm>
          <a:off x="3663950" y="195421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5300E7B-1DBE-479A-BDB0-889BE4F0F48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DDB0ABF-8FA8-486A-B3E7-65A44C693B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2D5E33-71B4-43D1-821C-BADBA7391DB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C5BB8F2D-9272-42A0-8EF2-24395E679211}"/>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0ECF519-BA46-4B44-89B8-6A1661F101F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23F906B-B841-4322-80AE-5D89A233D8C8}"/>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C9F9D747-E34C-4167-B474-C9A109D2ADBE}"/>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28B9F873-6181-417F-890E-8B151A5EBB0D}"/>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23783BA9-49D6-4AC1-B295-EBEC133B948D}"/>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A5CDA0E-CDFE-42FC-BDE6-CD6172AD3F8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170BE6FA-218A-4B45-9B6F-EE4F530E49B2}"/>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FF52137E-0432-4CB4-8C32-772DB815E454}"/>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B7857618-484C-42EE-B288-E7D802A6AA8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88B43BE-A7C0-4EA2-906A-B211045A95B4}"/>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7382FF4-A121-49B5-A78B-AD5F2D35937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D351FCC-D6BE-4837-BF39-99A1D93166E7}"/>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3859268-7A5D-4E9E-8C95-D874F284A0B9}"/>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34A629B-D1A0-4794-85AC-BFAA0BC501E1}"/>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3C3DD398-BEAF-4F91-B5F4-25E69ED1B5E9}"/>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4CC0247-3E98-4371-894C-7D971E9D0D9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098D5F2-AB46-47C0-8E26-E80FBAC465F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FA245DF1-3B7C-4101-BBE6-1E5BD02AEE7B}"/>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356B5FC-D91F-4662-9155-918F7D0AEDF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1FF9C267-2D82-49A3-9FBA-E5E01EAC63EA}"/>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96759EFE-97F1-4AE8-B0EA-787EEE6BBCDF}"/>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29DE908-2506-4B8A-B0A5-F8FD864DA94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4BB1E3-4E67-43B1-9E0A-2B8208B7FB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A39BC78-4185-4852-A6DF-882DF394666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A60519F1-552A-4223-9BAA-D5CF6975DE84}"/>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9C0CD52-09B0-4A17-A8C0-4EEFA18C816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EEA5F89-1C8B-42FA-8B81-D15F71FE1F0B}"/>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CBC598C4-FA8C-449A-A876-45EC527E3621}"/>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FC3C733E-CE2F-4982-B8C7-D2F122F4AA69}"/>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1DEA999C-9BFC-43A6-AF8C-7E4F347BDDA3}"/>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5877B948-BF91-4A41-863C-16C204D98D43}"/>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57F24116-1E21-4C7E-B024-3E11BBC2D8F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877DF7E4-B221-4C5A-A4A2-A71D01A2B107}"/>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7DC513D-F784-42F6-8D2C-28832EA304D1}"/>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95B2390F-E2D0-422F-93F2-4C6654D5AB92}"/>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AD50B51-EFD6-4229-856E-00A2225E3CEF}"/>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996CDF8F-4F35-443F-96CE-8BCE16514B2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79B3E985-C661-4A6A-8DE6-1FFA85196311}"/>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B30C0017-E334-4F31-8F9B-63FB63E87C22}"/>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391CE13B-1C0B-4190-9F17-E316F8DD5979}"/>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3E7969F-457D-4FC6-AA51-28D61EC45C76}"/>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DD70241-C661-4019-A0F8-879C63B7A03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42AC7DA9-46B9-46CB-A94F-F68665033BC1}"/>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B683CBD3-4EF1-4A29-8C9B-AC895439F826}"/>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50B4BD27-957F-48B6-AF2E-74C4764912A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867216EB-4F8F-4B24-88E4-81EF032656AF}"/>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50F846B-F19D-42CE-93F1-40A741AD016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EDE164-6236-479B-BAB4-CCFC978E30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7FB7D9-2899-445F-AFA9-C3F58C1C4CC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6F965555-F3BF-40BE-8E0A-7CB8976677F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908313D-79F8-4E95-93D7-E82DA6F243A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5F3E3A77-6E1A-4FE9-929A-74DA39916A7F}"/>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64A6233-C8CC-4F12-814C-FF707F2D4799}"/>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D85EA73F-7332-46DC-942B-3665A4BC8493}"/>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181A6218-8D40-4397-9ABA-85CDFACF891D}"/>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4E5AE603-A850-4EBF-BA64-64568CFF63D9}"/>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CF3070D7-C0E7-4026-B081-34CF2B09951A}"/>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A57F616E-143D-4B71-A0A0-B410F356D5AF}"/>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E725FA5-C126-4885-A0A1-06CD56BDE8A9}"/>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A150969F-4682-4F9D-960D-523034B5AF5A}"/>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59F7922-5986-4251-A814-57AA3747BDE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5944E9FB-7079-4E5E-B28F-AC034B5B884B}"/>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C3A82B1-67A6-458E-9AA6-F40EDD43A9F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ECCFFA4-A0A7-42EE-B871-1237F69A9C06}"/>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B9D2208D-BFA7-4F48-94B3-95FD6BD7BC65}"/>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B12A693D-4E71-4534-B48A-6C1FA82AEF5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471081EB-2A5C-4A29-B654-83BFB2C6D9E4}"/>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1468F15F-54C4-4179-A059-C31144EDA9F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A5B810CC-0920-4F6F-91BC-63E57A510BDB}"/>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F1E4FD66-44D3-42A1-84ED-7E1140C94D63}"/>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C9B1FEB3-E97C-4705-89DB-7B08B0184DE5}"/>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24465F3-FA8B-4DC6-846D-54225B3555B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4549A4-7DC7-4DD5-8082-1498CC07EC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A9F9525-0FB2-4CB1-AA7E-8C880B369F5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67F33C91-365D-4AC0-8D25-42FFDAEAE658}"/>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A0E8440-E5D2-44AB-8095-525C596FA16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12DE4966-AA3F-4AB9-B4A0-BB4E85A03B95}"/>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889C1C56-D4AA-40CC-88AF-F6BF65BF5E9C}"/>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3C566900-3F10-4037-8772-4BB8619DF445}"/>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D33DD230-51F8-48C2-A38C-2B57038BFE2D}"/>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9C74475-E857-4C67-B6E7-CD0D27C35DA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3A6046F9-22EE-4F52-9D57-D57218EA734B}"/>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CC581CE1-28EF-47E3-9A7A-A5902888D7D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B5D2754-B78E-43A4-8972-A7D0BEAF5073}"/>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E7ECA9B-870C-47A2-A3BB-755EA7F618B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FE1D0FB1-560D-4201-AEA5-6232063E6F8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30EDD837-95CC-45B5-97BC-F801988BF1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7075E9D-A148-446B-941B-1A9C0BC121E9}"/>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3A2E26EE-5ED4-4DDF-B40D-C00EEE2086E5}"/>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254EC589-F799-474E-B456-E30C80296F92}"/>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3004FFE-982D-46B4-925A-6F8B9F504D4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DD38F22E-FE3C-4CB1-982F-A5EDD37570E1}"/>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A097020A-213E-4638-8DE9-BE2148BEA3B6}"/>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498FFF30-F26A-4F5F-9061-307B8A49755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68206DBF-2F59-447D-8406-0CD38D5281E4}"/>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4B6B9E67-9A63-4923-B941-372FE13CE028}"/>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1%20&#21271;&#31179;&#30000;&#24066;&#9675;/&#12304;&#21271;&#31179;&#30000;&#24066;&#12305;03+&#35519;&#26619;&#31080;&#65288;R2&#25244;&#26412;&#25913;&#38761;&#35519;&#26619;&#65289;&#19979;&#27700;&#36947;&#20107;&#26989;&#65288;&#20844;&#20849;&#19979;&#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1%20&#21271;&#31179;&#30000;&#24066;&#9675;/&#12304;&#21271;&#31179;&#30000;&#24066;&#12305;03+&#35519;&#26619;&#31080;&#65288;R2&#25244;&#26412;&#25913;&#38761;&#35519;&#26619;&#65289;&#19979;&#27700;&#36947;&#20107;&#26989;&#65288;&#29305;&#2987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1%20&#21271;&#31179;&#30000;&#24066;&#9675;/&#12304;&#21271;&#31179;&#30000;&#24066;&#12305;03+&#35519;&#26619;&#31080;&#65288;R2&#25244;&#26412;&#25913;&#38761;&#35519;&#26619;&#65289;&#19979;&#27700;&#36947;&#20107;&#26989;&#65288;&#29305;&#254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1%20&#21271;&#31179;&#30000;&#24066;&#9675;/&#12304;&#21271;&#31179;&#30000;&#24066;&#12305;03+&#35519;&#26619;&#31080;&#65288;R2&#25244;&#26412;&#25913;&#38761;&#35519;&#26619;&#65289;&#19979;&#27700;&#36947;&#20107;&#26989;&#65288;&#36786;&#385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1%20&#21271;&#31179;&#30000;&#24066;&#9675;/&#20462;&#27491;&#12304;&#21271;&#31179;&#30000;&#24066;&#12305;03+&#35519;&#26619;&#31080;&#65288;R2&#25244;&#26412;&#25913;&#38761;&#35519;&#26619;&#65289;&#20171;&#35703;&#12469;&#12540;&#12499;&#12473;&#20107;&#269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1%20&#21271;&#31179;&#30000;&#24066;&#9675;/&#12304;&#21271;&#31179;&#30000;&#24066;&#12305;03+&#35519;&#26619;&#31080;&#65288;R2&#25244;&#26412;&#25913;&#38761;&#35519;&#26619;&#65289;&#31777;&#26131;&#27700;&#36947;&#20107;&#269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1%20&#21271;&#31179;&#30000;&#24066;&#9675;/&#12304;&#21271;&#31179;&#30000;&#24066;&#12305;03+&#35519;&#26619;&#31080;&#65288;R2&#25244;&#26412;&#25913;&#38761;&#35519;&#26619;&#65289;&#30149;&#38498;&#20107;&#269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1%20&#21271;&#31179;&#30000;&#24066;&#9675;/&#12304;&#20877;&#25552;&#20986;&#12305;&#35519;&#26619;&#31080;&#65288;&#21271;&#31179;&#30000;&#24066;&#12539;&#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北秋田市</v>
          </cell>
        </row>
        <row r="17">
          <cell r="F17" t="str">
            <v>下水道事業</v>
          </cell>
          <cell r="W17" t="str">
            <v>公共下水道</v>
          </cell>
          <cell r="BD17" t="str">
            <v>×</v>
          </cell>
        </row>
        <row r="19">
          <cell r="F19" t="str">
            <v>ー</v>
          </cell>
        </row>
        <row r="43">
          <cell r="R43" t="str">
            <v>○</v>
          </cell>
          <cell r="AA43" t="str">
            <v xml:space="preserve"> </v>
          </cell>
          <cell r="AD43" t="str">
            <v>○</v>
          </cell>
        </row>
        <row r="232">
          <cell r="Y232" t="str">
            <v xml:space="preserve"> </v>
          </cell>
        </row>
        <row r="233">
          <cell r="Y233" t="str">
            <v xml:space="preserve"> </v>
          </cell>
        </row>
        <row r="239">
          <cell r="E239" t="str">
            <v xml:space="preserve"> </v>
          </cell>
        </row>
        <row r="240">
          <cell r="E240" t="str">
            <v xml:space="preserve"> </v>
          </cell>
        </row>
        <row r="249">
          <cell r="B249" t="str">
            <v>「北秋田市生活排水処理構想」に基づき、農業集落排水施設の統廃合に併せた公共下水道への編入等、処理施設の更新時期と受け入れ先の施設能力を見極めながら、適切な時期に各地域の中核となる公共下水処理場に集約予定。また、県及び３市町での事務処理・窓口対応等の共同化（ソフト）を検討中。</v>
          </cell>
        </row>
        <row r="255">
          <cell r="B255" t="str">
            <v>今後の人口減少等を見据え、処理水量も減少するものと予測されるものの、１処理区では、し尿の受け入れに併せて処理機能の増強も行っており、適宜、施設・設備を更新することも検討。また、他事業も同時に進行していることから、全体的なバランスを踏まえた財政計画により、受け入れ時期も考慮しながら対応策を講じていく必要がある。</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北秋田市</v>
          </cell>
        </row>
        <row r="17">
          <cell r="F17" t="str">
            <v>下水道事業</v>
          </cell>
          <cell r="W17" t="str">
            <v>特定環境保全公共下水道</v>
          </cell>
          <cell r="BD17" t="str">
            <v>×</v>
          </cell>
        </row>
        <row r="19">
          <cell r="F19" t="str">
            <v>ー</v>
          </cell>
        </row>
        <row r="43">
          <cell r="R43" t="str">
            <v>○</v>
          </cell>
          <cell r="AD43" t="str">
            <v>○</v>
          </cell>
        </row>
        <row r="249">
          <cell r="B249" t="str">
            <v>今後の人口減少等を見据え、処理水量も減少するものと予測されるものの、水質悪化による処理能力不足等も懸念されることから、適宜、施設及び設備の機能増強（更新）することも検討。また、県及び３市町での事務処理・窓口対応等の共同化（ソフト）を検討中。</v>
          </cell>
        </row>
        <row r="255">
          <cell r="B255" t="str">
            <v>他事業も同時に進行していることから、全体的なバランスを踏まえた財政計画により、実施時期を考慮して対応策を講じていく必要がある。</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北秋田市</v>
          </cell>
        </row>
        <row r="17">
          <cell r="F17" t="str">
            <v>下水道事業</v>
          </cell>
          <cell r="W17" t="str">
            <v>特定地域排水処理施設</v>
          </cell>
          <cell r="BD17" t="str">
            <v>×</v>
          </cell>
        </row>
        <row r="19">
          <cell r="F19" t="str">
            <v>ー</v>
          </cell>
        </row>
        <row r="43">
          <cell r="R43" t="str">
            <v>○</v>
          </cell>
          <cell r="AD43" t="str">
            <v>○</v>
          </cell>
        </row>
        <row r="249">
          <cell r="B249" t="str">
            <v>「北秋田市生活排水処理構想」に基づき、人口変動を鑑みつつ個人設置型の浄化槽との公平性を保つため、浄化槽使用料等の見直し及び個人設置型浄化槽の普及促進を図る。また、他事業とあわせて、県及び３市町での事務処理・窓口対応等の共同化（ソフト）を検討中。</v>
          </cell>
        </row>
        <row r="255">
          <cell r="B255" t="str">
            <v>旧町の汚水処理事業として、市町村設置型浄化槽の維持管理を主たる目的としてきたが、人口減少の加速化等に伴う浄化槽事業の継続及び維持管理等。</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北秋田市</v>
          </cell>
        </row>
        <row r="17">
          <cell r="F17" t="str">
            <v>下水道事業</v>
          </cell>
          <cell r="W17" t="str">
            <v>農業集落排水施設</v>
          </cell>
          <cell r="BD17" t="str">
            <v>×</v>
          </cell>
        </row>
        <row r="19">
          <cell r="F19" t="str">
            <v>ー</v>
          </cell>
        </row>
        <row r="43">
          <cell r="R43" t="str">
            <v>○</v>
          </cell>
          <cell r="AA43" t="str">
            <v xml:space="preserve"> </v>
          </cell>
          <cell r="AD43" t="str">
            <v>○</v>
          </cell>
        </row>
        <row r="249">
          <cell r="B249" t="str">
            <v>「北秋田市生活排水処理構想」に基づき、農業集落排水施設の統廃合及び公共下水道への編入等、処理施設の更新時期や受け入れ先の施設能力などを見極めながら、適切な時期に各地域の中核となる公共下水道処理場に集約予定。また、県及び３市町での事務処理・窓口対応等の共同化（ソフト）を検討中。</v>
          </cell>
        </row>
        <row r="255">
          <cell r="B255" t="str">
            <v>全体的なバランスを踏まえた財政計画や、統廃合までの施設の老朽化等に伴う維持管理・修繕費及び統廃合後の旧施設の利活用等。</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北秋田市</v>
          </cell>
        </row>
        <row r="17">
          <cell r="F17" t="str">
            <v>介護サービス事業</v>
          </cell>
          <cell r="W17" t="str">
            <v>老人デイサービスセンター</v>
          </cell>
          <cell r="BD17" t="str">
            <v>○</v>
          </cell>
        </row>
        <row r="19">
          <cell r="F19" t="str">
            <v>介護サービス事業特別会計</v>
          </cell>
        </row>
        <row r="41">
          <cell r="R41" t="str">
            <v xml:space="preserve"> </v>
          </cell>
          <cell r="X41" t="str">
            <v xml:space="preserve"> </v>
          </cell>
        </row>
        <row r="42">
          <cell r="R42" t="str">
            <v>○</v>
          </cell>
          <cell r="X42" t="str">
            <v>○</v>
          </cell>
        </row>
        <row r="44">
          <cell r="R44" t="str">
            <v>○</v>
          </cell>
          <cell r="X44" t="str">
            <v>○</v>
          </cell>
        </row>
        <row r="62">
          <cell r="G62" t="str">
            <v xml:space="preserve"> </v>
          </cell>
          <cell r="S62" t="str">
            <v>平成</v>
          </cell>
        </row>
        <row r="68">
          <cell r="AG68" t="str">
            <v xml:space="preserve"> </v>
          </cell>
        </row>
        <row r="111">
          <cell r="B111" t="str">
            <v>介護老人保健施設を中核とする在宅複合型施設を民間事業者に譲渡した</v>
          </cell>
        </row>
        <row r="117">
          <cell r="J117" t="str">
            <v>○</v>
          </cell>
          <cell r="S117" t="str">
            <v>平成</v>
          </cell>
          <cell r="V117">
            <v>31</v>
          </cell>
        </row>
        <row r="118">
          <cell r="V118">
            <v>3</v>
          </cell>
        </row>
        <row r="119">
          <cell r="V119">
            <v>31</v>
          </cell>
        </row>
        <row r="266">
          <cell r="B266" t="str">
            <v>指定管理者制度を実施したことで、民間のノウハウを活用した質の高いサービス提供がなされている。</v>
          </cell>
        </row>
        <row r="272">
          <cell r="U272" t="str">
            <v>平成</v>
          </cell>
          <cell r="X272">
            <v>20</v>
          </cell>
        </row>
        <row r="273">
          <cell r="G273" t="str">
            <v>○</v>
          </cell>
          <cell r="X273">
            <v>4</v>
          </cell>
        </row>
        <row r="274">
          <cell r="X274">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北秋田市</v>
          </cell>
        </row>
        <row r="17">
          <cell r="F17" t="str">
            <v>簡易水道事業</v>
          </cell>
          <cell r="W17" t="str">
            <v>―</v>
          </cell>
          <cell r="BD17" t="str">
            <v>×</v>
          </cell>
        </row>
        <row r="19">
          <cell r="F19" t="str">
            <v>ー</v>
          </cell>
        </row>
        <row r="41">
          <cell r="R41" t="str">
            <v xml:space="preserve"> </v>
          </cell>
        </row>
        <row r="43">
          <cell r="R43" t="str">
            <v>○</v>
          </cell>
          <cell r="X43" t="str">
            <v>○</v>
          </cell>
        </row>
        <row r="48">
          <cell r="R48" t="str">
            <v xml:space="preserve"> </v>
          </cell>
        </row>
        <row r="154">
          <cell r="B154" t="str">
            <v>　14箇所の点在していた簡易水道を上水道として統合整備し、維持管理の効率化を図っている。また、良質な河川伏流水を取水し、紫外線・エアレーション処理することでより安心で安全な水道水を供給している。</v>
          </cell>
        </row>
        <row r="162">
          <cell r="J162" t="str">
            <v xml:space="preserve"> </v>
          </cell>
        </row>
        <row r="181">
          <cell r="Y181" t="str">
            <v>○</v>
          </cell>
        </row>
        <row r="184">
          <cell r="Y184" t="str">
            <v xml:space="preserve"> </v>
          </cell>
        </row>
        <row r="190">
          <cell r="B190" t="str">
            <v>平成</v>
          </cell>
          <cell r="E190">
            <v>30</v>
          </cell>
        </row>
        <row r="191">
          <cell r="E191">
            <v>4</v>
          </cell>
        </row>
        <row r="192">
          <cell r="E192">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北秋田市</v>
          </cell>
        </row>
        <row r="17">
          <cell r="F17" t="str">
            <v>病院事業</v>
          </cell>
          <cell r="W17" t="str">
            <v>―</v>
          </cell>
          <cell r="BD17" t="str">
            <v>○</v>
          </cell>
        </row>
        <row r="19">
          <cell r="F19" t="str">
            <v>ー</v>
          </cell>
        </row>
        <row r="44">
          <cell r="R44" t="str">
            <v>○</v>
          </cell>
          <cell r="X44" t="str">
            <v>○</v>
          </cell>
        </row>
        <row r="266">
          <cell r="B266" t="str">
            <v>北秋田市民病院の運営に関する業務</v>
          </cell>
        </row>
        <row r="272">
          <cell r="U272" t="str">
            <v>平成</v>
          </cell>
          <cell r="X272">
            <v>22</v>
          </cell>
        </row>
        <row r="273">
          <cell r="G273" t="str">
            <v>○</v>
          </cell>
          <cell r="X273">
            <v>4</v>
          </cell>
        </row>
        <row r="274">
          <cell r="X274">
            <v>1</v>
          </cell>
        </row>
        <row r="290">
          <cell r="G290" t="str">
            <v xml:space="preserve"> </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北秋田市</v>
          </cell>
        </row>
        <row r="17">
          <cell r="F17" t="str">
            <v>水道事業</v>
          </cell>
          <cell r="W17" t="str">
            <v>―</v>
          </cell>
          <cell r="BD17" t="str">
            <v>×</v>
          </cell>
        </row>
        <row r="19">
          <cell r="F19" t="str">
            <v>ー</v>
          </cell>
        </row>
        <row r="43">
          <cell r="R43" t="str">
            <v>○</v>
          </cell>
          <cell r="AD43" t="str">
            <v>○</v>
          </cell>
        </row>
        <row r="48">
          <cell r="R48" t="str">
            <v xml:space="preserve"> </v>
          </cell>
        </row>
        <row r="249">
          <cell r="B249" t="str">
            <v>ハード面は資金的に実現の可能性が低いため、共同発注やシステムの共同化などソフト面での実現可能性を検討している。</v>
          </cell>
        </row>
        <row r="255">
          <cell r="B255" t="str">
            <v>令和２年度よりアセットマネジメントを実施し水道ビジョンや経営戦略の見直しを行っていくこととなり、その中でより具体的に検討することとなる。</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A836-549F-4A7E-BC16-78B67246F46B}">
  <sheetPr>
    <pageSetUpPr fitToPage="1"/>
  </sheetPr>
  <dimension ref="A1:CE298"/>
  <sheetViews>
    <sheetView showZeros="0" tabSelected="1" zoomScale="55" zoomScaleNormal="55" workbookViewId="0">
      <selection activeCell="T39" sqref="T39"/>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4" t="s">
        <v>0</v>
      </c>
      <c r="D8" s="255"/>
      <c r="E8" s="255"/>
      <c r="F8" s="255"/>
      <c r="G8" s="255"/>
      <c r="H8" s="255"/>
      <c r="I8" s="255"/>
      <c r="J8" s="255"/>
      <c r="K8" s="255"/>
      <c r="L8" s="255"/>
      <c r="M8" s="255"/>
      <c r="N8" s="255"/>
      <c r="O8" s="255"/>
      <c r="P8" s="255"/>
      <c r="Q8" s="255"/>
      <c r="R8" s="255"/>
      <c r="S8" s="255"/>
      <c r="T8" s="255"/>
      <c r="U8" s="256" t="s">
        <v>1</v>
      </c>
      <c r="V8" s="257"/>
      <c r="W8" s="257"/>
      <c r="X8" s="257"/>
      <c r="Y8" s="257"/>
      <c r="Z8" s="257"/>
      <c r="AA8" s="257"/>
      <c r="AB8" s="257"/>
      <c r="AC8" s="257"/>
      <c r="AD8" s="257"/>
      <c r="AE8" s="257"/>
      <c r="AF8" s="257"/>
      <c r="AG8" s="257"/>
      <c r="AH8" s="257"/>
      <c r="AI8" s="257"/>
      <c r="AJ8" s="257"/>
      <c r="AK8" s="257"/>
      <c r="AL8" s="257"/>
      <c r="AM8" s="257"/>
      <c r="AN8" s="258"/>
      <c r="AO8" s="259" t="s">
        <v>2</v>
      </c>
      <c r="AP8" s="257"/>
      <c r="AQ8" s="257"/>
      <c r="AR8" s="257"/>
      <c r="AS8" s="257"/>
      <c r="AT8" s="257"/>
      <c r="AU8" s="257"/>
      <c r="AV8" s="257"/>
      <c r="AW8" s="257"/>
      <c r="AX8" s="257"/>
      <c r="AY8" s="257"/>
      <c r="AZ8" s="257"/>
      <c r="BA8" s="257"/>
      <c r="BB8" s="257"/>
      <c r="BC8" s="257"/>
      <c r="BD8" s="257"/>
      <c r="BE8" s="258"/>
      <c r="BF8" s="254" t="s">
        <v>3</v>
      </c>
      <c r="BG8" s="260"/>
      <c r="BH8" s="260"/>
      <c r="BI8" s="260"/>
      <c r="BJ8" s="260"/>
      <c r="BK8" s="260"/>
      <c r="BL8" s="260"/>
      <c r="BM8" s="260"/>
      <c r="BN8" s="260"/>
      <c r="BO8" s="260"/>
      <c r="BP8" s="260"/>
      <c r="BQ8" s="8"/>
    </row>
    <row r="9" spans="3:70" ht="15.6" customHeight="1" x14ac:dyDescent="0.4">
      <c r="C9" s="255"/>
      <c r="D9" s="255"/>
      <c r="E9" s="255"/>
      <c r="F9" s="255"/>
      <c r="G9" s="255"/>
      <c r="H9" s="255"/>
      <c r="I9" s="255"/>
      <c r="J9" s="255"/>
      <c r="K9" s="255"/>
      <c r="L9" s="255"/>
      <c r="M9" s="255"/>
      <c r="N9" s="255"/>
      <c r="O9" s="255"/>
      <c r="P9" s="255"/>
      <c r="Q9" s="255"/>
      <c r="R9" s="255"/>
      <c r="S9" s="255"/>
      <c r="T9" s="255"/>
      <c r="U9" s="210"/>
      <c r="V9" s="208"/>
      <c r="W9" s="208"/>
      <c r="X9" s="208"/>
      <c r="Y9" s="208"/>
      <c r="Z9" s="208"/>
      <c r="AA9" s="208"/>
      <c r="AB9" s="208"/>
      <c r="AC9" s="208"/>
      <c r="AD9" s="208"/>
      <c r="AE9" s="208"/>
      <c r="AF9" s="208"/>
      <c r="AG9" s="208"/>
      <c r="AH9" s="208"/>
      <c r="AI9" s="208"/>
      <c r="AJ9" s="208"/>
      <c r="AK9" s="208"/>
      <c r="AL9" s="208"/>
      <c r="AM9" s="208"/>
      <c r="AN9" s="209"/>
      <c r="AO9" s="210"/>
      <c r="AP9" s="208"/>
      <c r="AQ9" s="208"/>
      <c r="AR9" s="208"/>
      <c r="AS9" s="208"/>
      <c r="AT9" s="208"/>
      <c r="AU9" s="208"/>
      <c r="AV9" s="208"/>
      <c r="AW9" s="208"/>
      <c r="AX9" s="208"/>
      <c r="AY9" s="208"/>
      <c r="AZ9" s="208"/>
      <c r="BA9" s="208"/>
      <c r="BB9" s="208"/>
      <c r="BC9" s="208"/>
      <c r="BD9" s="208"/>
      <c r="BE9" s="209"/>
      <c r="BF9" s="260"/>
      <c r="BG9" s="260"/>
      <c r="BH9" s="260"/>
      <c r="BI9" s="260"/>
      <c r="BJ9" s="260"/>
      <c r="BK9" s="260"/>
      <c r="BL9" s="260"/>
      <c r="BM9" s="260"/>
      <c r="BN9" s="260"/>
      <c r="BO9" s="260"/>
      <c r="BP9" s="260"/>
      <c r="BQ9" s="8"/>
    </row>
    <row r="10" spans="3:70" ht="15.6" customHeight="1" x14ac:dyDescent="0.4">
      <c r="C10" s="255"/>
      <c r="D10" s="255"/>
      <c r="E10" s="255"/>
      <c r="F10" s="255"/>
      <c r="G10" s="255"/>
      <c r="H10" s="255"/>
      <c r="I10" s="255"/>
      <c r="J10" s="255"/>
      <c r="K10" s="255"/>
      <c r="L10" s="255"/>
      <c r="M10" s="255"/>
      <c r="N10" s="255"/>
      <c r="O10" s="255"/>
      <c r="P10" s="255"/>
      <c r="Q10" s="255"/>
      <c r="R10" s="255"/>
      <c r="S10" s="255"/>
      <c r="T10" s="255"/>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60"/>
      <c r="BG10" s="260"/>
      <c r="BH10" s="260"/>
      <c r="BI10" s="260"/>
      <c r="BJ10" s="260"/>
      <c r="BK10" s="260"/>
      <c r="BL10" s="260"/>
      <c r="BM10" s="260"/>
      <c r="BN10" s="260"/>
      <c r="BO10" s="260"/>
      <c r="BP10" s="260"/>
      <c r="BQ10" s="8"/>
    </row>
    <row r="11" spans="3:70" ht="15.6" customHeight="1" x14ac:dyDescent="0.4">
      <c r="C11" s="261" t="str">
        <f>IF(COUNTIF([8]回答表!K15,"*")&gt;0,[8]回答表!K15,"")</f>
        <v>北秋田市</v>
      </c>
      <c r="D11" s="255"/>
      <c r="E11" s="255"/>
      <c r="F11" s="255"/>
      <c r="G11" s="255"/>
      <c r="H11" s="255"/>
      <c r="I11" s="255"/>
      <c r="J11" s="255"/>
      <c r="K11" s="255"/>
      <c r="L11" s="255"/>
      <c r="M11" s="255"/>
      <c r="N11" s="255"/>
      <c r="O11" s="255"/>
      <c r="P11" s="255"/>
      <c r="Q11" s="255"/>
      <c r="R11" s="255"/>
      <c r="S11" s="255"/>
      <c r="T11" s="255"/>
      <c r="U11" s="262" t="str">
        <f>IF(COUNTIF([8]回答表!F17,"*")&gt;0,[8]回答表!F17,"")</f>
        <v>水道事業</v>
      </c>
      <c r="V11" s="263"/>
      <c r="W11" s="263"/>
      <c r="X11" s="263"/>
      <c r="Y11" s="263"/>
      <c r="Z11" s="263"/>
      <c r="AA11" s="263"/>
      <c r="AB11" s="263"/>
      <c r="AC11" s="263"/>
      <c r="AD11" s="263"/>
      <c r="AE11" s="263"/>
      <c r="AF11" s="257"/>
      <c r="AG11" s="257"/>
      <c r="AH11" s="257"/>
      <c r="AI11" s="257"/>
      <c r="AJ11" s="257"/>
      <c r="AK11" s="257"/>
      <c r="AL11" s="257"/>
      <c r="AM11" s="257"/>
      <c r="AN11" s="258"/>
      <c r="AO11" s="268" t="str">
        <f>IF(COUNTIF([8]回答表!W17,"*")&gt;0,[8]回答表!W17,"")</f>
        <v>―</v>
      </c>
      <c r="AP11" s="257"/>
      <c r="AQ11" s="257"/>
      <c r="AR11" s="257"/>
      <c r="AS11" s="257"/>
      <c r="AT11" s="257"/>
      <c r="AU11" s="257"/>
      <c r="AV11" s="257"/>
      <c r="AW11" s="257"/>
      <c r="AX11" s="257"/>
      <c r="AY11" s="257"/>
      <c r="AZ11" s="257"/>
      <c r="BA11" s="257"/>
      <c r="BB11" s="257"/>
      <c r="BC11" s="257"/>
      <c r="BD11" s="257"/>
      <c r="BE11" s="258"/>
      <c r="BF11" s="261" t="str">
        <f>IF(COUNTIF([8]回答表!F19,"*")&gt;0,[8]回答表!F19,"")</f>
        <v>ー</v>
      </c>
      <c r="BG11" s="260"/>
      <c r="BH11" s="260"/>
      <c r="BI11" s="260"/>
      <c r="BJ11" s="260"/>
      <c r="BK11" s="260"/>
      <c r="BL11" s="260"/>
      <c r="BM11" s="260"/>
      <c r="BN11" s="260"/>
      <c r="BO11" s="260"/>
      <c r="BP11" s="260"/>
      <c r="BQ11" s="6"/>
    </row>
    <row r="12" spans="3:70" ht="15.6" customHeight="1" x14ac:dyDescent="0.4">
      <c r="C12" s="255"/>
      <c r="D12" s="255"/>
      <c r="E12" s="255"/>
      <c r="F12" s="255"/>
      <c r="G12" s="255"/>
      <c r="H12" s="255"/>
      <c r="I12" s="255"/>
      <c r="J12" s="255"/>
      <c r="K12" s="255"/>
      <c r="L12" s="255"/>
      <c r="M12" s="255"/>
      <c r="N12" s="255"/>
      <c r="O12" s="255"/>
      <c r="P12" s="255"/>
      <c r="Q12" s="255"/>
      <c r="R12" s="255"/>
      <c r="S12" s="255"/>
      <c r="T12" s="255"/>
      <c r="U12" s="264"/>
      <c r="V12" s="265"/>
      <c r="W12" s="265"/>
      <c r="X12" s="265"/>
      <c r="Y12" s="265"/>
      <c r="Z12" s="265"/>
      <c r="AA12" s="265"/>
      <c r="AB12" s="265"/>
      <c r="AC12" s="265"/>
      <c r="AD12" s="265"/>
      <c r="AE12" s="265"/>
      <c r="AF12" s="208"/>
      <c r="AG12" s="208"/>
      <c r="AH12" s="208"/>
      <c r="AI12" s="208"/>
      <c r="AJ12" s="208"/>
      <c r="AK12" s="208"/>
      <c r="AL12" s="208"/>
      <c r="AM12" s="208"/>
      <c r="AN12" s="209"/>
      <c r="AO12" s="210"/>
      <c r="AP12" s="208"/>
      <c r="AQ12" s="208"/>
      <c r="AR12" s="208"/>
      <c r="AS12" s="208"/>
      <c r="AT12" s="208"/>
      <c r="AU12" s="208"/>
      <c r="AV12" s="208"/>
      <c r="AW12" s="208"/>
      <c r="AX12" s="208"/>
      <c r="AY12" s="208"/>
      <c r="AZ12" s="208"/>
      <c r="BA12" s="208"/>
      <c r="BB12" s="208"/>
      <c r="BC12" s="208"/>
      <c r="BD12" s="208"/>
      <c r="BE12" s="209"/>
      <c r="BF12" s="260"/>
      <c r="BG12" s="260"/>
      <c r="BH12" s="260"/>
      <c r="BI12" s="260"/>
      <c r="BJ12" s="260"/>
      <c r="BK12" s="260"/>
      <c r="BL12" s="260"/>
      <c r="BM12" s="260"/>
      <c r="BN12" s="260"/>
      <c r="BO12" s="260"/>
      <c r="BP12" s="260"/>
      <c r="BQ12" s="6"/>
    </row>
    <row r="13" spans="3:70" ht="15.6" customHeight="1" x14ac:dyDescent="0.4">
      <c r="C13" s="255"/>
      <c r="D13" s="255"/>
      <c r="E13" s="255"/>
      <c r="F13" s="255"/>
      <c r="G13" s="255"/>
      <c r="H13" s="255"/>
      <c r="I13" s="255"/>
      <c r="J13" s="255"/>
      <c r="K13" s="255"/>
      <c r="L13" s="255"/>
      <c r="M13" s="255"/>
      <c r="N13" s="255"/>
      <c r="O13" s="255"/>
      <c r="P13" s="255"/>
      <c r="Q13" s="255"/>
      <c r="R13" s="255"/>
      <c r="S13" s="255"/>
      <c r="T13" s="255"/>
      <c r="U13" s="266"/>
      <c r="V13" s="267"/>
      <c r="W13" s="267"/>
      <c r="X13" s="267"/>
      <c r="Y13" s="267"/>
      <c r="Z13" s="267"/>
      <c r="AA13" s="267"/>
      <c r="AB13" s="267"/>
      <c r="AC13" s="267"/>
      <c r="AD13" s="267"/>
      <c r="AE13" s="267"/>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3"/>
      <c r="BF13" s="260"/>
      <c r="BG13" s="260"/>
      <c r="BH13" s="260"/>
      <c r="BI13" s="260"/>
      <c r="BJ13" s="260"/>
      <c r="BK13" s="260"/>
      <c r="BL13" s="260"/>
      <c r="BM13" s="260"/>
      <c r="BN13" s="260"/>
      <c r="BO13" s="260"/>
      <c r="BP13" s="260"/>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1" t="s">
        <v>4</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15"/>
      <c r="BB18" s="15"/>
      <c r="BC18" s="15"/>
      <c r="BD18" s="15"/>
      <c r="BE18" s="15"/>
      <c r="BF18" s="15"/>
      <c r="BG18" s="15"/>
      <c r="BH18" s="15"/>
      <c r="BI18" s="15"/>
      <c r="BJ18" s="15"/>
      <c r="BK18" s="16"/>
      <c r="BR18" s="13"/>
    </row>
    <row r="19" spans="3:83" ht="15.6" customHeight="1" x14ac:dyDescent="0.4">
      <c r="C19" s="14"/>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15"/>
      <c r="BB19" s="15"/>
      <c r="BC19" s="15"/>
      <c r="BD19" s="15"/>
      <c r="BE19" s="15"/>
      <c r="BF19" s="15"/>
      <c r="BG19" s="15"/>
      <c r="BH19" s="15"/>
      <c r="BI19" s="15"/>
      <c r="BJ19" s="15"/>
      <c r="BK19" s="16"/>
      <c r="BR19" s="13"/>
    </row>
    <row r="20" spans="3:83" ht="13.35" customHeight="1" x14ac:dyDescent="0.4">
      <c r="C20" s="14"/>
      <c r="D20" s="227" t="s">
        <v>5</v>
      </c>
      <c r="E20" s="228"/>
      <c r="F20" s="228"/>
      <c r="G20" s="228"/>
      <c r="H20" s="228"/>
      <c r="I20" s="228"/>
      <c r="J20" s="229"/>
      <c r="K20" s="227" t="s">
        <v>6</v>
      </c>
      <c r="L20" s="228"/>
      <c r="M20" s="228"/>
      <c r="N20" s="228"/>
      <c r="O20" s="228"/>
      <c r="P20" s="228"/>
      <c r="Q20" s="229"/>
      <c r="R20" s="227" t="s">
        <v>7</v>
      </c>
      <c r="S20" s="228"/>
      <c r="T20" s="228"/>
      <c r="U20" s="228"/>
      <c r="V20" s="228"/>
      <c r="W20" s="228"/>
      <c r="X20" s="229"/>
      <c r="Y20" s="236" t="s">
        <v>8</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17"/>
      <c r="BB20" s="245" t="s">
        <v>9</v>
      </c>
      <c r="BC20" s="246"/>
      <c r="BD20" s="246"/>
      <c r="BE20" s="246"/>
      <c r="BF20" s="246"/>
      <c r="BG20" s="246"/>
      <c r="BH20" s="246"/>
      <c r="BI20" s="214"/>
      <c r="BJ20" s="215"/>
      <c r="BK20" s="16"/>
      <c r="BR20" s="18"/>
    </row>
    <row r="21" spans="3:83" ht="13.35" customHeight="1" x14ac:dyDescent="0.4">
      <c r="C21" s="14"/>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7"/>
      <c r="BB21" s="247"/>
      <c r="BC21" s="248"/>
      <c r="BD21" s="248"/>
      <c r="BE21" s="248"/>
      <c r="BF21" s="248"/>
      <c r="BG21" s="248"/>
      <c r="BH21" s="248"/>
      <c r="BI21" s="216"/>
      <c r="BJ21" s="217"/>
      <c r="BK21" s="16"/>
      <c r="BR21" s="18"/>
    </row>
    <row r="22" spans="3:83" ht="13.35" customHeight="1" x14ac:dyDescent="0.4">
      <c r="C22" s="14"/>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19"/>
      <c r="BB22" s="247"/>
      <c r="BC22" s="248"/>
      <c r="BD22" s="248"/>
      <c r="BE22" s="248"/>
      <c r="BF22" s="248"/>
      <c r="BG22" s="248"/>
      <c r="BH22" s="248"/>
      <c r="BI22" s="216"/>
      <c r="BJ22" s="217"/>
      <c r="BK22" s="16"/>
      <c r="BR22" s="18"/>
    </row>
    <row r="23" spans="3:83" ht="31.35" customHeight="1" x14ac:dyDescent="0.4">
      <c r="C23" s="14"/>
      <c r="D23" s="233"/>
      <c r="E23" s="234"/>
      <c r="F23" s="234"/>
      <c r="G23" s="234"/>
      <c r="H23" s="234"/>
      <c r="I23" s="234"/>
      <c r="J23" s="235"/>
      <c r="K23" s="233"/>
      <c r="L23" s="234"/>
      <c r="M23" s="234"/>
      <c r="N23" s="234"/>
      <c r="O23" s="234"/>
      <c r="P23" s="234"/>
      <c r="Q23" s="235"/>
      <c r="R23" s="233"/>
      <c r="S23" s="234"/>
      <c r="T23" s="234"/>
      <c r="U23" s="234"/>
      <c r="V23" s="234"/>
      <c r="W23" s="234"/>
      <c r="X23" s="235"/>
      <c r="Y23" s="251" t="s">
        <v>10</v>
      </c>
      <c r="Z23" s="252"/>
      <c r="AA23" s="252"/>
      <c r="AB23" s="252"/>
      <c r="AC23" s="252"/>
      <c r="AD23" s="252"/>
      <c r="AE23" s="253"/>
      <c r="AF23" s="251" t="s">
        <v>11</v>
      </c>
      <c r="AG23" s="252"/>
      <c r="AH23" s="252"/>
      <c r="AI23" s="252"/>
      <c r="AJ23" s="252"/>
      <c r="AK23" s="252"/>
      <c r="AL23" s="253"/>
      <c r="AM23" s="251" t="s">
        <v>12</v>
      </c>
      <c r="AN23" s="252"/>
      <c r="AO23" s="252"/>
      <c r="AP23" s="252"/>
      <c r="AQ23" s="252"/>
      <c r="AR23" s="252"/>
      <c r="AS23" s="253"/>
      <c r="AT23" s="251" t="s">
        <v>13</v>
      </c>
      <c r="AU23" s="252"/>
      <c r="AV23" s="252"/>
      <c r="AW23" s="252"/>
      <c r="AX23" s="252"/>
      <c r="AY23" s="252"/>
      <c r="AZ23" s="253"/>
      <c r="BA23" s="19"/>
      <c r="BB23" s="249"/>
      <c r="BC23" s="250"/>
      <c r="BD23" s="250"/>
      <c r="BE23" s="250"/>
      <c r="BF23" s="250"/>
      <c r="BG23" s="250"/>
      <c r="BH23" s="250"/>
      <c r="BI23" s="218"/>
      <c r="BJ23" s="219"/>
      <c r="BK23" s="16"/>
      <c r="BR23" s="18"/>
    </row>
    <row r="24" spans="3:83" ht="15.6" customHeight="1" x14ac:dyDescent="0.4">
      <c r="C24" s="14"/>
      <c r="D24" s="121" t="str">
        <f>IF([8]回答表!R41="○","○","")</f>
        <v/>
      </c>
      <c r="E24" s="122"/>
      <c r="F24" s="122"/>
      <c r="G24" s="122"/>
      <c r="H24" s="122"/>
      <c r="I24" s="122"/>
      <c r="J24" s="123"/>
      <c r="K24" s="121" t="str">
        <f>IF([8]回答表!R42="○","○","")</f>
        <v/>
      </c>
      <c r="L24" s="122"/>
      <c r="M24" s="122"/>
      <c r="N24" s="122"/>
      <c r="O24" s="122"/>
      <c r="P24" s="122"/>
      <c r="Q24" s="123"/>
      <c r="R24" s="121" t="str">
        <f>IF([8]回答表!R43="○","○","")</f>
        <v>○</v>
      </c>
      <c r="S24" s="122"/>
      <c r="T24" s="122"/>
      <c r="U24" s="122"/>
      <c r="V24" s="122"/>
      <c r="W24" s="122"/>
      <c r="X24" s="123"/>
      <c r="Y24" s="121" t="str">
        <f>IF([8]回答表!R44="○","○","")</f>
        <v/>
      </c>
      <c r="Z24" s="122"/>
      <c r="AA24" s="122"/>
      <c r="AB24" s="122"/>
      <c r="AC24" s="122"/>
      <c r="AD24" s="122"/>
      <c r="AE24" s="123"/>
      <c r="AF24" s="121" t="str">
        <f>IF([8]回答表!R45="○","○","")</f>
        <v/>
      </c>
      <c r="AG24" s="122"/>
      <c r="AH24" s="122"/>
      <c r="AI24" s="122"/>
      <c r="AJ24" s="122"/>
      <c r="AK24" s="122"/>
      <c r="AL24" s="123"/>
      <c r="AM24" s="121" t="str">
        <f>IF([8]回答表!R46="○","○","")</f>
        <v/>
      </c>
      <c r="AN24" s="122"/>
      <c r="AO24" s="122"/>
      <c r="AP24" s="122"/>
      <c r="AQ24" s="122"/>
      <c r="AR24" s="122"/>
      <c r="AS24" s="123"/>
      <c r="AT24" s="121" t="str">
        <f>IF([8]回答表!R47="○","○","")</f>
        <v/>
      </c>
      <c r="AU24" s="122"/>
      <c r="AV24" s="122"/>
      <c r="AW24" s="122"/>
      <c r="AX24" s="122"/>
      <c r="AY24" s="122"/>
      <c r="AZ24" s="123"/>
      <c r="BA24" s="19"/>
      <c r="BB24" s="118" t="str">
        <f>IF([8]回答表!R48="○","○","")</f>
        <v/>
      </c>
      <c r="BC24" s="119"/>
      <c r="BD24" s="119"/>
      <c r="BE24" s="119"/>
      <c r="BF24" s="119"/>
      <c r="BG24" s="119"/>
      <c r="BH24" s="119"/>
      <c r="BI24" s="214"/>
      <c r="BJ24" s="215"/>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6"/>
      <c r="BJ25" s="217"/>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8"/>
      <c r="BJ26" s="219"/>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IF([8]回答表!X41="○","○","")</f>
        <v/>
      </c>
      <c r="O36" s="98"/>
      <c r="P36" s="98"/>
      <c r="Q36" s="99"/>
      <c r="R36" s="39"/>
      <c r="S36" s="39"/>
      <c r="T36" s="39"/>
      <c r="U36" s="106" t="str">
        <f>IF([8]回答表!X41="○",[8]回答表!B56,IF([8]回答表!AA41="○",[8]回答表!B76,""))</f>
        <v/>
      </c>
      <c r="V36" s="107"/>
      <c r="W36" s="107"/>
      <c r="X36" s="107"/>
      <c r="Y36" s="107"/>
      <c r="Z36" s="107"/>
      <c r="AA36" s="107"/>
      <c r="AB36" s="107"/>
      <c r="AC36" s="107"/>
      <c r="AD36" s="107"/>
      <c r="AE36" s="107"/>
      <c r="AF36" s="107"/>
      <c r="AG36" s="107"/>
      <c r="AH36" s="107"/>
      <c r="AI36" s="107"/>
      <c r="AJ36" s="108"/>
      <c r="AK36" s="50"/>
      <c r="AL36" s="50"/>
      <c r="AM36" s="220" t="s">
        <v>19</v>
      </c>
      <c r="AN36" s="220"/>
      <c r="AO36" s="220"/>
      <c r="AP36" s="220"/>
      <c r="AQ36" s="220"/>
      <c r="AR36" s="220"/>
      <c r="AS36" s="220"/>
      <c r="AT36" s="220"/>
      <c r="AU36" s="220" t="s">
        <v>20</v>
      </c>
      <c r="AV36" s="220"/>
      <c r="AW36" s="220"/>
      <c r="AX36" s="220"/>
      <c r="AY36" s="220"/>
      <c r="AZ36" s="220"/>
      <c r="BA36" s="220"/>
      <c r="BB36" s="220"/>
      <c r="BC36" s="40"/>
      <c r="BD36" s="35"/>
      <c r="BE36" s="115" t="str">
        <f>IF([8]回答表!X41="○",[8]回答表!S62,IF([8]回答表!AA41="○",[8]回答表!S82,""))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0"/>
      <c r="AN37" s="220"/>
      <c r="AO37" s="220"/>
      <c r="AP37" s="220"/>
      <c r="AQ37" s="220"/>
      <c r="AR37" s="220"/>
      <c r="AS37" s="220"/>
      <c r="AT37" s="220"/>
      <c r="AU37" s="220"/>
      <c r="AV37" s="220"/>
      <c r="AW37" s="220"/>
      <c r="AX37" s="220"/>
      <c r="AY37" s="220"/>
      <c r="AZ37" s="220"/>
      <c r="BA37" s="220"/>
      <c r="BB37" s="220"/>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IF([8]回答表!X41="○",[8]回答表!G62,IF([8]回答表!AA41="○",[8]回答表!G82,""))</f>
        <v/>
      </c>
      <c r="AN38" s="119"/>
      <c r="AO38" s="119"/>
      <c r="AP38" s="119"/>
      <c r="AQ38" s="119"/>
      <c r="AR38" s="119"/>
      <c r="AS38" s="119"/>
      <c r="AT38" s="120"/>
      <c r="AU38" s="118" t="str">
        <f>IF([8]回答表!X41="○",[8]回答表!G63,IF([8]回答表!AA41="○",[8]回答表!G83,""))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IF([8]回答表!X41="○",[8]回答表!V62,IF([8]回答表!AA41="○",[8]回答表!V82,""))</f>
        <v/>
      </c>
      <c r="BF39" s="208"/>
      <c r="BG39" s="208"/>
      <c r="BH39" s="209"/>
      <c r="BI39" s="82" t="str">
        <f>IF([8]回答表!X41="○",[8]回答表!V63,IF([8]回答表!AA41="○",[8]回答表!V83,""))</f>
        <v/>
      </c>
      <c r="BJ39" s="208"/>
      <c r="BK39" s="208"/>
      <c r="BL39" s="209"/>
      <c r="BM39" s="82" t="str">
        <f>IF([8]回答表!X41="○",[8]回答表!V64,IF([8]回答表!AA41="○",[8]回答表!V84,""))</f>
        <v/>
      </c>
      <c r="BN39" s="208"/>
      <c r="BO39" s="208"/>
      <c r="BP39" s="209"/>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0"/>
      <c r="BF40" s="208"/>
      <c r="BG40" s="208"/>
      <c r="BH40" s="209"/>
      <c r="BI40" s="210"/>
      <c r="BJ40" s="208"/>
      <c r="BK40" s="208"/>
      <c r="BL40" s="209"/>
      <c r="BM40" s="210"/>
      <c r="BN40" s="208"/>
      <c r="BO40" s="208"/>
      <c r="BP40" s="209"/>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0"/>
      <c r="BF41" s="208"/>
      <c r="BG41" s="208"/>
      <c r="BH41" s="209"/>
      <c r="BI41" s="210"/>
      <c r="BJ41" s="208"/>
      <c r="BK41" s="208"/>
      <c r="BL41" s="209"/>
      <c r="BM41" s="210"/>
      <c r="BN41" s="208"/>
      <c r="BO41" s="208"/>
      <c r="BP41" s="209"/>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6" t="str">
        <f>IF([8]回答表!X41="○",[8]回答表!O68,IF([8]回答表!AA41="○",[8]回答表!O88,""))</f>
        <v/>
      </c>
      <c r="AN42" s="207"/>
      <c r="AO42" s="204" t="s">
        <v>21</v>
      </c>
      <c r="AP42" s="204"/>
      <c r="AQ42" s="204"/>
      <c r="AR42" s="204"/>
      <c r="AS42" s="204"/>
      <c r="AT42" s="204"/>
      <c r="AU42" s="204"/>
      <c r="AV42" s="204"/>
      <c r="AW42" s="204"/>
      <c r="AX42" s="204"/>
      <c r="AY42" s="204"/>
      <c r="AZ42" s="204"/>
      <c r="BA42" s="204"/>
      <c r="BB42" s="205"/>
      <c r="BC42" s="40"/>
      <c r="BD42" s="40"/>
      <c r="BE42" s="210"/>
      <c r="BF42" s="208"/>
      <c r="BG42" s="208"/>
      <c r="BH42" s="209"/>
      <c r="BI42" s="210"/>
      <c r="BJ42" s="208"/>
      <c r="BK42" s="208"/>
      <c r="BL42" s="209"/>
      <c r="BM42" s="210"/>
      <c r="BN42" s="208"/>
      <c r="BO42" s="208"/>
      <c r="BP42" s="209"/>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6" t="str">
        <f>IF([8]回答表!X41="○",[8]回答表!O69,IF([8]回答表!AA41="○",[8]回答表!O89,""))</f>
        <v/>
      </c>
      <c r="AN43" s="207"/>
      <c r="AO43" s="204" t="s">
        <v>22</v>
      </c>
      <c r="AP43" s="204"/>
      <c r="AQ43" s="204"/>
      <c r="AR43" s="204"/>
      <c r="AS43" s="204"/>
      <c r="AT43" s="204"/>
      <c r="AU43" s="204"/>
      <c r="AV43" s="204"/>
      <c r="AW43" s="204"/>
      <c r="AX43" s="204"/>
      <c r="AY43" s="204"/>
      <c r="AZ43" s="204"/>
      <c r="BA43" s="204"/>
      <c r="BB43" s="205"/>
      <c r="BC43" s="40"/>
      <c r="BD43" s="35"/>
      <c r="BE43" s="82" t="s">
        <v>23</v>
      </c>
      <c r="BF43" s="208"/>
      <c r="BG43" s="208"/>
      <c r="BH43" s="209"/>
      <c r="BI43" s="82" t="s">
        <v>24</v>
      </c>
      <c r="BJ43" s="208"/>
      <c r="BK43" s="208"/>
      <c r="BL43" s="209"/>
      <c r="BM43" s="82" t="s">
        <v>25</v>
      </c>
      <c r="BN43" s="208"/>
      <c r="BO43" s="208"/>
      <c r="BP43" s="209"/>
      <c r="BQ43" s="38"/>
      <c r="BR43" s="25"/>
    </row>
    <row r="44" spans="1:70" ht="15.6" customHeight="1" x14ac:dyDescent="0.4">
      <c r="A44" s="25"/>
      <c r="B44" s="25"/>
      <c r="C44" s="33"/>
      <c r="D44" s="140" t="s">
        <v>26</v>
      </c>
      <c r="E44" s="141"/>
      <c r="F44" s="141"/>
      <c r="G44" s="141"/>
      <c r="H44" s="141"/>
      <c r="I44" s="141"/>
      <c r="J44" s="141"/>
      <c r="K44" s="141"/>
      <c r="L44" s="141"/>
      <c r="M44" s="142"/>
      <c r="N44" s="97" t="str">
        <f>IF([8]回答表!AA41="○","○","")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6" t="str">
        <f>IF([8]回答表!X41="○",[8]回答表!O70,IF([8]回答表!AA41="○",[8]回答表!O90,""))</f>
        <v/>
      </c>
      <c r="AN44" s="207"/>
      <c r="AO44" s="204" t="s">
        <v>27</v>
      </c>
      <c r="AP44" s="204"/>
      <c r="AQ44" s="204"/>
      <c r="AR44" s="204"/>
      <c r="AS44" s="204"/>
      <c r="AT44" s="204"/>
      <c r="AU44" s="204"/>
      <c r="AV44" s="204"/>
      <c r="AW44" s="204"/>
      <c r="AX44" s="204"/>
      <c r="AY44" s="204"/>
      <c r="AZ44" s="204"/>
      <c r="BA44" s="204"/>
      <c r="BB44" s="205"/>
      <c r="BC44" s="40"/>
      <c r="BD44" s="54"/>
      <c r="BE44" s="210"/>
      <c r="BF44" s="208"/>
      <c r="BG44" s="208"/>
      <c r="BH44" s="209"/>
      <c r="BI44" s="210"/>
      <c r="BJ44" s="208"/>
      <c r="BK44" s="208"/>
      <c r="BL44" s="209"/>
      <c r="BM44" s="210"/>
      <c r="BN44" s="208"/>
      <c r="BO44" s="208"/>
      <c r="BP44" s="209"/>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6" t="str">
        <f>IF([8]回答表!X41="○",[8]回答表!O71,IF([8]回答表!AA41="○",[8]回答表!O91,""))</f>
        <v/>
      </c>
      <c r="AN45" s="207"/>
      <c r="AO45" s="204" t="s">
        <v>28</v>
      </c>
      <c r="AP45" s="204"/>
      <c r="AQ45" s="204"/>
      <c r="AR45" s="204"/>
      <c r="AS45" s="204"/>
      <c r="AT45" s="204"/>
      <c r="AU45" s="204"/>
      <c r="AV45" s="204"/>
      <c r="AW45" s="204"/>
      <c r="AX45" s="204"/>
      <c r="AY45" s="204"/>
      <c r="AZ45" s="204"/>
      <c r="BA45" s="204"/>
      <c r="BB45" s="205"/>
      <c r="BC45" s="40"/>
      <c r="BD45" s="54"/>
      <c r="BE45" s="211"/>
      <c r="BF45" s="212"/>
      <c r="BG45" s="212"/>
      <c r="BH45" s="213"/>
      <c r="BI45" s="211"/>
      <c r="BJ45" s="212"/>
      <c r="BK45" s="212"/>
      <c r="BL45" s="213"/>
      <c r="BM45" s="211"/>
      <c r="BN45" s="212"/>
      <c r="BO45" s="212"/>
      <c r="BP45" s="213"/>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6" t="str">
        <f>IF([8]回答表!X41="○",[8]回答表!AG68,IF([8]回答表!AA41="○",[8]回答表!AG88,""))</f>
        <v/>
      </c>
      <c r="AN46" s="207"/>
      <c r="AO46" s="204" t="s">
        <v>29</v>
      </c>
      <c r="AP46" s="204"/>
      <c r="AQ46" s="204"/>
      <c r="AR46" s="204"/>
      <c r="AS46" s="204"/>
      <c r="AT46" s="204"/>
      <c r="AU46" s="204"/>
      <c r="AV46" s="204"/>
      <c r="AW46" s="204"/>
      <c r="AX46" s="204"/>
      <c r="AY46" s="204"/>
      <c r="AZ46" s="204"/>
      <c r="BA46" s="204"/>
      <c r="BB46" s="205"/>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6" t="str">
        <f>IF([8]回答表!X41="○",[8]回答表!AG69,IF([8]回答表!AA41="○",[8]回答表!AG89,""))</f>
        <v/>
      </c>
      <c r="AN47" s="207"/>
      <c r="AO47" s="204" t="s">
        <v>30</v>
      </c>
      <c r="AP47" s="204"/>
      <c r="AQ47" s="204"/>
      <c r="AR47" s="204"/>
      <c r="AS47" s="204"/>
      <c r="AT47" s="204"/>
      <c r="AU47" s="204"/>
      <c r="AV47" s="204"/>
      <c r="AW47" s="204"/>
      <c r="AX47" s="204"/>
      <c r="AY47" s="204"/>
      <c r="AZ47" s="204"/>
      <c r="BA47" s="204"/>
      <c r="BB47" s="205"/>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6" t="str">
        <f>IF([8]回答表!X41="○",[8]回答表!AG70,IF([8]回答表!AA41="○",[8]回答表!AG90,""))</f>
        <v/>
      </c>
      <c r="AN48" s="207"/>
      <c r="AO48" s="204" t="s">
        <v>31</v>
      </c>
      <c r="AP48" s="204"/>
      <c r="AQ48" s="204"/>
      <c r="AR48" s="204"/>
      <c r="AS48" s="204"/>
      <c r="AT48" s="204"/>
      <c r="AU48" s="204"/>
      <c r="AV48" s="204"/>
      <c r="AW48" s="204"/>
      <c r="AX48" s="204"/>
      <c r="AY48" s="204"/>
      <c r="AZ48" s="204"/>
      <c r="BA48" s="204"/>
      <c r="BB48" s="205"/>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IF([8]回答表!AD41="○","○","")</f>
        <v/>
      </c>
      <c r="O52" s="98"/>
      <c r="P52" s="98"/>
      <c r="Q52" s="99"/>
      <c r="R52" s="39"/>
      <c r="S52" s="39"/>
      <c r="T52" s="39"/>
      <c r="U52" s="106" t="str">
        <f>IF([8]回答表!AD41="○",[8]回答表!B96,"")</f>
        <v/>
      </c>
      <c r="V52" s="107"/>
      <c r="W52" s="107"/>
      <c r="X52" s="107"/>
      <c r="Y52" s="107"/>
      <c r="Z52" s="107"/>
      <c r="AA52" s="107"/>
      <c r="AB52" s="107"/>
      <c r="AC52" s="107"/>
      <c r="AD52" s="107"/>
      <c r="AE52" s="107"/>
      <c r="AF52" s="107"/>
      <c r="AG52" s="107"/>
      <c r="AH52" s="107"/>
      <c r="AI52" s="107"/>
      <c r="AJ52" s="108"/>
      <c r="AK52" s="56"/>
      <c r="AL52" s="56"/>
      <c r="AM52" s="106" t="str">
        <f>IF([8]回答表!AD41="○",[8]回答表!B101,"")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IF([8]回答表!X42="○","○","")</f>
        <v/>
      </c>
      <c r="O63" s="98"/>
      <c r="P63" s="98"/>
      <c r="Q63" s="99"/>
      <c r="R63" s="39"/>
      <c r="S63" s="39"/>
      <c r="T63" s="39"/>
      <c r="U63" s="106" t="str">
        <f>IF([8]回答表!X42="○",[8]回答表!B111,IF([8]回答表!AA42="○",[8]回答表!B124,""))</f>
        <v/>
      </c>
      <c r="V63" s="107"/>
      <c r="W63" s="107"/>
      <c r="X63" s="107"/>
      <c r="Y63" s="107"/>
      <c r="Z63" s="107"/>
      <c r="AA63" s="107"/>
      <c r="AB63" s="107"/>
      <c r="AC63" s="107"/>
      <c r="AD63" s="107"/>
      <c r="AE63" s="107"/>
      <c r="AF63" s="107"/>
      <c r="AG63" s="107"/>
      <c r="AH63" s="107"/>
      <c r="AI63" s="107"/>
      <c r="AJ63" s="108"/>
      <c r="AK63" s="50"/>
      <c r="AL63" s="50"/>
      <c r="AM63" s="203" t="s">
        <v>37</v>
      </c>
      <c r="AN63" s="203"/>
      <c r="AO63" s="203"/>
      <c r="AP63" s="203"/>
      <c r="AQ63" s="203"/>
      <c r="AR63" s="203"/>
      <c r="AS63" s="203"/>
      <c r="AT63" s="203"/>
      <c r="AU63" s="203" t="s">
        <v>38</v>
      </c>
      <c r="AV63" s="203"/>
      <c r="AW63" s="203"/>
      <c r="AX63" s="203"/>
      <c r="AY63" s="203"/>
      <c r="AZ63" s="203"/>
      <c r="BA63" s="203"/>
      <c r="BB63" s="203"/>
      <c r="BC63" s="40"/>
      <c r="BD63" s="35"/>
      <c r="BE63" s="115" t="str">
        <f>IF([8]回答表!X42="○",[8]回答表!S117,IF([8]回答表!AA42="○",[8]回答表!S130,""))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3"/>
      <c r="AN64" s="203"/>
      <c r="AO64" s="203"/>
      <c r="AP64" s="203"/>
      <c r="AQ64" s="203"/>
      <c r="AR64" s="203"/>
      <c r="AS64" s="203"/>
      <c r="AT64" s="203"/>
      <c r="AU64" s="203"/>
      <c r="AV64" s="203"/>
      <c r="AW64" s="203"/>
      <c r="AX64" s="203"/>
      <c r="AY64" s="203"/>
      <c r="AZ64" s="203"/>
      <c r="BA64" s="203"/>
      <c r="BB64" s="203"/>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3"/>
      <c r="AN65" s="203"/>
      <c r="AO65" s="203"/>
      <c r="AP65" s="203"/>
      <c r="AQ65" s="203"/>
      <c r="AR65" s="203"/>
      <c r="AS65" s="203"/>
      <c r="AT65" s="203"/>
      <c r="AU65" s="203"/>
      <c r="AV65" s="203"/>
      <c r="AW65" s="203"/>
      <c r="AX65" s="203"/>
      <c r="AY65" s="203"/>
      <c r="AZ65" s="203"/>
      <c r="BA65" s="203"/>
      <c r="BB65" s="203"/>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IF([8]回答表!X42="○",[8]回答表!J117,IF([8]回答表!AA42="○",[8]回答表!J130,""))</f>
        <v/>
      </c>
      <c r="AN66" s="119"/>
      <c r="AO66" s="119"/>
      <c r="AP66" s="119"/>
      <c r="AQ66" s="119"/>
      <c r="AR66" s="119"/>
      <c r="AS66" s="119"/>
      <c r="AT66" s="120"/>
      <c r="AU66" s="118" t="str">
        <f>IF([8]回答表!X42="○",[8]回答表!J118,IF([8]回答表!AA42="○",[8]回答表!J131,""))</f>
        <v/>
      </c>
      <c r="AV66" s="119"/>
      <c r="AW66" s="119"/>
      <c r="AX66" s="119"/>
      <c r="AY66" s="119"/>
      <c r="AZ66" s="119"/>
      <c r="BA66" s="119"/>
      <c r="BB66" s="120"/>
      <c r="BC66" s="40"/>
      <c r="BD66" s="35"/>
      <c r="BE66" s="82" t="str">
        <f>IF([8]回答表!X42="○",[8]回答表!V117,IF([8]回答表!AA42="○",[8]回答表!V130,""))</f>
        <v/>
      </c>
      <c r="BF66" s="83"/>
      <c r="BG66" s="83"/>
      <c r="BH66" s="83"/>
      <c r="BI66" s="82" t="str">
        <f>IF([8]回答表!X42="○",[8]回答表!V118,IF([8]回答表!AA42="○",[8]回答表!V131,""))</f>
        <v/>
      </c>
      <c r="BJ66" s="83"/>
      <c r="BK66" s="83"/>
      <c r="BL66" s="83"/>
      <c r="BM66" s="82" t="str">
        <f>IF([8]回答表!X42="○",[8]回答表!V119,IF([8]回答表!AA42="○",[8]回答表!V132,""))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IF([8]回答表!AA42="○","○","")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IF([8]回答表!AD42="○","○","")</f>
        <v/>
      </c>
      <c r="O75" s="98"/>
      <c r="P75" s="98"/>
      <c r="Q75" s="99"/>
      <c r="R75" s="39"/>
      <c r="S75" s="39"/>
      <c r="T75" s="39"/>
      <c r="U75" s="106" t="str">
        <f>IF([8]回答表!AD42="○",[8]回答表!B137,"")</f>
        <v/>
      </c>
      <c r="V75" s="107"/>
      <c r="W75" s="107"/>
      <c r="X75" s="107"/>
      <c r="Y75" s="107"/>
      <c r="Z75" s="107"/>
      <c r="AA75" s="107"/>
      <c r="AB75" s="107"/>
      <c r="AC75" s="107"/>
      <c r="AD75" s="107"/>
      <c r="AE75" s="107"/>
      <c r="AF75" s="107"/>
      <c r="AG75" s="107"/>
      <c r="AH75" s="107"/>
      <c r="AI75" s="107"/>
      <c r="AJ75" s="108"/>
      <c r="AK75" s="56"/>
      <c r="AL75" s="56"/>
      <c r="AM75" s="106" t="str">
        <f>IF([8]回答表!AD42="○",[8]回答表!B143,"")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IF([8]回答表!F17="水道事業",IF([8]回答表!X43="○","○",""),"")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IF([8]回答表!F17="水道事業",IF([8]回答表!X43="○",[8]回答表!B154,IF([8]回答表!AA43="○",[8]回答表!B201,"")),"")</f>
        <v/>
      </c>
      <c r="AN87" s="107"/>
      <c r="AO87" s="107"/>
      <c r="AP87" s="107"/>
      <c r="AQ87" s="107"/>
      <c r="AR87" s="107"/>
      <c r="AS87" s="107"/>
      <c r="AT87" s="107"/>
      <c r="AU87" s="107"/>
      <c r="AV87" s="107"/>
      <c r="AW87" s="107"/>
      <c r="AX87" s="107"/>
      <c r="AY87" s="107"/>
      <c r="AZ87" s="107"/>
      <c r="BA87" s="107"/>
      <c r="BB87" s="108"/>
      <c r="BC87" s="40"/>
      <c r="BD87" s="35"/>
      <c r="BE87" s="115" t="str">
        <f>IF([8]回答表!F17="水道事業",IF([8]回答表!X43="○",[8]回答表!B190,IF([8]回答表!AA43="○",[8]回答表!B238,"")),"")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IF([8]回答表!F17="水道事業",IF([8]回答表!X43="○",[8]回答表!J162,IF([8]回答表!AA43="○",[8]回答表!J209,"")),"")</f>
        <v/>
      </c>
      <c r="V89" s="119"/>
      <c r="W89" s="119"/>
      <c r="X89" s="119"/>
      <c r="Y89" s="119"/>
      <c r="Z89" s="119"/>
      <c r="AA89" s="119"/>
      <c r="AB89" s="120"/>
      <c r="AC89" s="118" t="str">
        <f>IF([8]回答表!F17="水道事業",IF([8]回答表!X43="○",[8]回答表!J169,IF([8]回答表!AA43="○",[8]回答表!J216,"")),"")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IF([8]回答表!F17="水道事業",IF([8]回答表!X43="○",[8]回答表!E190,IF([8]回答表!AA43="○",[8]回答表!E238,"")),"")</f>
        <v/>
      </c>
      <c r="BF90" s="83"/>
      <c r="BG90" s="83"/>
      <c r="BH90" s="83"/>
      <c r="BI90" s="82" t="str">
        <f>IF([8]回答表!F17="水道事業",IF([8]回答表!X43="○",[8]回答表!E191,IF([8]回答表!AA43="○",[8]回答表!E239,"")),"")</f>
        <v/>
      </c>
      <c r="BJ90" s="83"/>
      <c r="BK90" s="83"/>
      <c r="BL90" s="83"/>
      <c r="BM90" s="82" t="str">
        <f>IF([8]回答表!F17="水道事業",IF([8]回答表!X43="○",[8]回答表!E192,IF([8]回答表!AA43="○",[8]回答表!E240,"")),"")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IF([8]回答表!F17="水道事業",IF([8]回答表!AA43="○","○",""),"")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IF([8]回答表!F17="水道事業",IF([8]回答表!X43="○",[8]回答表!J172,IF([8]回答表!AA43="○",[8]回答表!J219,"")),"")</f>
        <v/>
      </c>
      <c r="V94" s="119"/>
      <c r="W94" s="119"/>
      <c r="X94" s="119"/>
      <c r="Y94" s="119"/>
      <c r="Z94" s="119"/>
      <c r="AA94" s="119"/>
      <c r="AB94" s="120"/>
      <c r="AC94" s="118" t="str">
        <f>IF([8]回答表!F17="水道事業",IF([8]回答表!X43="○",[8]回答表!J176,IF([8]回答表!AA43="○",[8]回答表!J223,"")),"")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IF([8]回答表!F17="水道事業",IF([8]回答表!AD43="○","○",""),"")</f>
        <v>○</v>
      </c>
      <c r="O99" s="98"/>
      <c r="P99" s="98"/>
      <c r="Q99" s="99"/>
      <c r="R99" s="39"/>
      <c r="S99" s="39"/>
      <c r="T99" s="39"/>
      <c r="U99" s="194" t="str">
        <f>IF([8]回答表!F17="水道事業",IF([8]回答表!AD43="○",[8]回答表!B249,""),"")</f>
        <v>ハード面は資金的に実現の可能性が低いため、共同発注やシステムの共同化などソフト面での実現可能性を検討している。</v>
      </c>
      <c r="V99" s="195"/>
      <c r="W99" s="195"/>
      <c r="X99" s="195"/>
      <c r="Y99" s="195"/>
      <c r="Z99" s="195"/>
      <c r="AA99" s="195"/>
      <c r="AB99" s="195"/>
      <c r="AC99" s="195"/>
      <c r="AD99" s="195"/>
      <c r="AE99" s="195"/>
      <c r="AF99" s="195"/>
      <c r="AG99" s="195"/>
      <c r="AH99" s="195"/>
      <c r="AI99" s="195"/>
      <c r="AJ99" s="196"/>
      <c r="AK99" s="56"/>
      <c r="AL99" s="56"/>
      <c r="AM99" s="194" t="str">
        <f>IF([8]回答表!F17="水道事業",IF([8]回答表!AD43="○",[8]回答表!B255,""),"")</f>
        <v>令和２年度よりアセットマネジメントを実施し水道ビジョンや経営戦略の見直しを行っていくこととなり、その中でより具体的に検討することとなる。</v>
      </c>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96"/>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97"/>
      <c r="V100" s="198"/>
      <c r="W100" s="198"/>
      <c r="X100" s="198"/>
      <c r="Y100" s="198"/>
      <c r="Z100" s="198"/>
      <c r="AA100" s="198"/>
      <c r="AB100" s="198"/>
      <c r="AC100" s="198"/>
      <c r="AD100" s="198"/>
      <c r="AE100" s="198"/>
      <c r="AF100" s="198"/>
      <c r="AG100" s="198"/>
      <c r="AH100" s="198"/>
      <c r="AI100" s="198"/>
      <c r="AJ100" s="199"/>
      <c r="AK100" s="56"/>
      <c r="AL100" s="56"/>
      <c r="AM100" s="197"/>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9"/>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97"/>
      <c r="V101" s="198"/>
      <c r="W101" s="198"/>
      <c r="X101" s="198"/>
      <c r="Y101" s="198"/>
      <c r="Z101" s="198"/>
      <c r="AA101" s="198"/>
      <c r="AB101" s="198"/>
      <c r="AC101" s="198"/>
      <c r="AD101" s="198"/>
      <c r="AE101" s="198"/>
      <c r="AF101" s="198"/>
      <c r="AG101" s="198"/>
      <c r="AH101" s="198"/>
      <c r="AI101" s="198"/>
      <c r="AJ101" s="199"/>
      <c r="AK101" s="56"/>
      <c r="AL101" s="56"/>
      <c r="AM101" s="197"/>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9"/>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200"/>
      <c r="V102" s="201"/>
      <c r="W102" s="201"/>
      <c r="X102" s="201"/>
      <c r="Y102" s="201"/>
      <c r="Z102" s="201"/>
      <c r="AA102" s="201"/>
      <c r="AB102" s="201"/>
      <c r="AC102" s="201"/>
      <c r="AD102" s="201"/>
      <c r="AE102" s="201"/>
      <c r="AF102" s="201"/>
      <c r="AG102" s="201"/>
      <c r="AH102" s="201"/>
      <c r="AI102" s="201"/>
      <c r="AJ102" s="202"/>
      <c r="AK102" s="56"/>
      <c r="AL102" s="56"/>
      <c r="AM102" s="200"/>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2"/>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IF([8]回答表!F17="簡易水道事業",IF([8]回答表!X43="○","○",""),"")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IF([8]回答表!F17="簡易水道事業",IF([8]回答表!X43="○",[8]回答表!B154,IF([8]回答表!AA43="○",[8]回答表!B201,"")),"")</f>
        <v/>
      </c>
      <c r="AN111" s="107"/>
      <c r="AO111" s="107"/>
      <c r="AP111" s="107"/>
      <c r="AQ111" s="107"/>
      <c r="AR111" s="107"/>
      <c r="AS111" s="107"/>
      <c r="AT111" s="107"/>
      <c r="AU111" s="107"/>
      <c r="AV111" s="107"/>
      <c r="AW111" s="107"/>
      <c r="AX111" s="107"/>
      <c r="AY111" s="107"/>
      <c r="AZ111" s="107"/>
      <c r="BA111" s="107"/>
      <c r="BB111" s="108"/>
      <c r="BC111" s="40"/>
      <c r="BD111" s="35"/>
      <c r="BE111" s="115" t="str">
        <f>IF([8]回答表!F17="簡易水道事業",IF([8]回答表!X43="○",[8]回答表!B190,IF([8]回答表!AA43="○",[8]回答表!B238,"")),"")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IF([8]回答表!F17="簡易水道事業",IF([8]回答表!X43="○",[8]回答表!Y181,IF([8]回答表!AA43="○",[8]回答表!Y229,"")),"")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IF([8]回答表!F17="簡易水道事業",IF([8]回答表!X43="○",[8]回答表!E190,IF([8]回答表!AA43="○",[8]回答表!E238,"")),"")</f>
        <v/>
      </c>
      <c r="BF114" s="83"/>
      <c r="BG114" s="83"/>
      <c r="BH114" s="83"/>
      <c r="BI114" s="82" t="str">
        <f>IF([8]回答表!F17="簡易水道事業",IF([8]回答表!X43="○",[8]回答表!E191,IF([8]回答表!AA43="○",[8]回答表!E239,"")),"")</f>
        <v/>
      </c>
      <c r="BJ114" s="83"/>
      <c r="BK114" s="83"/>
      <c r="BL114" s="83"/>
      <c r="BM114" s="82" t="str">
        <f>IF([8]回答表!F17="簡易水道事業",IF([8]回答表!X43="○",[8]回答表!E192,IF([8]回答表!AA43="○",[8]回答表!E240,"")),"")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IF([8]回答表!F17="簡易水道事業",IF([8]回答表!AA43="○","○",""),"")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IF([8]回答表!F17="簡易水道事業",IF([8]回答表!X43="○",[8]回答表!Y182,IF([8]回答表!AA43="○",[8]回答表!Y230,"")),"")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IF([8]回答表!F17="簡易水道事業",IF([8]回答表!AD43="○","○",""),"")</f>
        <v/>
      </c>
      <c r="O123" s="98"/>
      <c r="P123" s="98"/>
      <c r="Q123" s="99"/>
      <c r="R123" s="39"/>
      <c r="S123" s="39"/>
      <c r="T123" s="39"/>
      <c r="U123" s="106" t="str">
        <f>IF([8]回答表!F17="簡易水道事業",IF([8]回答表!AD43="○",[8]回答表!B249,""),"")</f>
        <v/>
      </c>
      <c r="V123" s="107"/>
      <c r="W123" s="107"/>
      <c r="X123" s="107"/>
      <c r="Y123" s="107"/>
      <c r="Z123" s="107"/>
      <c r="AA123" s="107"/>
      <c r="AB123" s="107"/>
      <c r="AC123" s="107"/>
      <c r="AD123" s="107"/>
      <c r="AE123" s="107"/>
      <c r="AF123" s="107"/>
      <c r="AG123" s="107"/>
      <c r="AH123" s="107"/>
      <c r="AI123" s="107"/>
      <c r="AJ123" s="108"/>
      <c r="AK123" s="56"/>
      <c r="AL123" s="56"/>
      <c r="AM123" s="106" t="str">
        <f>IF([8]回答表!F17="簡易水道事業",IF([8]回答表!AD43="○",[8]回答表!B255,""),"")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IF([8]回答表!F17="下水道事業",IF([8]回答表!X43="○","○",""),"")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IF([8]回答表!F17="下水道事業",IF([8]回答表!X43="○",[8]回答表!B154,IF([8]回答表!AA43="○",[8]回答表!B201,"")),"")</f>
        <v/>
      </c>
      <c r="AN135" s="107"/>
      <c r="AO135" s="107"/>
      <c r="AP135" s="107"/>
      <c r="AQ135" s="107"/>
      <c r="AR135" s="107"/>
      <c r="AS135" s="107"/>
      <c r="AT135" s="107"/>
      <c r="AU135" s="107"/>
      <c r="AV135" s="107"/>
      <c r="AW135" s="107"/>
      <c r="AX135" s="107"/>
      <c r="AY135" s="107"/>
      <c r="AZ135" s="107"/>
      <c r="BA135" s="107"/>
      <c r="BB135" s="108"/>
      <c r="BC135" s="40"/>
      <c r="BD135" s="35"/>
      <c r="BE135" s="115" t="str">
        <f>IF([8]回答表!F17="下水道事業",IF([8]回答表!X43="○",[8]回答表!B190,IF([8]回答表!AA43="○",[8]回答表!B238,"")),"")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IF([8]回答表!F17="下水道事業",IF([8]回答表!X43="○",[8]回答表!Y184,IF([8]回答表!AA43="○",[8]回答表!Y232,"")),"")</f>
        <v/>
      </c>
      <c r="V137" s="119"/>
      <c r="W137" s="119"/>
      <c r="X137" s="119"/>
      <c r="Y137" s="119"/>
      <c r="Z137" s="119"/>
      <c r="AA137" s="119"/>
      <c r="AB137" s="120"/>
      <c r="AC137" s="118" t="str">
        <f>IF([8]回答表!F17="下水道事業",IF([8]回答表!X43="○",[8]回答表!Y185,IF([8]回答表!AA43="○",[8]回答表!Y233,"")),"")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IF([8]回答表!F17="下水道事業",IF([8]回答表!X43="○",[8]回答表!E190,IF([8]回答表!AA43="○",[8]回答表!E238,"")),"")</f>
        <v/>
      </c>
      <c r="BF138" s="83"/>
      <c r="BG138" s="83"/>
      <c r="BH138" s="83"/>
      <c r="BI138" s="82" t="str">
        <f>IF([8]回答表!F17="下水道事業",IF([8]回答表!X43="○",[8]回答表!E191,IF([8]回答表!AA43="○",[8]回答表!E239,"")),"")</f>
        <v/>
      </c>
      <c r="BJ138" s="83"/>
      <c r="BK138" s="83"/>
      <c r="BL138" s="83"/>
      <c r="BM138" s="82" t="str">
        <f>IF([8]回答表!F17="下水道事業",IF([8]回答表!X43="○",[8]回答表!E192,IF([8]回答表!AA43="○",[8]回答表!E240,"")),"")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IF([8]回答表!F17="下水道事業",IF([8]回答表!AA43="○","○",""),"")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IF([8]回答表!F17="下水道事業",IF([8]回答表!X43="○",[8]回答表!Y186,IF([8]回答表!AA43="○",[8]回答表!Y234,"")),"")</f>
        <v/>
      </c>
      <c r="V142" s="119"/>
      <c r="W142" s="119"/>
      <c r="X142" s="119"/>
      <c r="Y142" s="119"/>
      <c r="Z142" s="119"/>
      <c r="AA142" s="119"/>
      <c r="AB142" s="120"/>
      <c r="AC142" s="118" t="str">
        <f>IF([8]回答表!F17="下水道事業",IF([8]回答表!X43="○",[8]回答表!Y187,IF([8]回答表!AA43="○",[8]回答表!Y235,"")),"")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IF([8]回答表!F17="下水道事業",IF([8]回答表!AD43="○","○",""),"")</f>
        <v/>
      </c>
      <c r="O147" s="98"/>
      <c r="P147" s="98"/>
      <c r="Q147" s="99"/>
      <c r="R147" s="39"/>
      <c r="S147" s="39"/>
      <c r="T147" s="39"/>
      <c r="U147" s="106" t="str">
        <f>IF([8]回答表!F17="下水道事業",IF([8]回答表!AD43="○",[8]回答表!B249,""),"")</f>
        <v/>
      </c>
      <c r="V147" s="107"/>
      <c r="W147" s="107"/>
      <c r="X147" s="107"/>
      <c r="Y147" s="107"/>
      <c r="Z147" s="107"/>
      <c r="AA147" s="107"/>
      <c r="AB147" s="107"/>
      <c r="AC147" s="107"/>
      <c r="AD147" s="107"/>
      <c r="AE147" s="107"/>
      <c r="AF147" s="107"/>
      <c r="AG147" s="107"/>
      <c r="AH147" s="107"/>
      <c r="AI147" s="107"/>
      <c r="AJ147" s="108"/>
      <c r="AK147" s="56"/>
      <c r="AL147" s="56"/>
      <c r="AM147" s="106" t="str">
        <f>IF([8]回答表!F17="下水道事業",IF([8]回答表!AD43="○",[8]回答表!B255,""),"")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IF([8]回答表!BD17="○",IF([8]回答表!X43="○","○",""),"")</f>
        <v/>
      </c>
      <c r="O159" s="98"/>
      <c r="P159" s="98"/>
      <c r="Q159" s="99"/>
      <c r="R159" s="39"/>
      <c r="S159" s="39"/>
      <c r="T159" s="39"/>
      <c r="U159" s="106" t="str">
        <f>IF([8]回答表!BD17="○",IF([8]回答表!X43="○",[8]回答表!B154,IF([8]回答表!AA43="○",[8]回答表!B201,"")),"")</f>
        <v/>
      </c>
      <c r="V159" s="107"/>
      <c r="W159" s="107"/>
      <c r="X159" s="107"/>
      <c r="Y159" s="107"/>
      <c r="Z159" s="107"/>
      <c r="AA159" s="107"/>
      <c r="AB159" s="107"/>
      <c r="AC159" s="107"/>
      <c r="AD159" s="107"/>
      <c r="AE159" s="107"/>
      <c r="AF159" s="107"/>
      <c r="AG159" s="107"/>
      <c r="AH159" s="107"/>
      <c r="AI159" s="107"/>
      <c r="AJ159" s="108"/>
      <c r="AK159" s="50"/>
      <c r="AL159" s="50"/>
      <c r="AM159" s="115" t="str">
        <f>IF([8]回答表!BD17="○",IF([8]回答表!X43="○",[8]回答表!B190,IF([8]回答表!AA43="○",[8]回答表!B238,"")),"")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IF([8]回答表!BD17="○",IF([8]回答表!X43="○",[8]回答表!E190,IF([8]回答表!AA43="○",[8]回答表!E238,"")),"")</f>
        <v/>
      </c>
      <c r="AN162" s="83"/>
      <c r="AO162" s="83"/>
      <c r="AP162" s="83"/>
      <c r="AQ162" s="82" t="str">
        <f>IF([8]回答表!BD17="○",IF([8]回答表!X43="○",[8]回答表!E191,IF([8]回答表!AA43="○",[8]回答表!E239,"")),"")</f>
        <v/>
      </c>
      <c r="AR162" s="83"/>
      <c r="AS162" s="83"/>
      <c r="AT162" s="83"/>
      <c r="AU162" s="82" t="str">
        <f>IF([8]回答表!BD17="○",IF([8]回答表!X43="○",[8]回答表!E192,IF([8]回答表!AA43="○",[8]回答表!E240,"")),"")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IF([8]回答表!BD17="○",IF([8]回答表!AA43="○","○",""),"")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IF([8]回答表!BD17="○",IF([8]回答表!AD43="○","○",""),"")</f>
        <v/>
      </c>
      <c r="O171" s="98"/>
      <c r="P171" s="98"/>
      <c r="Q171" s="99"/>
      <c r="R171" s="39"/>
      <c r="S171" s="39"/>
      <c r="T171" s="39"/>
      <c r="U171" s="106" t="str">
        <f>IF([8]回答表!BD17="○",IF([8]回答表!AD43="○",[8]回答表!B249,""),"")</f>
        <v/>
      </c>
      <c r="V171" s="107"/>
      <c r="W171" s="107"/>
      <c r="X171" s="107"/>
      <c r="Y171" s="107"/>
      <c r="Z171" s="107"/>
      <c r="AA171" s="107"/>
      <c r="AB171" s="107"/>
      <c r="AC171" s="107"/>
      <c r="AD171" s="107"/>
      <c r="AE171" s="107"/>
      <c r="AF171" s="107"/>
      <c r="AG171" s="107"/>
      <c r="AH171" s="107"/>
      <c r="AI171" s="107"/>
      <c r="AJ171" s="108"/>
      <c r="AK171" s="56"/>
      <c r="AL171" s="56"/>
      <c r="AM171" s="106" t="str">
        <f>IF([8]回答表!BD17="○",IF([8]回答表!AD43="○",[8]回答表!B255,""),"")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IF([8]回答表!X44="○","○","")</f>
        <v/>
      </c>
      <c r="O183" s="98"/>
      <c r="P183" s="98"/>
      <c r="Q183" s="99"/>
      <c r="R183" s="39"/>
      <c r="S183" s="39"/>
      <c r="T183" s="39"/>
      <c r="U183" s="106" t="str">
        <f>IF([8]回答表!X44="○",[8]回答表!B266,IF([8]回答表!AA44="○",[8]回答表!B283,""))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IF([8]回答表!X44="○",[8]回答表!U272,IF([8]回答表!AA44="○",[8]回答表!U289,""))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IF([8]回答表!X44="○",[8]回答表!G272,IF([8]回答表!AA44="○",[8]回答表!G289,""))</f>
        <v/>
      </c>
      <c r="AN186" s="119"/>
      <c r="AO186" s="119"/>
      <c r="AP186" s="119"/>
      <c r="AQ186" s="119"/>
      <c r="AR186" s="119"/>
      <c r="AS186" s="119"/>
      <c r="AT186" s="120"/>
      <c r="AU186" s="118" t="str">
        <f>IF([8]回答表!X44="○",[8]回答表!G273,IF([8]回答表!AA44="○",[8]回答表!G290,""))</f>
        <v/>
      </c>
      <c r="AV186" s="119"/>
      <c r="AW186" s="119"/>
      <c r="AX186" s="119"/>
      <c r="AY186" s="119"/>
      <c r="AZ186" s="119"/>
      <c r="BA186" s="119"/>
      <c r="BB186" s="120"/>
      <c r="BC186" s="40"/>
      <c r="BD186" s="35"/>
      <c r="BE186" s="82" t="str">
        <f>IF([8]回答表!X44="○",[8]回答表!X272,IF([8]回答表!AA44="○",[8]回答表!X289,""))</f>
        <v/>
      </c>
      <c r="BF186" s="83"/>
      <c r="BG186" s="83"/>
      <c r="BH186" s="83"/>
      <c r="BI186" s="82" t="str">
        <f>IF([8]回答表!X44="○",[8]回答表!X273,IF([8]回答表!AA44="○",[8]回答表!X290,""))</f>
        <v/>
      </c>
      <c r="BJ186" s="83"/>
      <c r="BK186" s="83"/>
      <c r="BL186" s="86"/>
      <c r="BM186" s="82" t="str">
        <f>IF([8]回答表!X44="○",[8]回答表!X274,IF([8]回答表!AA44="○",[8]回答表!X291,""))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IF([8]回答表!AA44="○","○","")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IF([8]回答表!AD44="○","○","")</f>
        <v/>
      </c>
      <c r="O195" s="98"/>
      <c r="P195" s="98"/>
      <c r="Q195" s="99"/>
      <c r="R195" s="39"/>
      <c r="S195" s="39"/>
      <c r="T195" s="39"/>
      <c r="U195" s="106" t="str">
        <f>IF([8]回答表!AD44="○",[8]回答表!B296,"")</f>
        <v/>
      </c>
      <c r="V195" s="107"/>
      <c r="W195" s="107"/>
      <c r="X195" s="107"/>
      <c r="Y195" s="107"/>
      <c r="Z195" s="107"/>
      <c r="AA195" s="107"/>
      <c r="AB195" s="107"/>
      <c r="AC195" s="107"/>
      <c r="AD195" s="107"/>
      <c r="AE195" s="107"/>
      <c r="AF195" s="107"/>
      <c r="AG195" s="107"/>
      <c r="AH195" s="107"/>
      <c r="AI195" s="107"/>
      <c r="AJ195" s="108"/>
      <c r="AK195" s="61"/>
      <c r="AL195" s="61"/>
      <c r="AM195" s="106" t="str">
        <f>IF([8]回答表!AD44="○",[8]回答表!B302,"")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IF([8]回答表!X45="○","○","")</f>
        <v/>
      </c>
      <c r="O207" s="98"/>
      <c r="P207" s="98"/>
      <c r="Q207" s="99"/>
      <c r="R207" s="39"/>
      <c r="S207" s="39"/>
      <c r="T207" s="39"/>
      <c r="U207" s="106" t="str">
        <f>IF([8]回答表!X45="○",[8]回答表!B314,IF([8]回答表!AA45="○",[8]回答表!B337,""))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IF([8]回答表!X45="○",[8]回答表!B320,"")</f>
        <v/>
      </c>
      <c r="AO207" s="164"/>
      <c r="AP207" s="164"/>
      <c r="AQ207" s="164"/>
      <c r="AR207" s="164"/>
      <c r="AS207" s="164"/>
      <c r="AT207" s="164"/>
      <c r="AU207" s="164"/>
      <c r="AV207" s="164"/>
      <c r="AW207" s="164"/>
      <c r="AX207" s="164"/>
      <c r="AY207" s="164"/>
      <c r="AZ207" s="164"/>
      <c r="BA207" s="164"/>
      <c r="BB207" s="165"/>
      <c r="BC207" s="40"/>
      <c r="BD207" s="35"/>
      <c r="BE207" s="115" t="str">
        <f>IF([8]回答表!X45="○",[8]回答表!B326,IF([8]回答表!AA45="○",[8]回答表!B343,""))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IF([8]回答表!X45="○",[8]回答表!E326,IF([8]回答表!AA45="○",[8]回答表!E343,""))</f>
        <v/>
      </c>
      <c r="BF210" s="83"/>
      <c r="BG210" s="83"/>
      <c r="BH210" s="83"/>
      <c r="BI210" s="82" t="str">
        <f>IF([8]回答表!X45="○",[8]回答表!E327,IF([8]回答表!AA45="○",[8]回答表!E344,""))</f>
        <v/>
      </c>
      <c r="BJ210" s="83"/>
      <c r="BK210" s="83"/>
      <c r="BL210" s="86"/>
      <c r="BM210" s="82" t="str">
        <f>IF([8]回答表!X45="○",[8]回答表!E328,IF([8]回答表!AA45="○",[8]回答表!E345,""))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IF([8]回答表!AA45="○","○","")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IF([8]回答表!AD45="○","○","")</f>
        <v/>
      </c>
      <c r="O219" s="98"/>
      <c r="P219" s="98"/>
      <c r="Q219" s="99"/>
      <c r="R219" s="39"/>
      <c r="S219" s="39"/>
      <c r="T219" s="39"/>
      <c r="U219" s="106" t="str">
        <f>IF([8]回答表!AD45="○",[8]回答表!B350,"")</f>
        <v/>
      </c>
      <c r="V219" s="107"/>
      <c r="W219" s="107"/>
      <c r="X219" s="107"/>
      <c r="Y219" s="107"/>
      <c r="Z219" s="107"/>
      <c r="AA219" s="107"/>
      <c r="AB219" s="107"/>
      <c r="AC219" s="107"/>
      <c r="AD219" s="107"/>
      <c r="AE219" s="107"/>
      <c r="AF219" s="107"/>
      <c r="AG219" s="107"/>
      <c r="AH219" s="107"/>
      <c r="AI219" s="107"/>
      <c r="AJ219" s="108"/>
      <c r="AK219" s="61"/>
      <c r="AL219" s="61"/>
      <c r="AM219" s="106" t="str">
        <f>IF([8]回答表!AD45="○",[8]回答表!B356,"")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IF([8]回答表!X46="○","○","")</f>
        <v/>
      </c>
      <c r="O231" s="98"/>
      <c r="P231" s="98"/>
      <c r="Q231" s="99"/>
      <c r="R231" s="39"/>
      <c r="S231" s="39"/>
      <c r="T231" s="39"/>
      <c r="U231" s="106" t="str">
        <f>IF([8]回答表!X46="○",[8]回答表!B368,IF([8]回答表!AA46="○",[8]回答表!B382,""))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IF([8]回答表!X46="○",[8]回答表!BC375,IF([8]回答表!AA46="○",[8]回答表!BC389,""))</f>
        <v/>
      </c>
      <c r="AR231" s="150"/>
      <c r="AS231" s="150"/>
      <c r="AT231" s="150"/>
      <c r="AU231" s="155" t="s">
        <v>63</v>
      </c>
      <c r="AV231" s="156"/>
      <c r="AW231" s="156"/>
      <c r="AX231" s="157"/>
      <c r="AY231" s="150" t="str">
        <f>IF([8]回答表!X46="○",[8]回答表!BC380,IF([8]回答表!AA46="○",[8]回答表!BC394,""))</f>
        <v/>
      </c>
      <c r="AZ231" s="150"/>
      <c r="BA231" s="150"/>
      <c r="BB231" s="150"/>
      <c r="BC231" s="40"/>
      <c r="BD231" s="35"/>
      <c r="BE231" s="115" t="str">
        <f>IF([8]回答表!X46="○",[8]回答表!S374,IF([8]回答表!AA46="○",[8]回答表!S388,""))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IF([8]回答表!X46="○",[8]回答表!BC376,IF([8]回答表!AA46="○",[8]回答表!BC390,""))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IF([8]回答表!X46="○",[8]回答表!V374,IF([8]回答表!AA46="○",[8]回答表!V388,""))</f>
        <v/>
      </c>
      <c r="BF234" s="83"/>
      <c r="BG234" s="83"/>
      <c r="BH234" s="83"/>
      <c r="BI234" s="82" t="str">
        <f>IF([8]回答表!X46="○",[8]回答表!V375,IF([8]回答表!AA46="○",[8]回答表!V389,""))</f>
        <v/>
      </c>
      <c r="BJ234" s="83"/>
      <c r="BK234" s="83"/>
      <c r="BL234" s="86"/>
      <c r="BM234" s="82" t="str">
        <f>IF([8]回答表!X46="○",[8]回答表!V376,IF([8]回答表!AA46="○",[8]回答表!V390,""))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IF([8]回答表!X46="○",[8]回答表!BC377,IF([8]回答表!AA46="○",[8]回答表!BC391,""))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IF([8]回答表!X46="○",[8]回答表!BC381,IF([8]回答表!AA46="○",[8]回答表!BC395,""))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IF([8]回答表!AA46="○","○","")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IF([8]回答表!X46="○",[8]回答表!BC378,IF([8]回答表!AA46="○",[8]回答表!BC392,""))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IF([8]回答表!X46="○",[8]回答表!BC379,IF([8]回答表!AA46="○",[8]回答表!BC393,""))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IF([8]回答表!AD46="○","○","")</f>
        <v/>
      </c>
      <c r="O243" s="98"/>
      <c r="P243" s="98"/>
      <c r="Q243" s="99"/>
      <c r="R243" s="39"/>
      <c r="S243" s="39"/>
      <c r="T243" s="39"/>
      <c r="U243" s="106" t="str">
        <f>IF([8]回答表!AD46="○",[8]回答表!B396,"")</f>
        <v/>
      </c>
      <c r="V243" s="107"/>
      <c r="W243" s="107"/>
      <c r="X243" s="107"/>
      <c r="Y243" s="107"/>
      <c r="Z243" s="107"/>
      <c r="AA243" s="107"/>
      <c r="AB243" s="107"/>
      <c r="AC243" s="107"/>
      <c r="AD243" s="107"/>
      <c r="AE243" s="107"/>
      <c r="AF243" s="107"/>
      <c r="AG243" s="107"/>
      <c r="AH243" s="107"/>
      <c r="AI243" s="107"/>
      <c r="AJ243" s="108"/>
      <c r="AK243" s="56"/>
      <c r="AL243" s="56"/>
      <c r="AM243" s="106" t="str">
        <f>IF([8]回答表!AD46="○",[8]回答表!B402,"")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IF([8]回答表!X47="○","○","")</f>
        <v/>
      </c>
      <c r="O254" s="98"/>
      <c r="P254" s="98"/>
      <c r="Q254" s="99"/>
      <c r="R254" s="39"/>
      <c r="S254" s="39"/>
      <c r="T254" s="39"/>
      <c r="U254" s="106" t="str">
        <f>IF([8]回答表!X47="○",[8]回答表!B414,IF([8]回答表!AA47="○",[8]回答表!B431,""))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IF([8]回答表!X47="○",[8]回答表!B424,IF([8]回答表!AA47="○",[8]回答表!B441,""))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IF([8]回答表!X47="○",[8]回答表!G420,IF([8]回答表!AA47="○",[8]回答表!G437,""))</f>
        <v/>
      </c>
      <c r="AN256" s="119"/>
      <c r="AO256" s="119"/>
      <c r="AP256" s="119"/>
      <c r="AQ256" s="119"/>
      <c r="AR256" s="119"/>
      <c r="AS256" s="119"/>
      <c r="AT256" s="120"/>
      <c r="AU256" s="118" t="str">
        <f>IF([8]回答表!X47="○",[8]回答表!G421,IF([8]回答表!AA47="○",[8]回答表!G438,""))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IF([8]回答表!X47="○",[8]回答表!E424,IF([8]回答表!AA47="○",[8]回答表!E441,""))</f>
        <v/>
      </c>
      <c r="BF257" s="83"/>
      <c r="BG257" s="83"/>
      <c r="BH257" s="83"/>
      <c r="BI257" s="82" t="str">
        <f>IF([8]回答表!X47="○",[8]回答表!E425,IF([8]回答表!AA47="○",[8]回答表!E442,""))</f>
        <v/>
      </c>
      <c r="BJ257" s="83"/>
      <c r="BK257" s="83"/>
      <c r="BL257" s="86"/>
      <c r="BM257" s="82" t="str">
        <f>IF([8]回答表!X47="○",[8]回答表!E426,IF([8]回答表!AA47="○",[8]回答表!E443,""))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IF([8]回答表!AA47="○","○","")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IF([8]回答表!AD47="○","○","")</f>
        <v/>
      </c>
      <c r="O266" s="98"/>
      <c r="P266" s="98"/>
      <c r="Q266" s="99"/>
      <c r="R266" s="39"/>
      <c r="S266" s="39"/>
      <c r="T266" s="39"/>
      <c r="U266" s="106" t="str">
        <f>IF([8]回答表!AD47="○",[8]回答表!B448,"")</f>
        <v/>
      </c>
      <c r="V266" s="107"/>
      <c r="W266" s="107"/>
      <c r="X266" s="107"/>
      <c r="Y266" s="107"/>
      <c r="Z266" s="107"/>
      <c r="AA266" s="107"/>
      <c r="AB266" s="107"/>
      <c r="AC266" s="107"/>
      <c r="AD266" s="107"/>
      <c r="AE266" s="107"/>
      <c r="AF266" s="107"/>
      <c r="AG266" s="107"/>
      <c r="AH266" s="107"/>
      <c r="AI266" s="107"/>
      <c r="AJ266" s="108"/>
      <c r="AK266" s="50"/>
      <c r="AL266" s="50"/>
      <c r="AM266" s="106" t="str">
        <f>IF([8]回答表!AD47="○",[8]回答表!B454,"")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IF([8]回答表!R48="○",[8]回答表!B467,"")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9005-3563-473F-BFC3-8CC446F2A6A2}">
  <sheetPr>
    <pageSetUpPr fitToPage="1"/>
  </sheetPr>
  <dimension ref="A1:CE298"/>
  <sheetViews>
    <sheetView showZeros="0" zoomScale="55" zoomScaleNormal="55" workbookViewId="0">
      <selection activeCell="T39" sqref="T39"/>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4" t="s">
        <v>0</v>
      </c>
      <c r="D8" s="255"/>
      <c r="E8" s="255"/>
      <c r="F8" s="255"/>
      <c r="G8" s="255"/>
      <c r="H8" s="255"/>
      <c r="I8" s="255"/>
      <c r="J8" s="255"/>
      <c r="K8" s="255"/>
      <c r="L8" s="255"/>
      <c r="M8" s="255"/>
      <c r="N8" s="255"/>
      <c r="O8" s="255"/>
      <c r="P8" s="255"/>
      <c r="Q8" s="255"/>
      <c r="R8" s="255"/>
      <c r="S8" s="255"/>
      <c r="T8" s="255"/>
      <c r="U8" s="256" t="s">
        <v>1</v>
      </c>
      <c r="V8" s="257"/>
      <c r="W8" s="257"/>
      <c r="X8" s="257"/>
      <c r="Y8" s="257"/>
      <c r="Z8" s="257"/>
      <c r="AA8" s="257"/>
      <c r="AB8" s="257"/>
      <c r="AC8" s="257"/>
      <c r="AD8" s="257"/>
      <c r="AE8" s="257"/>
      <c r="AF8" s="257"/>
      <c r="AG8" s="257"/>
      <c r="AH8" s="257"/>
      <c r="AI8" s="257"/>
      <c r="AJ8" s="257"/>
      <c r="AK8" s="257"/>
      <c r="AL8" s="257"/>
      <c r="AM8" s="257"/>
      <c r="AN8" s="258"/>
      <c r="AO8" s="259" t="s">
        <v>2</v>
      </c>
      <c r="AP8" s="257"/>
      <c r="AQ8" s="257"/>
      <c r="AR8" s="257"/>
      <c r="AS8" s="257"/>
      <c r="AT8" s="257"/>
      <c r="AU8" s="257"/>
      <c r="AV8" s="257"/>
      <c r="AW8" s="257"/>
      <c r="AX8" s="257"/>
      <c r="AY8" s="257"/>
      <c r="AZ8" s="257"/>
      <c r="BA8" s="257"/>
      <c r="BB8" s="257"/>
      <c r="BC8" s="257"/>
      <c r="BD8" s="257"/>
      <c r="BE8" s="258"/>
      <c r="BF8" s="254" t="s">
        <v>3</v>
      </c>
      <c r="BG8" s="260"/>
      <c r="BH8" s="260"/>
      <c r="BI8" s="260"/>
      <c r="BJ8" s="260"/>
      <c r="BK8" s="260"/>
      <c r="BL8" s="260"/>
      <c r="BM8" s="260"/>
      <c r="BN8" s="260"/>
      <c r="BO8" s="260"/>
      <c r="BP8" s="260"/>
      <c r="BQ8" s="8"/>
    </row>
    <row r="9" spans="3:70" ht="15.6" customHeight="1" x14ac:dyDescent="0.4">
      <c r="C9" s="255"/>
      <c r="D9" s="255"/>
      <c r="E9" s="255"/>
      <c r="F9" s="255"/>
      <c r="G9" s="255"/>
      <c r="H9" s="255"/>
      <c r="I9" s="255"/>
      <c r="J9" s="255"/>
      <c r="K9" s="255"/>
      <c r="L9" s="255"/>
      <c r="M9" s="255"/>
      <c r="N9" s="255"/>
      <c r="O9" s="255"/>
      <c r="P9" s="255"/>
      <c r="Q9" s="255"/>
      <c r="R9" s="255"/>
      <c r="S9" s="255"/>
      <c r="T9" s="255"/>
      <c r="U9" s="210"/>
      <c r="V9" s="208"/>
      <c r="W9" s="208"/>
      <c r="X9" s="208"/>
      <c r="Y9" s="208"/>
      <c r="Z9" s="208"/>
      <c r="AA9" s="208"/>
      <c r="AB9" s="208"/>
      <c r="AC9" s="208"/>
      <c r="AD9" s="208"/>
      <c r="AE9" s="208"/>
      <c r="AF9" s="208"/>
      <c r="AG9" s="208"/>
      <c r="AH9" s="208"/>
      <c r="AI9" s="208"/>
      <c r="AJ9" s="208"/>
      <c r="AK9" s="208"/>
      <c r="AL9" s="208"/>
      <c r="AM9" s="208"/>
      <c r="AN9" s="209"/>
      <c r="AO9" s="210"/>
      <c r="AP9" s="208"/>
      <c r="AQ9" s="208"/>
      <c r="AR9" s="208"/>
      <c r="AS9" s="208"/>
      <c r="AT9" s="208"/>
      <c r="AU9" s="208"/>
      <c r="AV9" s="208"/>
      <c r="AW9" s="208"/>
      <c r="AX9" s="208"/>
      <c r="AY9" s="208"/>
      <c r="AZ9" s="208"/>
      <c r="BA9" s="208"/>
      <c r="BB9" s="208"/>
      <c r="BC9" s="208"/>
      <c r="BD9" s="208"/>
      <c r="BE9" s="209"/>
      <c r="BF9" s="260"/>
      <c r="BG9" s="260"/>
      <c r="BH9" s="260"/>
      <c r="BI9" s="260"/>
      <c r="BJ9" s="260"/>
      <c r="BK9" s="260"/>
      <c r="BL9" s="260"/>
      <c r="BM9" s="260"/>
      <c r="BN9" s="260"/>
      <c r="BO9" s="260"/>
      <c r="BP9" s="260"/>
      <c r="BQ9" s="8"/>
    </row>
    <row r="10" spans="3:70" ht="15.6" customHeight="1" x14ac:dyDescent="0.4">
      <c r="C10" s="255"/>
      <c r="D10" s="255"/>
      <c r="E10" s="255"/>
      <c r="F10" s="255"/>
      <c r="G10" s="255"/>
      <c r="H10" s="255"/>
      <c r="I10" s="255"/>
      <c r="J10" s="255"/>
      <c r="K10" s="255"/>
      <c r="L10" s="255"/>
      <c r="M10" s="255"/>
      <c r="N10" s="255"/>
      <c r="O10" s="255"/>
      <c r="P10" s="255"/>
      <c r="Q10" s="255"/>
      <c r="R10" s="255"/>
      <c r="S10" s="255"/>
      <c r="T10" s="255"/>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60"/>
      <c r="BG10" s="260"/>
      <c r="BH10" s="260"/>
      <c r="BI10" s="260"/>
      <c r="BJ10" s="260"/>
      <c r="BK10" s="260"/>
      <c r="BL10" s="260"/>
      <c r="BM10" s="260"/>
      <c r="BN10" s="260"/>
      <c r="BO10" s="260"/>
      <c r="BP10" s="260"/>
      <c r="BQ10" s="8"/>
    </row>
    <row r="11" spans="3:70" ht="15.6" customHeight="1" x14ac:dyDescent="0.4">
      <c r="C11" s="261" t="str">
        <f>IF(COUNTIF([6]回答表!K15,"*")&gt;0,[6]回答表!K15,"")</f>
        <v>北秋田市</v>
      </c>
      <c r="D11" s="255"/>
      <c r="E11" s="255"/>
      <c r="F11" s="255"/>
      <c r="G11" s="255"/>
      <c r="H11" s="255"/>
      <c r="I11" s="255"/>
      <c r="J11" s="255"/>
      <c r="K11" s="255"/>
      <c r="L11" s="255"/>
      <c r="M11" s="255"/>
      <c r="N11" s="255"/>
      <c r="O11" s="255"/>
      <c r="P11" s="255"/>
      <c r="Q11" s="255"/>
      <c r="R11" s="255"/>
      <c r="S11" s="255"/>
      <c r="T11" s="255"/>
      <c r="U11" s="262" t="str">
        <f>IF(COUNTIF([6]回答表!F17,"*")&gt;0,[6]回答表!F17,"")</f>
        <v>簡易水道事業</v>
      </c>
      <c r="V11" s="263"/>
      <c r="W11" s="263"/>
      <c r="X11" s="263"/>
      <c r="Y11" s="263"/>
      <c r="Z11" s="263"/>
      <c r="AA11" s="263"/>
      <c r="AB11" s="263"/>
      <c r="AC11" s="263"/>
      <c r="AD11" s="263"/>
      <c r="AE11" s="263"/>
      <c r="AF11" s="257"/>
      <c r="AG11" s="257"/>
      <c r="AH11" s="257"/>
      <c r="AI11" s="257"/>
      <c r="AJ11" s="257"/>
      <c r="AK11" s="257"/>
      <c r="AL11" s="257"/>
      <c r="AM11" s="257"/>
      <c r="AN11" s="258"/>
      <c r="AO11" s="268" t="str">
        <f>IF(COUNTIF([6]回答表!W17,"*")&gt;0,[6]回答表!W17,"")</f>
        <v>―</v>
      </c>
      <c r="AP11" s="257"/>
      <c r="AQ11" s="257"/>
      <c r="AR11" s="257"/>
      <c r="AS11" s="257"/>
      <c r="AT11" s="257"/>
      <c r="AU11" s="257"/>
      <c r="AV11" s="257"/>
      <c r="AW11" s="257"/>
      <c r="AX11" s="257"/>
      <c r="AY11" s="257"/>
      <c r="AZ11" s="257"/>
      <c r="BA11" s="257"/>
      <c r="BB11" s="257"/>
      <c r="BC11" s="257"/>
      <c r="BD11" s="257"/>
      <c r="BE11" s="258"/>
      <c r="BF11" s="261" t="str">
        <f>IF(COUNTIF([6]回答表!F19,"*")&gt;0,[6]回答表!F19,"")</f>
        <v>ー</v>
      </c>
      <c r="BG11" s="260"/>
      <c r="BH11" s="260"/>
      <c r="BI11" s="260"/>
      <c r="BJ11" s="260"/>
      <c r="BK11" s="260"/>
      <c r="BL11" s="260"/>
      <c r="BM11" s="260"/>
      <c r="BN11" s="260"/>
      <c r="BO11" s="260"/>
      <c r="BP11" s="260"/>
      <c r="BQ11" s="6"/>
    </row>
    <row r="12" spans="3:70" ht="15.6" customHeight="1" x14ac:dyDescent="0.4">
      <c r="C12" s="255"/>
      <c r="D12" s="255"/>
      <c r="E12" s="255"/>
      <c r="F12" s="255"/>
      <c r="G12" s="255"/>
      <c r="H12" s="255"/>
      <c r="I12" s="255"/>
      <c r="J12" s="255"/>
      <c r="K12" s="255"/>
      <c r="L12" s="255"/>
      <c r="M12" s="255"/>
      <c r="N12" s="255"/>
      <c r="O12" s="255"/>
      <c r="P12" s="255"/>
      <c r="Q12" s="255"/>
      <c r="R12" s="255"/>
      <c r="S12" s="255"/>
      <c r="T12" s="255"/>
      <c r="U12" s="264"/>
      <c r="V12" s="265"/>
      <c r="W12" s="265"/>
      <c r="X12" s="265"/>
      <c r="Y12" s="265"/>
      <c r="Z12" s="265"/>
      <c r="AA12" s="265"/>
      <c r="AB12" s="265"/>
      <c r="AC12" s="265"/>
      <c r="AD12" s="265"/>
      <c r="AE12" s="265"/>
      <c r="AF12" s="208"/>
      <c r="AG12" s="208"/>
      <c r="AH12" s="208"/>
      <c r="AI12" s="208"/>
      <c r="AJ12" s="208"/>
      <c r="AK12" s="208"/>
      <c r="AL12" s="208"/>
      <c r="AM12" s="208"/>
      <c r="AN12" s="209"/>
      <c r="AO12" s="210"/>
      <c r="AP12" s="208"/>
      <c r="AQ12" s="208"/>
      <c r="AR12" s="208"/>
      <c r="AS12" s="208"/>
      <c r="AT12" s="208"/>
      <c r="AU12" s="208"/>
      <c r="AV12" s="208"/>
      <c r="AW12" s="208"/>
      <c r="AX12" s="208"/>
      <c r="AY12" s="208"/>
      <c r="AZ12" s="208"/>
      <c r="BA12" s="208"/>
      <c r="BB12" s="208"/>
      <c r="BC12" s="208"/>
      <c r="BD12" s="208"/>
      <c r="BE12" s="209"/>
      <c r="BF12" s="260"/>
      <c r="BG12" s="260"/>
      <c r="BH12" s="260"/>
      <c r="BI12" s="260"/>
      <c r="BJ12" s="260"/>
      <c r="BK12" s="260"/>
      <c r="BL12" s="260"/>
      <c r="BM12" s="260"/>
      <c r="BN12" s="260"/>
      <c r="BO12" s="260"/>
      <c r="BP12" s="260"/>
      <c r="BQ12" s="6"/>
    </row>
    <row r="13" spans="3:70" ht="15.6" customHeight="1" x14ac:dyDescent="0.4">
      <c r="C13" s="255"/>
      <c r="D13" s="255"/>
      <c r="E13" s="255"/>
      <c r="F13" s="255"/>
      <c r="G13" s="255"/>
      <c r="H13" s="255"/>
      <c r="I13" s="255"/>
      <c r="J13" s="255"/>
      <c r="K13" s="255"/>
      <c r="L13" s="255"/>
      <c r="M13" s="255"/>
      <c r="N13" s="255"/>
      <c r="O13" s="255"/>
      <c r="P13" s="255"/>
      <c r="Q13" s="255"/>
      <c r="R13" s="255"/>
      <c r="S13" s="255"/>
      <c r="T13" s="255"/>
      <c r="U13" s="266"/>
      <c r="V13" s="267"/>
      <c r="W13" s="267"/>
      <c r="X13" s="267"/>
      <c r="Y13" s="267"/>
      <c r="Z13" s="267"/>
      <c r="AA13" s="267"/>
      <c r="AB13" s="267"/>
      <c r="AC13" s="267"/>
      <c r="AD13" s="267"/>
      <c r="AE13" s="267"/>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3"/>
      <c r="BF13" s="260"/>
      <c r="BG13" s="260"/>
      <c r="BH13" s="260"/>
      <c r="BI13" s="260"/>
      <c r="BJ13" s="260"/>
      <c r="BK13" s="260"/>
      <c r="BL13" s="260"/>
      <c r="BM13" s="260"/>
      <c r="BN13" s="260"/>
      <c r="BO13" s="260"/>
      <c r="BP13" s="260"/>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1" t="s">
        <v>4</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15"/>
      <c r="BB18" s="15"/>
      <c r="BC18" s="15"/>
      <c r="BD18" s="15"/>
      <c r="BE18" s="15"/>
      <c r="BF18" s="15"/>
      <c r="BG18" s="15"/>
      <c r="BH18" s="15"/>
      <c r="BI18" s="15"/>
      <c r="BJ18" s="15"/>
      <c r="BK18" s="16"/>
      <c r="BR18" s="13"/>
    </row>
    <row r="19" spans="3:83" ht="15.6" customHeight="1" x14ac:dyDescent="0.4">
      <c r="C19" s="14"/>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15"/>
      <c r="BB19" s="15"/>
      <c r="BC19" s="15"/>
      <c r="BD19" s="15"/>
      <c r="BE19" s="15"/>
      <c r="BF19" s="15"/>
      <c r="BG19" s="15"/>
      <c r="BH19" s="15"/>
      <c r="BI19" s="15"/>
      <c r="BJ19" s="15"/>
      <c r="BK19" s="16"/>
      <c r="BR19" s="13"/>
    </row>
    <row r="20" spans="3:83" ht="13.35" customHeight="1" x14ac:dyDescent="0.4">
      <c r="C20" s="14"/>
      <c r="D20" s="227" t="s">
        <v>5</v>
      </c>
      <c r="E20" s="228"/>
      <c r="F20" s="228"/>
      <c r="G20" s="228"/>
      <c r="H20" s="228"/>
      <c r="I20" s="228"/>
      <c r="J20" s="229"/>
      <c r="K20" s="227" t="s">
        <v>6</v>
      </c>
      <c r="L20" s="228"/>
      <c r="M20" s="228"/>
      <c r="N20" s="228"/>
      <c r="O20" s="228"/>
      <c r="P20" s="228"/>
      <c r="Q20" s="229"/>
      <c r="R20" s="227" t="s">
        <v>7</v>
      </c>
      <c r="S20" s="228"/>
      <c r="T20" s="228"/>
      <c r="U20" s="228"/>
      <c r="V20" s="228"/>
      <c r="W20" s="228"/>
      <c r="X20" s="229"/>
      <c r="Y20" s="236" t="s">
        <v>8</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17"/>
      <c r="BB20" s="245" t="s">
        <v>9</v>
      </c>
      <c r="BC20" s="246"/>
      <c r="BD20" s="246"/>
      <c r="BE20" s="246"/>
      <c r="BF20" s="246"/>
      <c r="BG20" s="246"/>
      <c r="BH20" s="246"/>
      <c r="BI20" s="214"/>
      <c r="BJ20" s="215"/>
      <c r="BK20" s="16"/>
      <c r="BR20" s="18"/>
    </row>
    <row r="21" spans="3:83" ht="13.35" customHeight="1" x14ac:dyDescent="0.4">
      <c r="C21" s="14"/>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7"/>
      <c r="BB21" s="247"/>
      <c r="BC21" s="248"/>
      <c r="BD21" s="248"/>
      <c r="BE21" s="248"/>
      <c r="BF21" s="248"/>
      <c r="BG21" s="248"/>
      <c r="BH21" s="248"/>
      <c r="BI21" s="216"/>
      <c r="BJ21" s="217"/>
      <c r="BK21" s="16"/>
      <c r="BR21" s="18"/>
    </row>
    <row r="22" spans="3:83" ht="13.35" customHeight="1" x14ac:dyDescent="0.4">
      <c r="C22" s="14"/>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19"/>
      <c r="BB22" s="247"/>
      <c r="BC22" s="248"/>
      <c r="BD22" s="248"/>
      <c r="BE22" s="248"/>
      <c r="BF22" s="248"/>
      <c r="BG22" s="248"/>
      <c r="BH22" s="248"/>
      <c r="BI22" s="216"/>
      <c r="BJ22" s="217"/>
      <c r="BK22" s="16"/>
      <c r="BR22" s="18"/>
    </row>
    <row r="23" spans="3:83" ht="31.35" customHeight="1" x14ac:dyDescent="0.4">
      <c r="C23" s="14"/>
      <c r="D23" s="233"/>
      <c r="E23" s="234"/>
      <c r="F23" s="234"/>
      <c r="G23" s="234"/>
      <c r="H23" s="234"/>
      <c r="I23" s="234"/>
      <c r="J23" s="235"/>
      <c r="K23" s="233"/>
      <c r="L23" s="234"/>
      <c r="M23" s="234"/>
      <c r="N23" s="234"/>
      <c r="O23" s="234"/>
      <c r="P23" s="234"/>
      <c r="Q23" s="235"/>
      <c r="R23" s="233"/>
      <c r="S23" s="234"/>
      <c r="T23" s="234"/>
      <c r="U23" s="234"/>
      <c r="V23" s="234"/>
      <c r="W23" s="234"/>
      <c r="X23" s="235"/>
      <c r="Y23" s="251" t="s">
        <v>10</v>
      </c>
      <c r="Z23" s="252"/>
      <c r="AA23" s="252"/>
      <c r="AB23" s="252"/>
      <c r="AC23" s="252"/>
      <c r="AD23" s="252"/>
      <c r="AE23" s="253"/>
      <c r="AF23" s="251" t="s">
        <v>11</v>
      </c>
      <c r="AG23" s="252"/>
      <c r="AH23" s="252"/>
      <c r="AI23" s="252"/>
      <c r="AJ23" s="252"/>
      <c r="AK23" s="252"/>
      <c r="AL23" s="253"/>
      <c r="AM23" s="251" t="s">
        <v>12</v>
      </c>
      <c r="AN23" s="252"/>
      <c r="AO23" s="252"/>
      <c r="AP23" s="252"/>
      <c r="AQ23" s="252"/>
      <c r="AR23" s="252"/>
      <c r="AS23" s="253"/>
      <c r="AT23" s="251" t="s">
        <v>13</v>
      </c>
      <c r="AU23" s="252"/>
      <c r="AV23" s="252"/>
      <c r="AW23" s="252"/>
      <c r="AX23" s="252"/>
      <c r="AY23" s="252"/>
      <c r="AZ23" s="253"/>
      <c r="BA23" s="19"/>
      <c r="BB23" s="249"/>
      <c r="BC23" s="250"/>
      <c r="BD23" s="250"/>
      <c r="BE23" s="250"/>
      <c r="BF23" s="250"/>
      <c r="BG23" s="250"/>
      <c r="BH23" s="250"/>
      <c r="BI23" s="218"/>
      <c r="BJ23" s="219"/>
      <c r="BK23" s="16"/>
      <c r="BR23" s="18"/>
    </row>
    <row r="24" spans="3:83" ht="15.6" customHeight="1" x14ac:dyDescent="0.4">
      <c r="C24" s="14"/>
      <c r="D24" s="121" t="str">
        <f>IF([6]回答表!R41="○","○","")</f>
        <v/>
      </c>
      <c r="E24" s="122"/>
      <c r="F24" s="122"/>
      <c r="G24" s="122"/>
      <c r="H24" s="122"/>
      <c r="I24" s="122"/>
      <c r="J24" s="123"/>
      <c r="K24" s="121" t="str">
        <f>IF([6]回答表!R42="○","○","")</f>
        <v/>
      </c>
      <c r="L24" s="122"/>
      <c r="M24" s="122"/>
      <c r="N24" s="122"/>
      <c r="O24" s="122"/>
      <c r="P24" s="122"/>
      <c r="Q24" s="123"/>
      <c r="R24" s="121" t="str">
        <f>IF([6]回答表!R43="○","○","")</f>
        <v>○</v>
      </c>
      <c r="S24" s="122"/>
      <c r="T24" s="122"/>
      <c r="U24" s="122"/>
      <c r="V24" s="122"/>
      <c r="W24" s="122"/>
      <c r="X24" s="123"/>
      <c r="Y24" s="121" t="str">
        <f>IF([6]回答表!R44="○","○","")</f>
        <v/>
      </c>
      <c r="Z24" s="122"/>
      <c r="AA24" s="122"/>
      <c r="AB24" s="122"/>
      <c r="AC24" s="122"/>
      <c r="AD24" s="122"/>
      <c r="AE24" s="123"/>
      <c r="AF24" s="121" t="str">
        <f>IF([6]回答表!R45="○","○","")</f>
        <v/>
      </c>
      <c r="AG24" s="122"/>
      <c r="AH24" s="122"/>
      <c r="AI24" s="122"/>
      <c r="AJ24" s="122"/>
      <c r="AK24" s="122"/>
      <c r="AL24" s="123"/>
      <c r="AM24" s="121" t="str">
        <f>IF([6]回答表!R46="○","○","")</f>
        <v/>
      </c>
      <c r="AN24" s="122"/>
      <c r="AO24" s="122"/>
      <c r="AP24" s="122"/>
      <c r="AQ24" s="122"/>
      <c r="AR24" s="122"/>
      <c r="AS24" s="123"/>
      <c r="AT24" s="121" t="str">
        <f>IF([6]回答表!R47="○","○","")</f>
        <v/>
      </c>
      <c r="AU24" s="122"/>
      <c r="AV24" s="122"/>
      <c r="AW24" s="122"/>
      <c r="AX24" s="122"/>
      <c r="AY24" s="122"/>
      <c r="AZ24" s="123"/>
      <c r="BA24" s="19"/>
      <c r="BB24" s="118" t="str">
        <f>IF([6]回答表!R48="○","○","")</f>
        <v/>
      </c>
      <c r="BC24" s="119"/>
      <c r="BD24" s="119"/>
      <c r="BE24" s="119"/>
      <c r="BF24" s="119"/>
      <c r="BG24" s="119"/>
      <c r="BH24" s="119"/>
      <c r="BI24" s="214"/>
      <c r="BJ24" s="215"/>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6"/>
      <c r="BJ25" s="217"/>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8"/>
      <c r="BJ26" s="219"/>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IF([6]回答表!X41="○","○","")</f>
        <v/>
      </c>
      <c r="O36" s="98"/>
      <c r="P36" s="98"/>
      <c r="Q36" s="99"/>
      <c r="R36" s="39"/>
      <c r="S36" s="39"/>
      <c r="T36" s="39"/>
      <c r="U36" s="106" t="str">
        <f>IF([6]回答表!X41="○",[6]回答表!B56,IF([6]回答表!AA41="○",[6]回答表!B76,""))</f>
        <v/>
      </c>
      <c r="V36" s="107"/>
      <c r="W36" s="107"/>
      <c r="X36" s="107"/>
      <c r="Y36" s="107"/>
      <c r="Z36" s="107"/>
      <c r="AA36" s="107"/>
      <c r="AB36" s="107"/>
      <c r="AC36" s="107"/>
      <c r="AD36" s="107"/>
      <c r="AE36" s="107"/>
      <c r="AF36" s="107"/>
      <c r="AG36" s="107"/>
      <c r="AH36" s="107"/>
      <c r="AI36" s="107"/>
      <c r="AJ36" s="108"/>
      <c r="AK36" s="50"/>
      <c r="AL36" s="50"/>
      <c r="AM36" s="220" t="s">
        <v>19</v>
      </c>
      <c r="AN36" s="220"/>
      <c r="AO36" s="220"/>
      <c r="AP36" s="220"/>
      <c r="AQ36" s="220"/>
      <c r="AR36" s="220"/>
      <c r="AS36" s="220"/>
      <c r="AT36" s="220"/>
      <c r="AU36" s="220" t="s">
        <v>20</v>
      </c>
      <c r="AV36" s="220"/>
      <c r="AW36" s="220"/>
      <c r="AX36" s="220"/>
      <c r="AY36" s="220"/>
      <c r="AZ36" s="220"/>
      <c r="BA36" s="220"/>
      <c r="BB36" s="220"/>
      <c r="BC36" s="40"/>
      <c r="BD36" s="35"/>
      <c r="BE36" s="115" t="str">
        <f>IF([6]回答表!X41="○",[6]回答表!S62,IF([6]回答表!AA41="○",[6]回答表!S82,""))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0"/>
      <c r="AN37" s="220"/>
      <c r="AO37" s="220"/>
      <c r="AP37" s="220"/>
      <c r="AQ37" s="220"/>
      <c r="AR37" s="220"/>
      <c r="AS37" s="220"/>
      <c r="AT37" s="220"/>
      <c r="AU37" s="220"/>
      <c r="AV37" s="220"/>
      <c r="AW37" s="220"/>
      <c r="AX37" s="220"/>
      <c r="AY37" s="220"/>
      <c r="AZ37" s="220"/>
      <c r="BA37" s="220"/>
      <c r="BB37" s="220"/>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IF([6]回答表!X41="○",[6]回答表!G62,IF([6]回答表!AA41="○",[6]回答表!G82,""))</f>
        <v/>
      </c>
      <c r="AN38" s="119"/>
      <c r="AO38" s="119"/>
      <c r="AP38" s="119"/>
      <c r="AQ38" s="119"/>
      <c r="AR38" s="119"/>
      <c r="AS38" s="119"/>
      <c r="AT38" s="120"/>
      <c r="AU38" s="118" t="str">
        <f>IF([6]回答表!X41="○",[6]回答表!G63,IF([6]回答表!AA41="○",[6]回答表!G83,""))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IF([6]回答表!X41="○",[6]回答表!V62,IF([6]回答表!AA41="○",[6]回答表!V82,""))</f>
        <v/>
      </c>
      <c r="BF39" s="208"/>
      <c r="BG39" s="208"/>
      <c r="BH39" s="209"/>
      <c r="BI39" s="82" t="str">
        <f>IF([6]回答表!X41="○",[6]回答表!V63,IF([6]回答表!AA41="○",[6]回答表!V83,""))</f>
        <v/>
      </c>
      <c r="BJ39" s="208"/>
      <c r="BK39" s="208"/>
      <c r="BL39" s="209"/>
      <c r="BM39" s="82" t="str">
        <f>IF([6]回答表!X41="○",[6]回答表!V64,IF([6]回答表!AA41="○",[6]回答表!V84,""))</f>
        <v/>
      </c>
      <c r="BN39" s="208"/>
      <c r="BO39" s="208"/>
      <c r="BP39" s="209"/>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0"/>
      <c r="BF40" s="208"/>
      <c r="BG40" s="208"/>
      <c r="BH40" s="209"/>
      <c r="BI40" s="210"/>
      <c r="BJ40" s="208"/>
      <c r="BK40" s="208"/>
      <c r="BL40" s="209"/>
      <c r="BM40" s="210"/>
      <c r="BN40" s="208"/>
      <c r="BO40" s="208"/>
      <c r="BP40" s="209"/>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0"/>
      <c r="BF41" s="208"/>
      <c r="BG41" s="208"/>
      <c r="BH41" s="209"/>
      <c r="BI41" s="210"/>
      <c r="BJ41" s="208"/>
      <c r="BK41" s="208"/>
      <c r="BL41" s="209"/>
      <c r="BM41" s="210"/>
      <c r="BN41" s="208"/>
      <c r="BO41" s="208"/>
      <c r="BP41" s="209"/>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6" t="str">
        <f>IF([6]回答表!X41="○",[6]回答表!O68,IF([6]回答表!AA41="○",[6]回答表!O88,""))</f>
        <v/>
      </c>
      <c r="AN42" s="207"/>
      <c r="AO42" s="204" t="s">
        <v>21</v>
      </c>
      <c r="AP42" s="204"/>
      <c r="AQ42" s="204"/>
      <c r="AR42" s="204"/>
      <c r="AS42" s="204"/>
      <c r="AT42" s="204"/>
      <c r="AU42" s="204"/>
      <c r="AV42" s="204"/>
      <c r="AW42" s="204"/>
      <c r="AX42" s="204"/>
      <c r="AY42" s="204"/>
      <c r="AZ42" s="204"/>
      <c r="BA42" s="204"/>
      <c r="BB42" s="205"/>
      <c r="BC42" s="40"/>
      <c r="BD42" s="40"/>
      <c r="BE42" s="210"/>
      <c r="BF42" s="208"/>
      <c r="BG42" s="208"/>
      <c r="BH42" s="209"/>
      <c r="BI42" s="210"/>
      <c r="BJ42" s="208"/>
      <c r="BK42" s="208"/>
      <c r="BL42" s="209"/>
      <c r="BM42" s="210"/>
      <c r="BN42" s="208"/>
      <c r="BO42" s="208"/>
      <c r="BP42" s="209"/>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6" t="str">
        <f>IF([6]回答表!X41="○",[6]回答表!O69,IF([6]回答表!AA41="○",[6]回答表!O89,""))</f>
        <v/>
      </c>
      <c r="AN43" s="207"/>
      <c r="AO43" s="204" t="s">
        <v>22</v>
      </c>
      <c r="AP43" s="204"/>
      <c r="AQ43" s="204"/>
      <c r="AR43" s="204"/>
      <c r="AS43" s="204"/>
      <c r="AT43" s="204"/>
      <c r="AU43" s="204"/>
      <c r="AV43" s="204"/>
      <c r="AW43" s="204"/>
      <c r="AX43" s="204"/>
      <c r="AY43" s="204"/>
      <c r="AZ43" s="204"/>
      <c r="BA43" s="204"/>
      <c r="BB43" s="205"/>
      <c r="BC43" s="40"/>
      <c r="BD43" s="35"/>
      <c r="BE43" s="82" t="s">
        <v>23</v>
      </c>
      <c r="BF43" s="208"/>
      <c r="BG43" s="208"/>
      <c r="BH43" s="209"/>
      <c r="BI43" s="82" t="s">
        <v>24</v>
      </c>
      <c r="BJ43" s="208"/>
      <c r="BK43" s="208"/>
      <c r="BL43" s="209"/>
      <c r="BM43" s="82" t="s">
        <v>25</v>
      </c>
      <c r="BN43" s="208"/>
      <c r="BO43" s="208"/>
      <c r="BP43" s="209"/>
      <c r="BQ43" s="38"/>
      <c r="BR43" s="25"/>
    </row>
    <row r="44" spans="1:70" ht="15.6" customHeight="1" x14ac:dyDescent="0.4">
      <c r="A44" s="25"/>
      <c r="B44" s="25"/>
      <c r="C44" s="33"/>
      <c r="D44" s="140" t="s">
        <v>26</v>
      </c>
      <c r="E44" s="141"/>
      <c r="F44" s="141"/>
      <c r="G44" s="141"/>
      <c r="H44" s="141"/>
      <c r="I44" s="141"/>
      <c r="J44" s="141"/>
      <c r="K44" s="141"/>
      <c r="L44" s="141"/>
      <c r="M44" s="142"/>
      <c r="N44" s="97" t="str">
        <f>IF([6]回答表!AA41="○","○","")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6" t="str">
        <f>IF([6]回答表!X41="○",[6]回答表!O70,IF([6]回答表!AA41="○",[6]回答表!O90,""))</f>
        <v/>
      </c>
      <c r="AN44" s="207"/>
      <c r="AO44" s="204" t="s">
        <v>27</v>
      </c>
      <c r="AP44" s="204"/>
      <c r="AQ44" s="204"/>
      <c r="AR44" s="204"/>
      <c r="AS44" s="204"/>
      <c r="AT44" s="204"/>
      <c r="AU44" s="204"/>
      <c r="AV44" s="204"/>
      <c r="AW44" s="204"/>
      <c r="AX44" s="204"/>
      <c r="AY44" s="204"/>
      <c r="AZ44" s="204"/>
      <c r="BA44" s="204"/>
      <c r="BB44" s="205"/>
      <c r="BC44" s="40"/>
      <c r="BD44" s="54"/>
      <c r="BE44" s="210"/>
      <c r="BF44" s="208"/>
      <c r="BG44" s="208"/>
      <c r="BH44" s="209"/>
      <c r="BI44" s="210"/>
      <c r="BJ44" s="208"/>
      <c r="BK44" s="208"/>
      <c r="BL44" s="209"/>
      <c r="BM44" s="210"/>
      <c r="BN44" s="208"/>
      <c r="BO44" s="208"/>
      <c r="BP44" s="209"/>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6" t="str">
        <f>IF([6]回答表!X41="○",[6]回答表!O71,IF([6]回答表!AA41="○",[6]回答表!O91,""))</f>
        <v/>
      </c>
      <c r="AN45" s="207"/>
      <c r="AO45" s="204" t="s">
        <v>28</v>
      </c>
      <c r="AP45" s="204"/>
      <c r="AQ45" s="204"/>
      <c r="AR45" s="204"/>
      <c r="AS45" s="204"/>
      <c r="AT45" s="204"/>
      <c r="AU45" s="204"/>
      <c r="AV45" s="204"/>
      <c r="AW45" s="204"/>
      <c r="AX45" s="204"/>
      <c r="AY45" s="204"/>
      <c r="AZ45" s="204"/>
      <c r="BA45" s="204"/>
      <c r="BB45" s="205"/>
      <c r="BC45" s="40"/>
      <c r="BD45" s="54"/>
      <c r="BE45" s="211"/>
      <c r="BF45" s="212"/>
      <c r="BG45" s="212"/>
      <c r="BH45" s="213"/>
      <c r="BI45" s="211"/>
      <c r="BJ45" s="212"/>
      <c r="BK45" s="212"/>
      <c r="BL45" s="213"/>
      <c r="BM45" s="211"/>
      <c r="BN45" s="212"/>
      <c r="BO45" s="212"/>
      <c r="BP45" s="213"/>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6" t="str">
        <f>IF([6]回答表!X41="○",[6]回答表!AG68,IF([6]回答表!AA41="○",[6]回答表!AG88,""))</f>
        <v/>
      </c>
      <c r="AN46" s="207"/>
      <c r="AO46" s="204" t="s">
        <v>29</v>
      </c>
      <c r="AP46" s="204"/>
      <c r="AQ46" s="204"/>
      <c r="AR46" s="204"/>
      <c r="AS46" s="204"/>
      <c r="AT46" s="204"/>
      <c r="AU46" s="204"/>
      <c r="AV46" s="204"/>
      <c r="AW46" s="204"/>
      <c r="AX46" s="204"/>
      <c r="AY46" s="204"/>
      <c r="AZ46" s="204"/>
      <c r="BA46" s="204"/>
      <c r="BB46" s="205"/>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6" t="str">
        <f>IF([6]回答表!X41="○",[6]回答表!AG69,IF([6]回答表!AA41="○",[6]回答表!AG89,""))</f>
        <v/>
      </c>
      <c r="AN47" s="207"/>
      <c r="AO47" s="204" t="s">
        <v>30</v>
      </c>
      <c r="AP47" s="204"/>
      <c r="AQ47" s="204"/>
      <c r="AR47" s="204"/>
      <c r="AS47" s="204"/>
      <c r="AT47" s="204"/>
      <c r="AU47" s="204"/>
      <c r="AV47" s="204"/>
      <c r="AW47" s="204"/>
      <c r="AX47" s="204"/>
      <c r="AY47" s="204"/>
      <c r="AZ47" s="204"/>
      <c r="BA47" s="204"/>
      <c r="BB47" s="205"/>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6" t="str">
        <f>IF([6]回答表!X41="○",[6]回答表!AG70,IF([6]回答表!AA41="○",[6]回答表!AG90,""))</f>
        <v/>
      </c>
      <c r="AN48" s="207"/>
      <c r="AO48" s="204" t="s">
        <v>31</v>
      </c>
      <c r="AP48" s="204"/>
      <c r="AQ48" s="204"/>
      <c r="AR48" s="204"/>
      <c r="AS48" s="204"/>
      <c r="AT48" s="204"/>
      <c r="AU48" s="204"/>
      <c r="AV48" s="204"/>
      <c r="AW48" s="204"/>
      <c r="AX48" s="204"/>
      <c r="AY48" s="204"/>
      <c r="AZ48" s="204"/>
      <c r="BA48" s="204"/>
      <c r="BB48" s="205"/>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IF([6]回答表!AD41="○","○","")</f>
        <v/>
      </c>
      <c r="O52" s="98"/>
      <c r="P52" s="98"/>
      <c r="Q52" s="99"/>
      <c r="R52" s="39"/>
      <c r="S52" s="39"/>
      <c r="T52" s="39"/>
      <c r="U52" s="106" t="str">
        <f>IF([6]回答表!AD41="○",[6]回答表!B96,"")</f>
        <v/>
      </c>
      <c r="V52" s="107"/>
      <c r="W52" s="107"/>
      <c r="X52" s="107"/>
      <c r="Y52" s="107"/>
      <c r="Z52" s="107"/>
      <c r="AA52" s="107"/>
      <c r="AB52" s="107"/>
      <c r="AC52" s="107"/>
      <c r="AD52" s="107"/>
      <c r="AE52" s="107"/>
      <c r="AF52" s="107"/>
      <c r="AG52" s="107"/>
      <c r="AH52" s="107"/>
      <c r="AI52" s="107"/>
      <c r="AJ52" s="108"/>
      <c r="AK52" s="56"/>
      <c r="AL52" s="56"/>
      <c r="AM52" s="106" t="str">
        <f>IF([6]回答表!AD41="○",[6]回答表!B101,"")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IF([6]回答表!X42="○","○","")</f>
        <v/>
      </c>
      <c r="O63" s="98"/>
      <c r="P63" s="98"/>
      <c r="Q63" s="99"/>
      <c r="R63" s="39"/>
      <c r="S63" s="39"/>
      <c r="T63" s="39"/>
      <c r="U63" s="106" t="str">
        <f>IF([6]回答表!X42="○",[6]回答表!B111,IF([6]回答表!AA42="○",[6]回答表!B124,""))</f>
        <v/>
      </c>
      <c r="V63" s="107"/>
      <c r="W63" s="107"/>
      <c r="X63" s="107"/>
      <c r="Y63" s="107"/>
      <c r="Z63" s="107"/>
      <c r="AA63" s="107"/>
      <c r="AB63" s="107"/>
      <c r="AC63" s="107"/>
      <c r="AD63" s="107"/>
      <c r="AE63" s="107"/>
      <c r="AF63" s="107"/>
      <c r="AG63" s="107"/>
      <c r="AH63" s="107"/>
      <c r="AI63" s="107"/>
      <c r="AJ63" s="108"/>
      <c r="AK63" s="50"/>
      <c r="AL63" s="50"/>
      <c r="AM63" s="203" t="s">
        <v>37</v>
      </c>
      <c r="AN63" s="203"/>
      <c r="AO63" s="203"/>
      <c r="AP63" s="203"/>
      <c r="AQ63" s="203"/>
      <c r="AR63" s="203"/>
      <c r="AS63" s="203"/>
      <c r="AT63" s="203"/>
      <c r="AU63" s="203" t="s">
        <v>38</v>
      </c>
      <c r="AV63" s="203"/>
      <c r="AW63" s="203"/>
      <c r="AX63" s="203"/>
      <c r="AY63" s="203"/>
      <c r="AZ63" s="203"/>
      <c r="BA63" s="203"/>
      <c r="BB63" s="203"/>
      <c r="BC63" s="40"/>
      <c r="BD63" s="35"/>
      <c r="BE63" s="115" t="str">
        <f>IF([6]回答表!X42="○",[6]回答表!S117,IF([6]回答表!AA42="○",[6]回答表!S130,""))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3"/>
      <c r="AN64" s="203"/>
      <c r="AO64" s="203"/>
      <c r="AP64" s="203"/>
      <c r="AQ64" s="203"/>
      <c r="AR64" s="203"/>
      <c r="AS64" s="203"/>
      <c r="AT64" s="203"/>
      <c r="AU64" s="203"/>
      <c r="AV64" s="203"/>
      <c r="AW64" s="203"/>
      <c r="AX64" s="203"/>
      <c r="AY64" s="203"/>
      <c r="AZ64" s="203"/>
      <c r="BA64" s="203"/>
      <c r="BB64" s="203"/>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3"/>
      <c r="AN65" s="203"/>
      <c r="AO65" s="203"/>
      <c r="AP65" s="203"/>
      <c r="AQ65" s="203"/>
      <c r="AR65" s="203"/>
      <c r="AS65" s="203"/>
      <c r="AT65" s="203"/>
      <c r="AU65" s="203"/>
      <c r="AV65" s="203"/>
      <c r="AW65" s="203"/>
      <c r="AX65" s="203"/>
      <c r="AY65" s="203"/>
      <c r="AZ65" s="203"/>
      <c r="BA65" s="203"/>
      <c r="BB65" s="203"/>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IF([6]回答表!X42="○",[6]回答表!J117,IF([6]回答表!AA42="○",[6]回答表!J130,""))</f>
        <v/>
      </c>
      <c r="AN66" s="119"/>
      <c r="AO66" s="119"/>
      <c r="AP66" s="119"/>
      <c r="AQ66" s="119"/>
      <c r="AR66" s="119"/>
      <c r="AS66" s="119"/>
      <c r="AT66" s="120"/>
      <c r="AU66" s="118" t="str">
        <f>IF([6]回答表!X42="○",[6]回答表!J118,IF([6]回答表!AA42="○",[6]回答表!J131,""))</f>
        <v/>
      </c>
      <c r="AV66" s="119"/>
      <c r="AW66" s="119"/>
      <c r="AX66" s="119"/>
      <c r="AY66" s="119"/>
      <c r="AZ66" s="119"/>
      <c r="BA66" s="119"/>
      <c r="BB66" s="120"/>
      <c r="BC66" s="40"/>
      <c r="BD66" s="35"/>
      <c r="BE66" s="82" t="str">
        <f>IF([6]回答表!X42="○",[6]回答表!V117,IF([6]回答表!AA42="○",[6]回答表!V130,""))</f>
        <v/>
      </c>
      <c r="BF66" s="83"/>
      <c r="BG66" s="83"/>
      <c r="BH66" s="83"/>
      <c r="BI66" s="82" t="str">
        <f>IF([6]回答表!X42="○",[6]回答表!V118,IF([6]回答表!AA42="○",[6]回答表!V131,""))</f>
        <v/>
      </c>
      <c r="BJ66" s="83"/>
      <c r="BK66" s="83"/>
      <c r="BL66" s="83"/>
      <c r="BM66" s="82" t="str">
        <f>IF([6]回答表!X42="○",[6]回答表!V119,IF([6]回答表!AA42="○",[6]回答表!V132,""))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IF([6]回答表!AA42="○","○","")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IF([6]回答表!AD42="○","○","")</f>
        <v/>
      </c>
      <c r="O75" s="98"/>
      <c r="P75" s="98"/>
      <c r="Q75" s="99"/>
      <c r="R75" s="39"/>
      <c r="S75" s="39"/>
      <c r="T75" s="39"/>
      <c r="U75" s="106" t="str">
        <f>IF([6]回答表!AD42="○",[6]回答表!B137,"")</f>
        <v/>
      </c>
      <c r="V75" s="107"/>
      <c r="W75" s="107"/>
      <c r="X75" s="107"/>
      <c r="Y75" s="107"/>
      <c r="Z75" s="107"/>
      <c r="AA75" s="107"/>
      <c r="AB75" s="107"/>
      <c r="AC75" s="107"/>
      <c r="AD75" s="107"/>
      <c r="AE75" s="107"/>
      <c r="AF75" s="107"/>
      <c r="AG75" s="107"/>
      <c r="AH75" s="107"/>
      <c r="AI75" s="107"/>
      <c r="AJ75" s="108"/>
      <c r="AK75" s="56"/>
      <c r="AL75" s="56"/>
      <c r="AM75" s="106" t="str">
        <f>IF([6]回答表!AD42="○",[6]回答表!B143,"")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IF([6]回答表!F17="水道事業",IF([6]回答表!X43="○","○",""),"")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IF([6]回答表!F17="水道事業",IF([6]回答表!X43="○",[6]回答表!B154,IF([6]回答表!AA43="○",[6]回答表!B201,"")),"")</f>
        <v/>
      </c>
      <c r="AN87" s="107"/>
      <c r="AO87" s="107"/>
      <c r="AP87" s="107"/>
      <c r="AQ87" s="107"/>
      <c r="AR87" s="107"/>
      <c r="AS87" s="107"/>
      <c r="AT87" s="107"/>
      <c r="AU87" s="107"/>
      <c r="AV87" s="107"/>
      <c r="AW87" s="107"/>
      <c r="AX87" s="107"/>
      <c r="AY87" s="107"/>
      <c r="AZ87" s="107"/>
      <c r="BA87" s="107"/>
      <c r="BB87" s="108"/>
      <c r="BC87" s="40"/>
      <c r="BD87" s="35"/>
      <c r="BE87" s="115" t="str">
        <f>IF([6]回答表!F17="水道事業",IF([6]回答表!X43="○",[6]回答表!B190,IF([6]回答表!AA43="○",[6]回答表!B238,"")),"")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IF([6]回答表!F17="水道事業",IF([6]回答表!X43="○",[6]回答表!J162,IF([6]回答表!AA43="○",[6]回答表!J209,"")),"")</f>
        <v/>
      </c>
      <c r="V89" s="119"/>
      <c r="W89" s="119"/>
      <c r="X89" s="119"/>
      <c r="Y89" s="119"/>
      <c r="Z89" s="119"/>
      <c r="AA89" s="119"/>
      <c r="AB89" s="120"/>
      <c r="AC89" s="118" t="str">
        <f>IF([6]回答表!F17="水道事業",IF([6]回答表!X43="○",[6]回答表!J169,IF([6]回答表!AA43="○",[6]回答表!J216,"")),"")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IF([6]回答表!F17="水道事業",IF([6]回答表!X43="○",[6]回答表!E190,IF([6]回答表!AA43="○",[6]回答表!E238,"")),"")</f>
        <v/>
      </c>
      <c r="BF90" s="83"/>
      <c r="BG90" s="83"/>
      <c r="BH90" s="83"/>
      <c r="BI90" s="82" t="str">
        <f>IF([6]回答表!F17="水道事業",IF([6]回答表!X43="○",[6]回答表!E191,IF([6]回答表!AA43="○",[6]回答表!E239,"")),"")</f>
        <v/>
      </c>
      <c r="BJ90" s="83"/>
      <c r="BK90" s="83"/>
      <c r="BL90" s="83"/>
      <c r="BM90" s="82" t="str">
        <f>IF([6]回答表!F17="水道事業",IF([6]回答表!X43="○",[6]回答表!E192,IF([6]回答表!AA43="○",[6]回答表!E240,"")),"")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IF([6]回答表!F17="水道事業",IF([6]回答表!AA43="○","○",""),"")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IF([6]回答表!F17="水道事業",IF([6]回答表!X43="○",[6]回答表!J172,IF([6]回答表!AA43="○",[6]回答表!J219,"")),"")</f>
        <v/>
      </c>
      <c r="V94" s="119"/>
      <c r="W94" s="119"/>
      <c r="X94" s="119"/>
      <c r="Y94" s="119"/>
      <c r="Z94" s="119"/>
      <c r="AA94" s="119"/>
      <c r="AB94" s="120"/>
      <c r="AC94" s="118" t="str">
        <f>IF([6]回答表!F17="水道事業",IF([6]回答表!X43="○",[6]回答表!J176,IF([6]回答表!AA43="○",[6]回答表!J223,"")),"")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IF([6]回答表!F17="水道事業",IF([6]回答表!AD43="○","○",""),"")</f>
        <v/>
      </c>
      <c r="O99" s="98"/>
      <c r="P99" s="98"/>
      <c r="Q99" s="99"/>
      <c r="R99" s="39"/>
      <c r="S99" s="39"/>
      <c r="T99" s="39"/>
      <c r="U99" s="106" t="str">
        <f>IF([6]回答表!F17="水道事業",IF([6]回答表!AD43="○",[6]回答表!B249,""),"")</f>
        <v/>
      </c>
      <c r="V99" s="107"/>
      <c r="W99" s="107"/>
      <c r="X99" s="107"/>
      <c r="Y99" s="107"/>
      <c r="Z99" s="107"/>
      <c r="AA99" s="107"/>
      <c r="AB99" s="107"/>
      <c r="AC99" s="107"/>
      <c r="AD99" s="107"/>
      <c r="AE99" s="107"/>
      <c r="AF99" s="107"/>
      <c r="AG99" s="107"/>
      <c r="AH99" s="107"/>
      <c r="AI99" s="107"/>
      <c r="AJ99" s="108"/>
      <c r="AK99" s="56"/>
      <c r="AL99" s="56"/>
      <c r="AM99" s="106" t="str">
        <f>IF([6]回答表!F17="水道事業",IF([6]回答表!AD43="○",[6]回答表!B255,""),"")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IF([6]回答表!F17="簡易水道事業",IF([6]回答表!X43="○","○",""),"")</f>
        <v>○</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269" t="str">
        <f>IF([6]回答表!F17="簡易水道事業",IF([6]回答表!X43="○",[6]回答表!B154,IF([6]回答表!AA43="○",[6]回答表!B201,"")),"")</f>
        <v>　14箇所の点在していた簡易水道を上水道として統合整備し、維持管理の効率化を図っている。また、良質な河川伏流水を取水し、紫外線・エアレーション処理することでより安心で安全な水道水を供給している。</v>
      </c>
      <c r="AN111" s="270"/>
      <c r="AO111" s="270"/>
      <c r="AP111" s="270"/>
      <c r="AQ111" s="270"/>
      <c r="AR111" s="270"/>
      <c r="AS111" s="270"/>
      <c r="AT111" s="270"/>
      <c r="AU111" s="270"/>
      <c r="AV111" s="270"/>
      <c r="AW111" s="270"/>
      <c r="AX111" s="270"/>
      <c r="AY111" s="270"/>
      <c r="AZ111" s="270"/>
      <c r="BA111" s="270"/>
      <c r="BB111" s="271"/>
      <c r="BC111" s="40"/>
      <c r="BD111" s="35"/>
      <c r="BE111" s="115" t="str">
        <f>IF([6]回答表!F17="簡易水道事業",IF([6]回答表!X43="○",[6]回答表!B190,IF([6]回答表!AA43="○",[6]回答表!B238,"")),"")</f>
        <v>平成</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272"/>
      <c r="AN112" s="273"/>
      <c r="AO112" s="273"/>
      <c r="AP112" s="273"/>
      <c r="AQ112" s="273"/>
      <c r="AR112" s="273"/>
      <c r="AS112" s="273"/>
      <c r="AT112" s="273"/>
      <c r="AU112" s="273"/>
      <c r="AV112" s="273"/>
      <c r="AW112" s="273"/>
      <c r="AX112" s="273"/>
      <c r="AY112" s="273"/>
      <c r="AZ112" s="273"/>
      <c r="BA112" s="273"/>
      <c r="BB112" s="274"/>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IF([6]回答表!F17="簡易水道事業",IF([6]回答表!X43="○",[6]回答表!Y181,IF([6]回答表!AA43="○",[6]回答表!Y229,"")),"")</f>
        <v>○</v>
      </c>
      <c r="V113" s="119"/>
      <c r="W113" s="119"/>
      <c r="X113" s="119"/>
      <c r="Y113" s="119"/>
      <c r="Z113" s="119"/>
      <c r="AA113" s="119"/>
      <c r="AB113" s="119"/>
      <c r="AC113" s="119"/>
      <c r="AD113" s="119"/>
      <c r="AE113" s="119"/>
      <c r="AF113" s="119"/>
      <c r="AG113" s="119"/>
      <c r="AH113" s="119"/>
      <c r="AI113" s="119"/>
      <c r="AJ113" s="120"/>
      <c r="AK113" s="50"/>
      <c r="AL113" s="50"/>
      <c r="AM113" s="272"/>
      <c r="AN113" s="273"/>
      <c r="AO113" s="273"/>
      <c r="AP113" s="273"/>
      <c r="AQ113" s="273"/>
      <c r="AR113" s="273"/>
      <c r="AS113" s="273"/>
      <c r="AT113" s="273"/>
      <c r="AU113" s="273"/>
      <c r="AV113" s="273"/>
      <c r="AW113" s="273"/>
      <c r="AX113" s="273"/>
      <c r="AY113" s="273"/>
      <c r="AZ113" s="273"/>
      <c r="BA113" s="273"/>
      <c r="BB113" s="274"/>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272"/>
      <c r="AN114" s="273"/>
      <c r="AO114" s="273"/>
      <c r="AP114" s="273"/>
      <c r="AQ114" s="273"/>
      <c r="AR114" s="273"/>
      <c r="AS114" s="273"/>
      <c r="AT114" s="273"/>
      <c r="AU114" s="273"/>
      <c r="AV114" s="273"/>
      <c r="AW114" s="273"/>
      <c r="AX114" s="273"/>
      <c r="AY114" s="273"/>
      <c r="AZ114" s="273"/>
      <c r="BA114" s="273"/>
      <c r="BB114" s="274"/>
      <c r="BC114" s="40"/>
      <c r="BD114" s="35"/>
      <c r="BE114" s="82">
        <f>IF([6]回答表!F17="簡易水道事業",IF([6]回答表!X43="○",[6]回答表!E190,IF([6]回答表!AA43="○",[6]回答表!E238,"")),"")</f>
        <v>30</v>
      </c>
      <c r="BF114" s="83"/>
      <c r="BG114" s="83"/>
      <c r="BH114" s="83"/>
      <c r="BI114" s="82">
        <f>IF([6]回答表!F17="簡易水道事業",IF([6]回答表!X43="○",[6]回答表!E191,IF([6]回答表!AA43="○",[6]回答表!E239,"")),"")</f>
        <v>4</v>
      </c>
      <c r="BJ114" s="83"/>
      <c r="BK114" s="83"/>
      <c r="BL114" s="83"/>
      <c r="BM114" s="82">
        <f>IF([6]回答表!F17="簡易水道事業",IF([6]回答表!X43="○",[6]回答表!E192,IF([6]回答表!AA43="○",[6]回答表!E240,"")),"")</f>
        <v>1</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272"/>
      <c r="AN115" s="273"/>
      <c r="AO115" s="273"/>
      <c r="AP115" s="273"/>
      <c r="AQ115" s="273"/>
      <c r="AR115" s="273"/>
      <c r="AS115" s="273"/>
      <c r="AT115" s="273"/>
      <c r="AU115" s="273"/>
      <c r="AV115" s="273"/>
      <c r="AW115" s="273"/>
      <c r="AX115" s="273"/>
      <c r="AY115" s="273"/>
      <c r="AZ115" s="273"/>
      <c r="BA115" s="273"/>
      <c r="BB115" s="274"/>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272"/>
      <c r="AN116" s="273"/>
      <c r="AO116" s="273"/>
      <c r="AP116" s="273"/>
      <c r="AQ116" s="273"/>
      <c r="AR116" s="273"/>
      <c r="AS116" s="273"/>
      <c r="AT116" s="273"/>
      <c r="AU116" s="273"/>
      <c r="AV116" s="273"/>
      <c r="AW116" s="273"/>
      <c r="AX116" s="273"/>
      <c r="AY116" s="273"/>
      <c r="AZ116" s="273"/>
      <c r="BA116" s="273"/>
      <c r="BB116" s="274"/>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IF([6]回答表!F17="簡易水道事業",IF([6]回答表!AA43="○","○",""),"")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272"/>
      <c r="AN117" s="273"/>
      <c r="AO117" s="273"/>
      <c r="AP117" s="273"/>
      <c r="AQ117" s="273"/>
      <c r="AR117" s="273"/>
      <c r="AS117" s="273"/>
      <c r="AT117" s="273"/>
      <c r="AU117" s="273"/>
      <c r="AV117" s="273"/>
      <c r="AW117" s="273"/>
      <c r="AX117" s="273"/>
      <c r="AY117" s="273"/>
      <c r="AZ117" s="273"/>
      <c r="BA117" s="273"/>
      <c r="BB117" s="274"/>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f>IF([6]回答表!F17="簡易水道事業",IF([6]回答表!X43="○",[6]回答表!Y182,IF([6]回答表!AA43="○",[6]回答表!Y230,"")),"")</f>
        <v>0</v>
      </c>
      <c r="V118" s="119"/>
      <c r="W118" s="119"/>
      <c r="X118" s="119"/>
      <c r="Y118" s="119"/>
      <c r="Z118" s="119"/>
      <c r="AA118" s="119"/>
      <c r="AB118" s="119"/>
      <c r="AC118" s="119"/>
      <c r="AD118" s="119"/>
      <c r="AE118" s="119"/>
      <c r="AF118" s="119"/>
      <c r="AG118" s="119"/>
      <c r="AH118" s="119"/>
      <c r="AI118" s="119"/>
      <c r="AJ118" s="120"/>
      <c r="AK118" s="50"/>
      <c r="AL118" s="50"/>
      <c r="AM118" s="272"/>
      <c r="AN118" s="273"/>
      <c r="AO118" s="273"/>
      <c r="AP118" s="273"/>
      <c r="AQ118" s="273"/>
      <c r="AR118" s="273"/>
      <c r="AS118" s="273"/>
      <c r="AT118" s="273"/>
      <c r="AU118" s="273"/>
      <c r="AV118" s="273"/>
      <c r="AW118" s="273"/>
      <c r="AX118" s="273"/>
      <c r="AY118" s="273"/>
      <c r="AZ118" s="273"/>
      <c r="BA118" s="273"/>
      <c r="BB118" s="274"/>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272"/>
      <c r="AN119" s="273"/>
      <c r="AO119" s="273"/>
      <c r="AP119" s="273"/>
      <c r="AQ119" s="273"/>
      <c r="AR119" s="273"/>
      <c r="AS119" s="273"/>
      <c r="AT119" s="273"/>
      <c r="AU119" s="273"/>
      <c r="AV119" s="273"/>
      <c r="AW119" s="273"/>
      <c r="AX119" s="273"/>
      <c r="AY119" s="273"/>
      <c r="AZ119" s="273"/>
      <c r="BA119" s="273"/>
      <c r="BB119" s="274"/>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275"/>
      <c r="AN120" s="276"/>
      <c r="AO120" s="276"/>
      <c r="AP120" s="276"/>
      <c r="AQ120" s="276"/>
      <c r="AR120" s="276"/>
      <c r="AS120" s="276"/>
      <c r="AT120" s="276"/>
      <c r="AU120" s="276"/>
      <c r="AV120" s="276"/>
      <c r="AW120" s="276"/>
      <c r="AX120" s="276"/>
      <c r="AY120" s="276"/>
      <c r="AZ120" s="276"/>
      <c r="BA120" s="276"/>
      <c r="BB120" s="277"/>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IF([6]回答表!F17="簡易水道事業",IF([6]回答表!AD43="○","○",""),"")</f>
        <v/>
      </c>
      <c r="O123" s="98"/>
      <c r="P123" s="98"/>
      <c r="Q123" s="99"/>
      <c r="R123" s="39"/>
      <c r="S123" s="39"/>
      <c r="T123" s="39"/>
      <c r="U123" s="106" t="str">
        <f>IF([6]回答表!F17="簡易水道事業",IF([6]回答表!AD43="○",[6]回答表!B249,""),"")</f>
        <v/>
      </c>
      <c r="V123" s="107"/>
      <c r="W123" s="107"/>
      <c r="X123" s="107"/>
      <c r="Y123" s="107"/>
      <c r="Z123" s="107"/>
      <c r="AA123" s="107"/>
      <c r="AB123" s="107"/>
      <c r="AC123" s="107"/>
      <c r="AD123" s="107"/>
      <c r="AE123" s="107"/>
      <c r="AF123" s="107"/>
      <c r="AG123" s="107"/>
      <c r="AH123" s="107"/>
      <c r="AI123" s="107"/>
      <c r="AJ123" s="108"/>
      <c r="AK123" s="56"/>
      <c r="AL123" s="56"/>
      <c r="AM123" s="106" t="str">
        <f>IF([6]回答表!F17="簡易水道事業",IF([6]回答表!AD43="○",[6]回答表!B255,""),"")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IF([6]回答表!F17="下水道事業",IF([6]回答表!X43="○","○",""),"")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IF([6]回答表!F17="下水道事業",IF([6]回答表!X43="○",[6]回答表!B154,IF([6]回答表!AA43="○",[6]回答表!B201,"")),"")</f>
        <v/>
      </c>
      <c r="AN135" s="107"/>
      <c r="AO135" s="107"/>
      <c r="AP135" s="107"/>
      <c r="AQ135" s="107"/>
      <c r="AR135" s="107"/>
      <c r="AS135" s="107"/>
      <c r="AT135" s="107"/>
      <c r="AU135" s="107"/>
      <c r="AV135" s="107"/>
      <c r="AW135" s="107"/>
      <c r="AX135" s="107"/>
      <c r="AY135" s="107"/>
      <c r="AZ135" s="107"/>
      <c r="BA135" s="107"/>
      <c r="BB135" s="108"/>
      <c r="BC135" s="40"/>
      <c r="BD135" s="35"/>
      <c r="BE135" s="115" t="str">
        <f>IF([6]回答表!F17="下水道事業",IF([6]回答表!X43="○",[6]回答表!B190,IF([6]回答表!AA43="○",[6]回答表!B238,"")),"")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IF([6]回答表!F17="下水道事業",IF([6]回答表!X43="○",[6]回答表!Y184,IF([6]回答表!AA43="○",[6]回答表!Y232,"")),"")</f>
        <v/>
      </c>
      <c r="V137" s="119"/>
      <c r="W137" s="119"/>
      <c r="X137" s="119"/>
      <c r="Y137" s="119"/>
      <c r="Z137" s="119"/>
      <c r="AA137" s="119"/>
      <c r="AB137" s="120"/>
      <c r="AC137" s="118" t="str">
        <f>IF([6]回答表!F17="下水道事業",IF([6]回答表!X43="○",[6]回答表!Y185,IF([6]回答表!AA43="○",[6]回答表!Y233,"")),"")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IF([6]回答表!F17="下水道事業",IF([6]回答表!X43="○",[6]回答表!E190,IF([6]回答表!AA43="○",[6]回答表!E238,"")),"")</f>
        <v/>
      </c>
      <c r="BF138" s="83"/>
      <c r="BG138" s="83"/>
      <c r="BH138" s="83"/>
      <c r="BI138" s="82" t="str">
        <f>IF([6]回答表!F17="下水道事業",IF([6]回答表!X43="○",[6]回答表!E191,IF([6]回答表!AA43="○",[6]回答表!E239,"")),"")</f>
        <v/>
      </c>
      <c r="BJ138" s="83"/>
      <c r="BK138" s="83"/>
      <c r="BL138" s="83"/>
      <c r="BM138" s="82" t="str">
        <f>IF([6]回答表!F17="下水道事業",IF([6]回答表!X43="○",[6]回答表!E192,IF([6]回答表!AA43="○",[6]回答表!E240,"")),"")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IF([6]回答表!F17="下水道事業",IF([6]回答表!AA43="○","○",""),"")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IF([6]回答表!F17="下水道事業",IF([6]回答表!X43="○",[6]回答表!Y186,IF([6]回答表!AA43="○",[6]回答表!Y234,"")),"")</f>
        <v/>
      </c>
      <c r="V142" s="119"/>
      <c r="W142" s="119"/>
      <c r="X142" s="119"/>
      <c r="Y142" s="119"/>
      <c r="Z142" s="119"/>
      <c r="AA142" s="119"/>
      <c r="AB142" s="120"/>
      <c r="AC142" s="118" t="str">
        <f>IF([6]回答表!F17="下水道事業",IF([6]回答表!X43="○",[6]回答表!Y187,IF([6]回答表!AA43="○",[6]回答表!Y235,"")),"")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IF([6]回答表!F17="下水道事業",IF([6]回答表!AD43="○","○",""),"")</f>
        <v/>
      </c>
      <c r="O147" s="98"/>
      <c r="P147" s="98"/>
      <c r="Q147" s="99"/>
      <c r="R147" s="39"/>
      <c r="S147" s="39"/>
      <c r="T147" s="39"/>
      <c r="U147" s="106" t="str">
        <f>IF([6]回答表!F17="下水道事業",IF([6]回答表!AD43="○",[6]回答表!B249,""),"")</f>
        <v/>
      </c>
      <c r="V147" s="107"/>
      <c r="W147" s="107"/>
      <c r="X147" s="107"/>
      <c r="Y147" s="107"/>
      <c r="Z147" s="107"/>
      <c r="AA147" s="107"/>
      <c r="AB147" s="107"/>
      <c r="AC147" s="107"/>
      <c r="AD147" s="107"/>
      <c r="AE147" s="107"/>
      <c r="AF147" s="107"/>
      <c r="AG147" s="107"/>
      <c r="AH147" s="107"/>
      <c r="AI147" s="107"/>
      <c r="AJ147" s="108"/>
      <c r="AK147" s="56"/>
      <c r="AL147" s="56"/>
      <c r="AM147" s="106" t="str">
        <f>IF([6]回答表!F17="下水道事業",IF([6]回答表!AD43="○",[6]回答表!B255,""),"")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IF([6]回答表!BD17="○",IF([6]回答表!X43="○","○",""),"")</f>
        <v/>
      </c>
      <c r="O159" s="98"/>
      <c r="P159" s="98"/>
      <c r="Q159" s="99"/>
      <c r="R159" s="39"/>
      <c r="S159" s="39"/>
      <c r="T159" s="39"/>
      <c r="U159" s="106" t="str">
        <f>IF([6]回答表!BD17="○",IF([6]回答表!X43="○",[6]回答表!B154,IF([6]回答表!AA43="○",[6]回答表!B201,"")),"")</f>
        <v/>
      </c>
      <c r="V159" s="107"/>
      <c r="W159" s="107"/>
      <c r="X159" s="107"/>
      <c r="Y159" s="107"/>
      <c r="Z159" s="107"/>
      <c r="AA159" s="107"/>
      <c r="AB159" s="107"/>
      <c r="AC159" s="107"/>
      <c r="AD159" s="107"/>
      <c r="AE159" s="107"/>
      <c r="AF159" s="107"/>
      <c r="AG159" s="107"/>
      <c r="AH159" s="107"/>
      <c r="AI159" s="107"/>
      <c r="AJ159" s="108"/>
      <c r="AK159" s="50"/>
      <c r="AL159" s="50"/>
      <c r="AM159" s="115" t="str">
        <f>IF([6]回答表!BD17="○",IF([6]回答表!X43="○",[6]回答表!B190,IF([6]回答表!AA43="○",[6]回答表!B238,"")),"")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IF([6]回答表!BD17="○",IF([6]回答表!X43="○",[6]回答表!E190,IF([6]回答表!AA43="○",[6]回答表!E238,"")),"")</f>
        <v/>
      </c>
      <c r="AN162" s="83"/>
      <c r="AO162" s="83"/>
      <c r="AP162" s="83"/>
      <c r="AQ162" s="82" t="str">
        <f>IF([6]回答表!BD17="○",IF([6]回答表!X43="○",[6]回答表!E191,IF([6]回答表!AA43="○",[6]回答表!E239,"")),"")</f>
        <v/>
      </c>
      <c r="AR162" s="83"/>
      <c r="AS162" s="83"/>
      <c r="AT162" s="83"/>
      <c r="AU162" s="82" t="str">
        <f>IF([6]回答表!BD17="○",IF([6]回答表!X43="○",[6]回答表!E192,IF([6]回答表!AA43="○",[6]回答表!E240,"")),"")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IF([6]回答表!BD17="○",IF([6]回答表!AA43="○","○",""),"")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IF([6]回答表!BD17="○",IF([6]回答表!AD43="○","○",""),"")</f>
        <v/>
      </c>
      <c r="O171" s="98"/>
      <c r="P171" s="98"/>
      <c r="Q171" s="99"/>
      <c r="R171" s="39"/>
      <c r="S171" s="39"/>
      <c r="T171" s="39"/>
      <c r="U171" s="106" t="str">
        <f>IF([6]回答表!BD17="○",IF([6]回答表!AD43="○",[6]回答表!B249,""),"")</f>
        <v/>
      </c>
      <c r="V171" s="107"/>
      <c r="W171" s="107"/>
      <c r="X171" s="107"/>
      <c r="Y171" s="107"/>
      <c r="Z171" s="107"/>
      <c r="AA171" s="107"/>
      <c r="AB171" s="107"/>
      <c r="AC171" s="107"/>
      <c r="AD171" s="107"/>
      <c r="AE171" s="107"/>
      <c r="AF171" s="107"/>
      <c r="AG171" s="107"/>
      <c r="AH171" s="107"/>
      <c r="AI171" s="107"/>
      <c r="AJ171" s="108"/>
      <c r="AK171" s="56"/>
      <c r="AL171" s="56"/>
      <c r="AM171" s="106" t="str">
        <f>IF([6]回答表!BD17="○",IF([6]回答表!AD43="○",[6]回答表!B255,""),"")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IF([6]回答表!X44="○","○","")</f>
        <v/>
      </c>
      <c r="O183" s="98"/>
      <c r="P183" s="98"/>
      <c r="Q183" s="99"/>
      <c r="R183" s="39"/>
      <c r="S183" s="39"/>
      <c r="T183" s="39"/>
      <c r="U183" s="106" t="str">
        <f>IF([6]回答表!X44="○",[6]回答表!B266,IF([6]回答表!AA44="○",[6]回答表!B283,""))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IF([6]回答表!X44="○",[6]回答表!U272,IF([6]回答表!AA44="○",[6]回答表!U289,""))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IF([6]回答表!X44="○",[6]回答表!G272,IF([6]回答表!AA44="○",[6]回答表!G289,""))</f>
        <v/>
      </c>
      <c r="AN186" s="119"/>
      <c r="AO186" s="119"/>
      <c r="AP186" s="119"/>
      <c r="AQ186" s="119"/>
      <c r="AR186" s="119"/>
      <c r="AS186" s="119"/>
      <c r="AT186" s="120"/>
      <c r="AU186" s="118" t="str">
        <f>IF([6]回答表!X44="○",[6]回答表!G273,IF([6]回答表!AA44="○",[6]回答表!G290,""))</f>
        <v/>
      </c>
      <c r="AV186" s="119"/>
      <c r="AW186" s="119"/>
      <c r="AX186" s="119"/>
      <c r="AY186" s="119"/>
      <c r="AZ186" s="119"/>
      <c r="BA186" s="119"/>
      <c r="BB186" s="120"/>
      <c r="BC186" s="40"/>
      <c r="BD186" s="35"/>
      <c r="BE186" s="82" t="str">
        <f>IF([6]回答表!X44="○",[6]回答表!X272,IF([6]回答表!AA44="○",[6]回答表!X289,""))</f>
        <v/>
      </c>
      <c r="BF186" s="83"/>
      <c r="BG186" s="83"/>
      <c r="BH186" s="83"/>
      <c r="BI186" s="82" t="str">
        <f>IF([6]回答表!X44="○",[6]回答表!X273,IF([6]回答表!AA44="○",[6]回答表!X290,""))</f>
        <v/>
      </c>
      <c r="BJ186" s="83"/>
      <c r="BK186" s="83"/>
      <c r="BL186" s="86"/>
      <c r="BM186" s="82" t="str">
        <f>IF([6]回答表!X44="○",[6]回答表!X274,IF([6]回答表!AA44="○",[6]回答表!X291,""))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IF([6]回答表!AA44="○","○","")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IF([6]回答表!AD44="○","○","")</f>
        <v/>
      </c>
      <c r="O195" s="98"/>
      <c r="P195" s="98"/>
      <c r="Q195" s="99"/>
      <c r="R195" s="39"/>
      <c r="S195" s="39"/>
      <c r="T195" s="39"/>
      <c r="U195" s="106" t="str">
        <f>IF([6]回答表!AD44="○",[6]回答表!B296,"")</f>
        <v/>
      </c>
      <c r="V195" s="107"/>
      <c r="W195" s="107"/>
      <c r="X195" s="107"/>
      <c r="Y195" s="107"/>
      <c r="Z195" s="107"/>
      <c r="AA195" s="107"/>
      <c r="AB195" s="107"/>
      <c r="AC195" s="107"/>
      <c r="AD195" s="107"/>
      <c r="AE195" s="107"/>
      <c r="AF195" s="107"/>
      <c r="AG195" s="107"/>
      <c r="AH195" s="107"/>
      <c r="AI195" s="107"/>
      <c r="AJ195" s="108"/>
      <c r="AK195" s="61"/>
      <c r="AL195" s="61"/>
      <c r="AM195" s="106" t="str">
        <f>IF([6]回答表!AD44="○",[6]回答表!B302,"")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IF([6]回答表!X45="○","○","")</f>
        <v/>
      </c>
      <c r="O207" s="98"/>
      <c r="P207" s="98"/>
      <c r="Q207" s="99"/>
      <c r="R207" s="39"/>
      <c r="S207" s="39"/>
      <c r="T207" s="39"/>
      <c r="U207" s="106" t="str">
        <f>IF([6]回答表!X45="○",[6]回答表!B314,IF([6]回答表!AA45="○",[6]回答表!B337,""))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IF([6]回答表!X45="○",[6]回答表!B320,"")</f>
        <v/>
      </c>
      <c r="AO207" s="164"/>
      <c r="AP207" s="164"/>
      <c r="AQ207" s="164"/>
      <c r="AR207" s="164"/>
      <c r="AS207" s="164"/>
      <c r="AT207" s="164"/>
      <c r="AU207" s="164"/>
      <c r="AV207" s="164"/>
      <c r="AW207" s="164"/>
      <c r="AX207" s="164"/>
      <c r="AY207" s="164"/>
      <c r="AZ207" s="164"/>
      <c r="BA207" s="164"/>
      <c r="BB207" s="165"/>
      <c r="BC207" s="40"/>
      <c r="BD207" s="35"/>
      <c r="BE207" s="115" t="str">
        <f>IF([6]回答表!X45="○",[6]回答表!B326,IF([6]回答表!AA45="○",[6]回答表!B343,""))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IF([6]回答表!X45="○",[6]回答表!E326,IF([6]回答表!AA45="○",[6]回答表!E343,""))</f>
        <v/>
      </c>
      <c r="BF210" s="83"/>
      <c r="BG210" s="83"/>
      <c r="BH210" s="83"/>
      <c r="BI210" s="82" t="str">
        <f>IF([6]回答表!X45="○",[6]回答表!E327,IF([6]回答表!AA45="○",[6]回答表!E344,""))</f>
        <v/>
      </c>
      <c r="BJ210" s="83"/>
      <c r="BK210" s="83"/>
      <c r="BL210" s="86"/>
      <c r="BM210" s="82" t="str">
        <f>IF([6]回答表!X45="○",[6]回答表!E328,IF([6]回答表!AA45="○",[6]回答表!E345,""))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IF([6]回答表!AA45="○","○","")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IF([6]回答表!AD45="○","○","")</f>
        <v/>
      </c>
      <c r="O219" s="98"/>
      <c r="P219" s="98"/>
      <c r="Q219" s="99"/>
      <c r="R219" s="39"/>
      <c r="S219" s="39"/>
      <c r="T219" s="39"/>
      <c r="U219" s="106" t="str">
        <f>IF([6]回答表!AD45="○",[6]回答表!B350,"")</f>
        <v/>
      </c>
      <c r="V219" s="107"/>
      <c r="W219" s="107"/>
      <c r="X219" s="107"/>
      <c r="Y219" s="107"/>
      <c r="Z219" s="107"/>
      <c r="AA219" s="107"/>
      <c r="AB219" s="107"/>
      <c r="AC219" s="107"/>
      <c r="AD219" s="107"/>
      <c r="AE219" s="107"/>
      <c r="AF219" s="107"/>
      <c r="AG219" s="107"/>
      <c r="AH219" s="107"/>
      <c r="AI219" s="107"/>
      <c r="AJ219" s="108"/>
      <c r="AK219" s="61"/>
      <c r="AL219" s="61"/>
      <c r="AM219" s="106" t="str">
        <f>IF([6]回答表!AD45="○",[6]回答表!B356,"")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IF([6]回答表!X46="○","○","")</f>
        <v/>
      </c>
      <c r="O231" s="98"/>
      <c r="P231" s="98"/>
      <c r="Q231" s="99"/>
      <c r="R231" s="39"/>
      <c r="S231" s="39"/>
      <c r="T231" s="39"/>
      <c r="U231" s="106" t="str">
        <f>IF([6]回答表!X46="○",[6]回答表!B368,IF([6]回答表!AA46="○",[6]回答表!B382,""))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IF([6]回答表!X46="○",[6]回答表!BC375,IF([6]回答表!AA46="○",[6]回答表!BC389,""))</f>
        <v/>
      </c>
      <c r="AR231" s="150"/>
      <c r="AS231" s="150"/>
      <c r="AT231" s="150"/>
      <c r="AU231" s="155" t="s">
        <v>63</v>
      </c>
      <c r="AV231" s="156"/>
      <c r="AW231" s="156"/>
      <c r="AX231" s="157"/>
      <c r="AY231" s="150" t="str">
        <f>IF([6]回答表!X46="○",[6]回答表!BC380,IF([6]回答表!AA46="○",[6]回答表!BC394,""))</f>
        <v/>
      </c>
      <c r="AZ231" s="150"/>
      <c r="BA231" s="150"/>
      <c r="BB231" s="150"/>
      <c r="BC231" s="40"/>
      <c r="BD231" s="35"/>
      <c r="BE231" s="115" t="str">
        <f>IF([6]回答表!X46="○",[6]回答表!S374,IF([6]回答表!AA46="○",[6]回答表!S388,""))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IF([6]回答表!X46="○",[6]回答表!BC376,IF([6]回答表!AA46="○",[6]回答表!BC390,""))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IF([6]回答表!X46="○",[6]回答表!V374,IF([6]回答表!AA46="○",[6]回答表!V388,""))</f>
        <v/>
      </c>
      <c r="BF234" s="83"/>
      <c r="BG234" s="83"/>
      <c r="BH234" s="83"/>
      <c r="BI234" s="82" t="str">
        <f>IF([6]回答表!X46="○",[6]回答表!V375,IF([6]回答表!AA46="○",[6]回答表!V389,""))</f>
        <v/>
      </c>
      <c r="BJ234" s="83"/>
      <c r="BK234" s="83"/>
      <c r="BL234" s="86"/>
      <c r="BM234" s="82" t="str">
        <f>IF([6]回答表!X46="○",[6]回答表!V376,IF([6]回答表!AA46="○",[6]回答表!V390,""))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IF([6]回答表!X46="○",[6]回答表!BC377,IF([6]回答表!AA46="○",[6]回答表!BC391,""))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IF([6]回答表!X46="○",[6]回答表!BC381,IF([6]回答表!AA46="○",[6]回答表!BC395,""))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IF([6]回答表!AA46="○","○","")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IF([6]回答表!X46="○",[6]回答表!BC378,IF([6]回答表!AA46="○",[6]回答表!BC392,""))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IF([6]回答表!X46="○",[6]回答表!BC379,IF([6]回答表!AA46="○",[6]回答表!BC393,""))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IF([6]回答表!AD46="○","○","")</f>
        <v/>
      </c>
      <c r="O243" s="98"/>
      <c r="P243" s="98"/>
      <c r="Q243" s="99"/>
      <c r="R243" s="39"/>
      <c r="S243" s="39"/>
      <c r="T243" s="39"/>
      <c r="U243" s="106" t="str">
        <f>IF([6]回答表!AD46="○",[6]回答表!B396,"")</f>
        <v/>
      </c>
      <c r="V243" s="107"/>
      <c r="W243" s="107"/>
      <c r="X243" s="107"/>
      <c r="Y243" s="107"/>
      <c r="Z243" s="107"/>
      <c r="AA243" s="107"/>
      <c r="AB243" s="107"/>
      <c r="AC243" s="107"/>
      <c r="AD243" s="107"/>
      <c r="AE243" s="107"/>
      <c r="AF243" s="107"/>
      <c r="AG243" s="107"/>
      <c r="AH243" s="107"/>
      <c r="AI243" s="107"/>
      <c r="AJ243" s="108"/>
      <c r="AK243" s="56"/>
      <c r="AL243" s="56"/>
      <c r="AM243" s="106" t="str">
        <f>IF([6]回答表!AD46="○",[6]回答表!B402,"")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IF([6]回答表!X47="○","○","")</f>
        <v/>
      </c>
      <c r="O254" s="98"/>
      <c r="P254" s="98"/>
      <c r="Q254" s="99"/>
      <c r="R254" s="39"/>
      <c r="S254" s="39"/>
      <c r="T254" s="39"/>
      <c r="U254" s="106" t="str">
        <f>IF([6]回答表!X47="○",[6]回答表!B414,IF([6]回答表!AA47="○",[6]回答表!B431,""))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IF([6]回答表!X47="○",[6]回答表!B424,IF([6]回答表!AA47="○",[6]回答表!B441,""))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IF([6]回答表!X47="○",[6]回答表!G420,IF([6]回答表!AA47="○",[6]回答表!G437,""))</f>
        <v/>
      </c>
      <c r="AN256" s="119"/>
      <c r="AO256" s="119"/>
      <c r="AP256" s="119"/>
      <c r="AQ256" s="119"/>
      <c r="AR256" s="119"/>
      <c r="AS256" s="119"/>
      <c r="AT256" s="120"/>
      <c r="AU256" s="118" t="str">
        <f>IF([6]回答表!X47="○",[6]回答表!G421,IF([6]回答表!AA47="○",[6]回答表!G438,""))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IF([6]回答表!X47="○",[6]回答表!E424,IF([6]回答表!AA47="○",[6]回答表!E441,""))</f>
        <v/>
      </c>
      <c r="BF257" s="83"/>
      <c r="BG257" s="83"/>
      <c r="BH257" s="83"/>
      <c r="BI257" s="82" t="str">
        <f>IF([6]回答表!X47="○",[6]回答表!E425,IF([6]回答表!AA47="○",[6]回答表!E442,""))</f>
        <v/>
      </c>
      <c r="BJ257" s="83"/>
      <c r="BK257" s="83"/>
      <c r="BL257" s="86"/>
      <c r="BM257" s="82" t="str">
        <f>IF([6]回答表!X47="○",[6]回答表!E426,IF([6]回答表!AA47="○",[6]回答表!E443,""))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IF([6]回答表!AA47="○","○","")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IF([6]回答表!AD47="○","○","")</f>
        <v/>
      </c>
      <c r="O266" s="98"/>
      <c r="P266" s="98"/>
      <c r="Q266" s="99"/>
      <c r="R266" s="39"/>
      <c r="S266" s="39"/>
      <c r="T266" s="39"/>
      <c r="U266" s="106" t="str">
        <f>IF([6]回答表!AD47="○",[6]回答表!B448,"")</f>
        <v/>
      </c>
      <c r="V266" s="107"/>
      <c r="W266" s="107"/>
      <c r="X266" s="107"/>
      <c r="Y266" s="107"/>
      <c r="Z266" s="107"/>
      <c r="AA266" s="107"/>
      <c r="AB266" s="107"/>
      <c r="AC266" s="107"/>
      <c r="AD266" s="107"/>
      <c r="AE266" s="107"/>
      <c r="AF266" s="107"/>
      <c r="AG266" s="107"/>
      <c r="AH266" s="107"/>
      <c r="AI266" s="107"/>
      <c r="AJ266" s="108"/>
      <c r="AK266" s="50"/>
      <c r="AL266" s="50"/>
      <c r="AM266" s="106" t="str">
        <f>IF([6]回答表!AD47="○",[6]回答表!B454,"")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IF([6]回答表!R48="○",[6]回答表!B467,"")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00AE5-6FF6-4C90-8C8A-1148CA4D7BA3}">
  <sheetPr>
    <pageSetUpPr fitToPage="1"/>
  </sheetPr>
  <dimension ref="A1:CE298"/>
  <sheetViews>
    <sheetView showZeros="0" zoomScale="55" zoomScaleNormal="55" workbookViewId="0">
      <selection activeCell="T39" sqref="T39"/>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4" t="s">
        <v>0</v>
      </c>
      <c r="D8" s="255"/>
      <c r="E8" s="255"/>
      <c r="F8" s="255"/>
      <c r="G8" s="255"/>
      <c r="H8" s="255"/>
      <c r="I8" s="255"/>
      <c r="J8" s="255"/>
      <c r="K8" s="255"/>
      <c r="L8" s="255"/>
      <c r="M8" s="255"/>
      <c r="N8" s="255"/>
      <c r="O8" s="255"/>
      <c r="P8" s="255"/>
      <c r="Q8" s="255"/>
      <c r="R8" s="255"/>
      <c r="S8" s="255"/>
      <c r="T8" s="255"/>
      <c r="U8" s="256" t="s">
        <v>1</v>
      </c>
      <c r="V8" s="257"/>
      <c r="W8" s="257"/>
      <c r="X8" s="257"/>
      <c r="Y8" s="257"/>
      <c r="Z8" s="257"/>
      <c r="AA8" s="257"/>
      <c r="AB8" s="257"/>
      <c r="AC8" s="257"/>
      <c r="AD8" s="257"/>
      <c r="AE8" s="257"/>
      <c r="AF8" s="257"/>
      <c r="AG8" s="257"/>
      <c r="AH8" s="257"/>
      <c r="AI8" s="257"/>
      <c r="AJ8" s="257"/>
      <c r="AK8" s="257"/>
      <c r="AL8" s="257"/>
      <c r="AM8" s="257"/>
      <c r="AN8" s="258"/>
      <c r="AO8" s="259" t="s">
        <v>2</v>
      </c>
      <c r="AP8" s="257"/>
      <c r="AQ8" s="257"/>
      <c r="AR8" s="257"/>
      <c r="AS8" s="257"/>
      <c r="AT8" s="257"/>
      <c r="AU8" s="257"/>
      <c r="AV8" s="257"/>
      <c r="AW8" s="257"/>
      <c r="AX8" s="257"/>
      <c r="AY8" s="257"/>
      <c r="AZ8" s="257"/>
      <c r="BA8" s="257"/>
      <c r="BB8" s="257"/>
      <c r="BC8" s="257"/>
      <c r="BD8" s="257"/>
      <c r="BE8" s="258"/>
      <c r="BF8" s="254" t="s">
        <v>3</v>
      </c>
      <c r="BG8" s="260"/>
      <c r="BH8" s="260"/>
      <c r="BI8" s="260"/>
      <c r="BJ8" s="260"/>
      <c r="BK8" s="260"/>
      <c r="BL8" s="260"/>
      <c r="BM8" s="260"/>
      <c r="BN8" s="260"/>
      <c r="BO8" s="260"/>
      <c r="BP8" s="260"/>
      <c r="BQ8" s="8"/>
    </row>
    <row r="9" spans="3:70" ht="15.6" customHeight="1" x14ac:dyDescent="0.4">
      <c r="C9" s="255"/>
      <c r="D9" s="255"/>
      <c r="E9" s="255"/>
      <c r="F9" s="255"/>
      <c r="G9" s="255"/>
      <c r="H9" s="255"/>
      <c r="I9" s="255"/>
      <c r="J9" s="255"/>
      <c r="K9" s="255"/>
      <c r="L9" s="255"/>
      <c r="M9" s="255"/>
      <c r="N9" s="255"/>
      <c r="O9" s="255"/>
      <c r="P9" s="255"/>
      <c r="Q9" s="255"/>
      <c r="R9" s="255"/>
      <c r="S9" s="255"/>
      <c r="T9" s="255"/>
      <c r="U9" s="210"/>
      <c r="V9" s="208"/>
      <c r="W9" s="208"/>
      <c r="X9" s="208"/>
      <c r="Y9" s="208"/>
      <c r="Z9" s="208"/>
      <c r="AA9" s="208"/>
      <c r="AB9" s="208"/>
      <c r="AC9" s="208"/>
      <c r="AD9" s="208"/>
      <c r="AE9" s="208"/>
      <c r="AF9" s="208"/>
      <c r="AG9" s="208"/>
      <c r="AH9" s="208"/>
      <c r="AI9" s="208"/>
      <c r="AJ9" s="208"/>
      <c r="AK9" s="208"/>
      <c r="AL9" s="208"/>
      <c r="AM9" s="208"/>
      <c r="AN9" s="209"/>
      <c r="AO9" s="210"/>
      <c r="AP9" s="208"/>
      <c r="AQ9" s="208"/>
      <c r="AR9" s="208"/>
      <c r="AS9" s="208"/>
      <c r="AT9" s="208"/>
      <c r="AU9" s="208"/>
      <c r="AV9" s="208"/>
      <c r="AW9" s="208"/>
      <c r="AX9" s="208"/>
      <c r="AY9" s="208"/>
      <c r="AZ9" s="208"/>
      <c r="BA9" s="208"/>
      <c r="BB9" s="208"/>
      <c r="BC9" s="208"/>
      <c r="BD9" s="208"/>
      <c r="BE9" s="209"/>
      <c r="BF9" s="260"/>
      <c r="BG9" s="260"/>
      <c r="BH9" s="260"/>
      <c r="BI9" s="260"/>
      <c r="BJ9" s="260"/>
      <c r="BK9" s="260"/>
      <c r="BL9" s="260"/>
      <c r="BM9" s="260"/>
      <c r="BN9" s="260"/>
      <c r="BO9" s="260"/>
      <c r="BP9" s="260"/>
      <c r="BQ9" s="8"/>
    </row>
    <row r="10" spans="3:70" ht="15.6" customHeight="1" x14ac:dyDescent="0.4">
      <c r="C10" s="255"/>
      <c r="D10" s="255"/>
      <c r="E10" s="255"/>
      <c r="F10" s="255"/>
      <c r="G10" s="255"/>
      <c r="H10" s="255"/>
      <c r="I10" s="255"/>
      <c r="J10" s="255"/>
      <c r="K10" s="255"/>
      <c r="L10" s="255"/>
      <c r="M10" s="255"/>
      <c r="N10" s="255"/>
      <c r="O10" s="255"/>
      <c r="P10" s="255"/>
      <c r="Q10" s="255"/>
      <c r="R10" s="255"/>
      <c r="S10" s="255"/>
      <c r="T10" s="255"/>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60"/>
      <c r="BG10" s="260"/>
      <c r="BH10" s="260"/>
      <c r="BI10" s="260"/>
      <c r="BJ10" s="260"/>
      <c r="BK10" s="260"/>
      <c r="BL10" s="260"/>
      <c r="BM10" s="260"/>
      <c r="BN10" s="260"/>
      <c r="BO10" s="260"/>
      <c r="BP10" s="260"/>
      <c r="BQ10" s="8"/>
    </row>
    <row r="11" spans="3:70" ht="15.6" customHeight="1" x14ac:dyDescent="0.4">
      <c r="C11" s="261" t="str">
        <f>IF(COUNTIF([7]回答表!K15,"*")&gt;0,[7]回答表!K15,"")</f>
        <v>北秋田市</v>
      </c>
      <c r="D11" s="255"/>
      <c r="E11" s="255"/>
      <c r="F11" s="255"/>
      <c r="G11" s="255"/>
      <c r="H11" s="255"/>
      <c r="I11" s="255"/>
      <c r="J11" s="255"/>
      <c r="K11" s="255"/>
      <c r="L11" s="255"/>
      <c r="M11" s="255"/>
      <c r="N11" s="255"/>
      <c r="O11" s="255"/>
      <c r="P11" s="255"/>
      <c r="Q11" s="255"/>
      <c r="R11" s="255"/>
      <c r="S11" s="255"/>
      <c r="T11" s="255"/>
      <c r="U11" s="262" t="str">
        <f>IF(COUNTIF([7]回答表!F17,"*")&gt;0,[7]回答表!F17,"")</f>
        <v>病院事業</v>
      </c>
      <c r="V11" s="263"/>
      <c r="W11" s="263"/>
      <c r="X11" s="263"/>
      <c r="Y11" s="263"/>
      <c r="Z11" s="263"/>
      <c r="AA11" s="263"/>
      <c r="AB11" s="263"/>
      <c r="AC11" s="263"/>
      <c r="AD11" s="263"/>
      <c r="AE11" s="263"/>
      <c r="AF11" s="257"/>
      <c r="AG11" s="257"/>
      <c r="AH11" s="257"/>
      <c r="AI11" s="257"/>
      <c r="AJ11" s="257"/>
      <c r="AK11" s="257"/>
      <c r="AL11" s="257"/>
      <c r="AM11" s="257"/>
      <c r="AN11" s="258"/>
      <c r="AO11" s="268" t="str">
        <f>IF(COUNTIF([7]回答表!W17,"*")&gt;0,[7]回答表!W17,"")</f>
        <v>―</v>
      </c>
      <c r="AP11" s="257"/>
      <c r="AQ11" s="257"/>
      <c r="AR11" s="257"/>
      <c r="AS11" s="257"/>
      <c r="AT11" s="257"/>
      <c r="AU11" s="257"/>
      <c r="AV11" s="257"/>
      <c r="AW11" s="257"/>
      <c r="AX11" s="257"/>
      <c r="AY11" s="257"/>
      <c r="AZ11" s="257"/>
      <c r="BA11" s="257"/>
      <c r="BB11" s="257"/>
      <c r="BC11" s="257"/>
      <c r="BD11" s="257"/>
      <c r="BE11" s="258"/>
      <c r="BF11" s="261" t="str">
        <f>IF(COUNTIF([7]回答表!F19,"*")&gt;0,[7]回答表!F19,"")</f>
        <v>ー</v>
      </c>
      <c r="BG11" s="260"/>
      <c r="BH11" s="260"/>
      <c r="BI11" s="260"/>
      <c r="BJ11" s="260"/>
      <c r="BK11" s="260"/>
      <c r="BL11" s="260"/>
      <c r="BM11" s="260"/>
      <c r="BN11" s="260"/>
      <c r="BO11" s="260"/>
      <c r="BP11" s="260"/>
      <c r="BQ11" s="6"/>
    </row>
    <row r="12" spans="3:70" ht="15.6" customHeight="1" x14ac:dyDescent="0.4">
      <c r="C12" s="255"/>
      <c r="D12" s="255"/>
      <c r="E12" s="255"/>
      <c r="F12" s="255"/>
      <c r="G12" s="255"/>
      <c r="H12" s="255"/>
      <c r="I12" s="255"/>
      <c r="J12" s="255"/>
      <c r="K12" s="255"/>
      <c r="L12" s="255"/>
      <c r="M12" s="255"/>
      <c r="N12" s="255"/>
      <c r="O12" s="255"/>
      <c r="P12" s="255"/>
      <c r="Q12" s="255"/>
      <c r="R12" s="255"/>
      <c r="S12" s="255"/>
      <c r="T12" s="255"/>
      <c r="U12" s="264"/>
      <c r="V12" s="265"/>
      <c r="W12" s="265"/>
      <c r="X12" s="265"/>
      <c r="Y12" s="265"/>
      <c r="Z12" s="265"/>
      <c r="AA12" s="265"/>
      <c r="AB12" s="265"/>
      <c r="AC12" s="265"/>
      <c r="AD12" s="265"/>
      <c r="AE12" s="265"/>
      <c r="AF12" s="208"/>
      <c r="AG12" s="208"/>
      <c r="AH12" s="208"/>
      <c r="AI12" s="208"/>
      <c r="AJ12" s="208"/>
      <c r="AK12" s="208"/>
      <c r="AL12" s="208"/>
      <c r="AM12" s="208"/>
      <c r="AN12" s="209"/>
      <c r="AO12" s="210"/>
      <c r="AP12" s="208"/>
      <c r="AQ12" s="208"/>
      <c r="AR12" s="208"/>
      <c r="AS12" s="208"/>
      <c r="AT12" s="208"/>
      <c r="AU12" s="208"/>
      <c r="AV12" s="208"/>
      <c r="AW12" s="208"/>
      <c r="AX12" s="208"/>
      <c r="AY12" s="208"/>
      <c r="AZ12" s="208"/>
      <c r="BA12" s="208"/>
      <c r="BB12" s="208"/>
      <c r="BC12" s="208"/>
      <c r="BD12" s="208"/>
      <c r="BE12" s="209"/>
      <c r="BF12" s="260"/>
      <c r="BG12" s="260"/>
      <c r="BH12" s="260"/>
      <c r="BI12" s="260"/>
      <c r="BJ12" s="260"/>
      <c r="BK12" s="260"/>
      <c r="BL12" s="260"/>
      <c r="BM12" s="260"/>
      <c r="BN12" s="260"/>
      <c r="BO12" s="260"/>
      <c r="BP12" s="260"/>
      <c r="BQ12" s="6"/>
    </row>
    <row r="13" spans="3:70" ht="15.6" customHeight="1" x14ac:dyDescent="0.4">
      <c r="C13" s="255"/>
      <c r="D13" s="255"/>
      <c r="E13" s="255"/>
      <c r="F13" s="255"/>
      <c r="G13" s="255"/>
      <c r="H13" s="255"/>
      <c r="I13" s="255"/>
      <c r="J13" s="255"/>
      <c r="K13" s="255"/>
      <c r="L13" s="255"/>
      <c r="M13" s="255"/>
      <c r="N13" s="255"/>
      <c r="O13" s="255"/>
      <c r="P13" s="255"/>
      <c r="Q13" s="255"/>
      <c r="R13" s="255"/>
      <c r="S13" s="255"/>
      <c r="T13" s="255"/>
      <c r="U13" s="266"/>
      <c r="V13" s="267"/>
      <c r="W13" s="267"/>
      <c r="X13" s="267"/>
      <c r="Y13" s="267"/>
      <c r="Z13" s="267"/>
      <c r="AA13" s="267"/>
      <c r="AB13" s="267"/>
      <c r="AC13" s="267"/>
      <c r="AD13" s="267"/>
      <c r="AE13" s="267"/>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3"/>
      <c r="BF13" s="260"/>
      <c r="BG13" s="260"/>
      <c r="BH13" s="260"/>
      <c r="BI13" s="260"/>
      <c r="BJ13" s="260"/>
      <c r="BK13" s="260"/>
      <c r="BL13" s="260"/>
      <c r="BM13" s="260"/>
      <c r="BN13" s="260"/>
      <c r="BO13" s="260"/>
      <c r="BP13" s="260"/>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1" t="s">
        <v>4</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15"/>
      <c r="BB18" s="15"/>
      <c r="BC18" s="15"/>
      <c r="BD18" s="15"/>
      <c r="BE18" s="15"/>
      <c r="BF18" s="15"/>
      <c r="BG18" s="15"/>
      <c r="BH18" s="15"/>
      <c r="BI18" s="15"/>
      <c r="BJ18" s="15"/>
      <c r="BK18" s="16"/>
      <c r="BR18" s="13"/>
    </row>
    <row r="19" spans="3:83" ht="15.6" customHeight="1" x14ac:dyDescent="0.4">
      <c r="C19" s="14"/>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15"/>
      <c r="BB19" s="15"/>
      <c r="BC19" s="15"/>
      <c r="BD19" s="15"/>
      <c r="BE19" s="15"/>
      <c r="BF19" s="15"/>
      <c r="BG19" s="15"/>
      <c r="BH19" s="15"/>
      <c r="BI19" s="15"/>
      <c r="BJ19" s="15"/>
      <c r="BK19" s="16"/>
      <c r="BR19" s="13"/>
    </row>
    <row r="20" spans="3:83" ht="13.35" customHeight="1" x14ac:dyDescent="0.4">
      <c r="C20" s="14"/>
      <c r="D20" s="227" t="s">
        <v>5</v>
      </c>
      <c r="E20" s="228"/>
      <c r="F20" s="228"/>
      <c r="G20" s="228"/>
      <c r="H20" s="228"/>
      <c r="I20" s="228"/>
      <c r="J20" s="229"/>
      <c r="K20" s="227" t="s">
        <v>6</v>
      </c>
      <c r="L20" s="228"/>
      <c r="M20" s="228"/>
      <c r="N20" s="228"/>
      <c r="O20" s="228"/>
      <c r="P20" s="228"/>
      <c r="Q20" s="229"/>
      <c r="R20" s="227" t="s">
        <v>7</v>
      </c>
      <c r="S20" s="228"/>
      <c r="T20" s="228"/>
      <c r="U20" s="228"/>
      <c r="V20" s="228"/>
      <c r="W20" s="228"/>
      <c r="X20" s="229"/>
      <c r="Y20" s="236" t="s">
        <v>8</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17"/>
      <c r="BB20" s="245" t="s">
        <v>9</v>
      </c>
      <c r="BC20" s="246"/>
      <c r="BD20" s="246"/>
      <c r="BE20" s="246"/>
      <c r="BF20" s="246"/>
      <c r="BG20" s="246"/>
      <c r="BH20" s="246"/>
      <c r="BI20" s="214"/>
      <c r="BJ20" s="215"/>
      <c r="BK20" s="16"/>
      <c r="BR20" s="18"/>
    </row>
    <row r="21" spans="3:83" ht="13.35" customHeight="1" x14ac:dyDescent="0.4">
      <c r="C21" s="14"/>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7"/>
      <c r="BB21" s="247"/>
      <c r="BC21" s="248"/>
      <c r="BD21" s="248"/>
      <c r="BE21" s="248"/>
      <c r="BF21" s="248"/>
      <c r="BG21" s="248"/>
      <c r="BH21" s="248"/>
      <c r="BI21" s="216"/>
      <c r="BJ21" s="217"/>
      <c r="BK21" s="16"/>
      <c r="BR21" s="18"/>
    </row>
    <row r="22" spans="3:83" ht="13.35" customHeight="1" x14ac:dyDescent="0.4">
      <c r="C22" s="14"/>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19"/>
      <c r="BB22" s="247"/>
      <c r="BC22" s="248"/>
      <c r="BD22" s="248"/>
      <c r="BE22" s="248"/>
      <c r="BF22" s="248"/>
      <c r="BG22" s="248"/>
      <c r="BH22" s="248"/>
      <c r="BI22" s="216"/>
      <c r="BJ22" s="217"/>
      <c r="BK22" s="16"/>
      <c r="BR22" s="18"/>
    </row>
    <row r="23" spans="3:83" ht="31.35" customHeight="1" x14ac:dyDescent="0.4">
      <c r="C23" s="14"/>
      <c r="D23" s="233"/>
      <c r="E23" s="234"/>
      <c r="F23" s="234"/>
      <c r="G23" s="234"/>
      <c r="H23" s="234"/>
      <c r="I23" s="234"/>
      <c r="J23" s="235"/>
      <c r="K23" s="233"/>
      <c r="L23" s="234"/>
      <c r="M23" s="234"/>
      <c r="N23" s="234"/>
      <c r="O23" s="234"/>
      <c r="P23" s="234"/>
      <c r="Q23" s="235"/>
      <c r="R23" s="233"/>
      <c r="S23" s="234"/>
      <c r="T23" s="234"/>
      <c r="U23" s="234"/>
      <c r="V23" s="234"/>
      <c r="W23" s="234"/>
      <c r="X23" s="235"/>
      <c r="Y23" s="251" t="s">
        <v>10</v>
      </c>
      <c r="Z23" s="252"/>
      <c r="AA23" s="252"/>
      <c r="AB23" s="252"/>
      <c r="AC23" s="252"/>
      <c r="AD23" s="252"/>
      <c r="AE23" s="253"/>
      <c r="AF23" s="251" t="s">
        <v>11</v>
      </c>
      <c r="AG23" s="252"/>
      <c r="AH23" s="252"/>
      <c r="AI23" s="252"/>
      <c r="AJ23" s="252"/>
      <c r="AK23" s="252"/>
      <c r="AL23" s="253"/>
      <c r="AM23" s="251" t="s">
        <v>12</v>
      </c>
      <c r="AN23" s="252"/>
      <c r="AO23" s="252"/>
      <c r="AP23" s="252"/>
      <c r="AQ23" s="252"/>
      <c r="AR23" s="252"/>
      <c r="AS23" s="253"/>
      <c r="AT23" s="251" t="s">
        <v>13</v>
      </c>
      <c r="AU23" s="252"/>
      <c r="AV23" s="252"/>
      <c r="AW23" s="252"/>
      <c r="AX23" s="252"/>
      <c r="AY23" s="252"/>
      <c r="AZ23" s="253"/>
      <c r="BA23" s="19"/>
      <c r="BB23" s="249"/>
      <c r="BC23" s="250"/>
      <c r="BD23" s="250"/>
      <c r="BE23" s="250"/>
      <c r="BF23" s="250"/>
      <c r="BG23" s="250"/>
      <c r="BH23" s="250"/>
      <c r="BI23" s="218"/>
      <c r="BJ23" s="219"/>
      <c r="BK23" s="16"/>
      <c r="BR23" s="18"/>
    </row>
    <row r="24" spans="3:83" ht="15.6" customHeight="1" x14ac:dyDescent="0.4">
      <c r="C24" s="14"/>
      <c r="D24" s="121" t="str">
        <f>IF([7]回答表!R41="○","○","")</f>
        <v/>
      </c>
      <c r="E24" s="122"/>
      <c r="F24" s="122"/>
      <c r="G24" s="122"/>
      <c r="H24" s="122"/>
      <c r="I24" s="122"/>
      <c r="J24" s="123"/>
      <c r="K24" s="121" t="str">
        <f>IF([7]回答表!R42="○","○","")</f>
        <v/>
      </c>
      <c r="L24" s="122"/>
      <c r="M24" s="122"/>
      <c r="N24" s="122"/>
      <c r="O24" s="122"/>
      <c r="P24" s="122"/>
      <c r="Q24" s="123"/>
      <c r="R24" s="121" t="str">
        <f>IF([7]回答表!R43="○","○","")</f>
        <v/>
      </c>
      <c r="S24" s="122"/>
      <c r="T24" s="122"/>
      <c r="U24" s="122"/>
      <c r="V24" s="122"/>
      <c r="W24" s="122"/>
      <c r="X24" s="123"/>
      <c r="Y24" s="121" t="str">
        <f>IF([7]回答表!R44="○","○","")</f>
        <v>○</v>
      </c>
      <c r="Z24" s="122"/>
      <c r="AA24" s="122"/>
      <c r="AB24" s="122"/>
      <c r="AC24" s="122"/>
      <c r="AD24" s="122"/>
      <c r="AE24" s="123"/>
      <c r="AF24" s="121" t="str">
        <f>IF([7]回答表!R45="○","○","")</f>
        <v/>
      </c>
      <c r="AG24" s="122"/>
      <c r="AH24" s="122"/>
      <c r="AI24" s="122"/>
      <c r="AJ24" s="122"/>
      <c r="AK24" s="122"/>
      <c r="AL24" s="123"/>
      <c r="AM24" s="121" t="str">
        <f>IF([7]回答表!R46="○","○","")</f>
        <v/>
      </c>
      <c r="AN24" s="122"/>
      <c r="AO24" s="122"/>
      <c r="AP24" s="122"/>
      <c r="AQ24" s="122"/>
      <c r="AR24" s="122"/>
      <c r="AS24" s="123"/>
      <c r="AT24" s="121" t="str">
        <f>IF([7]回答表!R47="○","○","")</f>
        <v/>
      </c>
      <c r="AU24" s="122"/>
      <c r="AV24" s="122"/>
      <c r="AW24" s="122"/>
      <c r="AX24" s="122"/>
      <c r="AY24" s="122"/>
      <c r="AZ24" s="123"/>
      <c r="BA24" s="19"/>
      <c r="BB24" s="118" t="str">
        <f>IF([7]回答表!R48="○","○","")</f>
        <v/>
      </c>
      <c r="BC24" s="119"/>
      <c r="BD24" s="119"/>
      <c r="BE24" s="119"/>
      <c r="BF24" s="119"/>
      <c r="BG24" s="119"/>
      <c r="BH24" s="119"/>
      <c r="BI24" s="214"/>
      <c r="BJ24" s="215"/>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6"/>
      <c r="BJ25" s="217"/>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8"/>
      <c r="BJ26" s="219"/>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IF([7]回答表!X41="○","○","")</f>
        <v/>
      </c>
      <c r="O36" s="98"/>
      <c r="P36" s="98"/>
      <c r="Q36" s="99"/>
      <c r="R36" s="39"/>
      <c r="S36" s="39"/>
      <c r="T36" s="39"/>
      <c r="U36" s="106" t="str">
        <f>IF([7]回答表!X41="○",[7]回答表!B56,IF([7]回答表!AA41="○",[7]回答表!B76,""))</f>
        <v/>
      </c>
      <c r="V36" s="107"/>
      <c r="W36" s="107"/>
      <c r="X36" s="107"/>
      <c r="Y36" s="107"/>
      <c r="Z36" s="107"/>
      <c r="AA36" s="107"/>
      <c r="AB36" s="107"/>
      <c r="AC36" s="107"/>
      <c r="AD36" s="107"/>
      <c r="AE36" s="107"/>
      <c r="AF36" s="107"/>
      <c r="AG36" s="107"/>
      <c r="AH36" s="107"/>
      <c r="AI36" s="107"/>
      <c r="AJ36" s="108"/>
      <c r="AK36" s="50"/>
      <c r="AL36" s="50"/>
      <c r="AM36" s="220" t="s">
        <v>19</v>
      </c>
      <c r="AN36" s="220"/>
      <c r="AO36" s="220"/>
      <c r="AP36" s="220"/>
      <c r="AQ36" s="220"/>
      <c r="AR36" s="220"/>
      <c r="AS36" s="220"/>
      <c r="AT36" s="220"/>
      <c r="AU36" s="220" t="s">
        <v>20</v>
      </c>
      <c r="AV36" s="220"/>
      <c r="AW36" s="220"/>
      <c r="AX36" s="220"/>
      <c r="AY36" s="220"/>
      <c r="AZ36" s="220"/>
      <c r="BA36" s="220"/>
      <c r="BB36" s="220"/>
      <c r="BC36" s="40"/>
      <c r="BD36" s="35"/>
      <c r="BE36" s="115" t="str">
        <f>IF([7]回答表!X41="○",[7]回答表!S62,IF([7]回答表!AA41="○",[7]回答表!S82,""))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0"/>
      <c r="AN37" s="220"/>
      <c r="AO37" s="220"/>
      <c r="AP37" s="220"/>
      <c r="AQ37" s="220"/>
      <c r="AR37" s="220"/>
      <c r="AS37" s="220"/>
      <c r="AT37" s="220"/>
      <c r="AU37" s="220"/>
      <c r="AV37" s="220"/>
      <c r="AW37" s="220"/>
      <c r="AX37" s="220"/>
      <c r="AY37" s="220"/>
      <c r="AZ37" s="220"/>
      <c r="BA37" s="220"/>
      <c r="BB37" s="220"/>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IF([7]回答表!X41="○",[7]回答表!G62,IF([7]回答表!AA41="○",[7]回答表!G82,""))</f>
        <v/>
      </c>
      <c r="AN38" s="119"/>
      <c r="AO38" s="119"/>
      <c r="AP38" s="119"/>
      <c r="AQ38" s="119"/>
      <c r="AR38" s="119"/>
      <c r="AS38" s="119"/>
      <c r="AT38" s="120"/>
      <c r="AU38" s="118" t="str">
        <f>IF([7]回答表!X41="○",[7]回答表!G63,IF([7]回答表!AA41="○",[7]回答表!G83,""))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IF([7]回答表!X41="○",[7]回答表!V62,IF([7]回答表!AA41="○",[7]回答表!V82,""))</f>
        <v/>
      </c>
      <c r="BF39" s="208"/>
      <c r="BG39" s="208"/>
      <c r="BH39" s="209"/>
      <c r="BI39" s="82" t="str">
        <f>IF([7]回答表!X41="○",[7]回答表!V63,IF([7]回答表!AA41="○",[7]回答表!V83,""))</f>
        <v/>
      </c>
      <c r="BJ39" s="208"/>
      <c r="BK39" s="208"/>
      <c r="BL39" s="209"/>
      <c r="BM39" s="82" t="str">
        <f>IF([7]回答表!X41="○",[7]回答表!V64,IF([7]回答表!AA41="○",[7]回答表!V84,""))</f>
        <v/>
      </c>
      <c r="BN39" s="208"/>
      <c r="BO39" s="208"/>
      <c r="BP39" s="209"/>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0"/>
      <c r="BF40" s="208"/>
      <c r="BG40" s="208"/>
      <c r="BH40" s="209"/>
      <c r="BI40" s="210"/>
      <c r="BJ40" s="208"/>
      <c r="BK40" s="208"/>
      <c r="BL40" s="209"/>
      <c r="BM40" s="210"/>
      <c r="BN40" s="208"/>
      <c r="BO40" s="208"/>
      <c r="BP40" s="209"/>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0"/>
      <c r="BF41" s="208"/>
      <c r="BG41" s="208"/>
      <c r="BH41" s="209"/>
      <c r="BI41" s="210"/>
      <c r="BJ41" s="208"/>
      <c r="BK41" s="208"/>
      <c r="BL41" s="209"/>
      <c r="BM41" s="210"/>
      <c r="BN41" s="208"/>
      <c r="BO41" s="208"/>
      <c r="BP41" s="209"/>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6" t="str">
        <f>IF([7]回答表!X41="○",[7]回答表!O68,IF([7]回答表!AA41="○",[7]回答表!O88,""))</f>
        <v/>
      </c>
      <c r="AN42" s="207"/>
      <c r="AO42" s="204" t="s">
        <v>21</v>
      </c>
      <c r="AP42" s="204"/>
      <c r="AQ42" s="204"/>
      <c r="AR42" s="204"/>
      <c r="AS42" s="204"/>
      <c r="AT42" s="204"/>
      <c r="AU42" s="204"/>
      <c r="AV42" s="204"/>
      <c r="AW42" s="204"/>
      <c r="AX42" s="204"/>
      <c r="AY42" s="204"/>
      <c r="AZ42" s="204"/>
      <c r="BA42" s="204"/>
      <c r="BB42" s="205"/>
      <c r="BC42" s="40"/>
      <c r="BD42" s="40"/>
      <c r="BE42" s="210"/>
      <c r="BF42" s="208"/>
      <c r="BG42" s="208"/>
      <c r="BH42" s="209"/>
      <c r="BI42" s="210"/>
      <c r="BJ42" s="208"/>
      <c r="BK42" s="208"/>
      <c r="BL42" s="209"/>
      <c r="BM42" s="210"/>
      <c r="BN42" s="208"/>
      <c r="BO42" s="208"/>
      <c r="BP42" s="209"/>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6" t="str">
        <f>IF([7]回答表!X41="○",[7]回答表!O69,IF([7]回答表!AA41="○",[7]回答表!O89,""))</f>
        <v/>
      </c>
      <c r="AN43" s="207"/>
      <c r="AO43" s="204" t="s">
        <v>22</v>
      </c>
      <c r="AP43" s="204"/>
      <c r="AQ43" s="204"/>
      <c r="AR43" s="204"/>
      <c r="AS43" s="204"/>
      <c r="AT43" s="204"/>
      <c r="AU43" s="204"/>
      <c r="AV43" s="204"/>
      <c r="AW43" s="204"/>
      <c r="AX43" s="204"/>
      <c r="AY43" s="204"/>
      <c r="AZ43" s="204"/>
      <c r="BA43" s="204"/>
      <c r="BB43" s="205"/>
      <c r="BC43" s="40"/>
      <c r="BD43" s="35"/>
      <c r="BE43" s="82" t="s">
        <v>23</v>
      </c>
      <c r="BF43" s="208"/>
      <c r="BG43" s="208"/>
      <c r="BH43" s="209"/>
      <c r="BI43" s="82" t="s">
        <v>24</v>
      </c>
      <c r="BJ43" s="208"/>
      <c r="BK43" s="208"/>
      <c r="BL43" s="209"/>
      <c r="BM43" s="82" t="s">
        <v>25</v>
      </c>
      <c r="BN43" s="208"/>
      <c r="BO43" s="208"/>
      <c r="BP43" s="209"/>
      <c r="BQ43" s="38"/>
      <c r="BR43" s="25"/>
    </row>
    <row r="44" spans="1:70" ht="15.6" customHeight="1" x14ac:dyDescent="0.4">
      <c r="A44" s="25"/>
      <c r="B44" s="25"/>
      <c r="C44" s="33"/>
      <c r="D44" s="140" t="s">
        <v>26</v>
      </c>
      <c r="E44" s="141"/>
      <c r="F44" s="141"/>
      <c r="G44" s="141"/>
      <c r="H44" s="141"/>
      <c r="I44" s="141"/>
      <c r="J44" s="141"/>
      <c r="K44" s="141"/>
      <c r="L44" s="141"/>
      <c r="M44" s="142"/>
      <c r="N44" s="97" t="str">
        <f>IF([7]回答表!AA41="○","○","")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6" t="str">
        <f>IF([7]回答表!X41="○",[7]回答表!O70,IF([7]回答表!AA41="○",[7]回答表!O90,""))</f>
        <v/>
      </c>
      <c r="AN44" s="207"/>
      <c r="AO44" s="204" t="s">
        <v>27</v>
      </c>
      <c r="AP44" s="204"/>
      <c r="AQ44" s="204"/>
      <c r="AR44" s="204"/>
      <c r="AS44" s="204"/>
      <c r="AT44" s="204"/>
      <c r="AU44" s="204"/>
      <c r="AV44" s="204"/>
      <c r="AW44" s="204"/>
      <c r="AX44" s="204"/>
      <c r="AY44" s="204"/>
      <c r="AZ44" s="204"/>
      <c r="BA44" s="204"/>
      <c r="BB44" s="205"/>
      <c r="BC44" s="40"/>
      <c r="BD44" s="54"/>
      <c r="BE44" s="210"/>
      <c r="BF44" s="208"/>
      <c r="BG44" s="208"/>
      <c r="BH44" s="209"/>
      <c r="BI44" s="210"/>
      <c r="BJ44" s="208"/>
      <c r="BK44" s="208"/>
      <c r="BL44" s="209"/>
      <c r="BM44" s="210"/>
      <c r="BN44" s="208"/>
      <c r="BO44" s="208"/>
      <c r="BP44" s="209"/>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6" t="str">
        <f>IF([7]回答表!X41="○",[7]回答表!O71,IF([7]回答表!AA41="○",[7]回答表!O91,""))</f>
        <v/>
      </c>
      <c r="AN45" s="207"/>
      <c r="AO45" s="204" t="s">
        <v>28</v>
      </c>
      <c r="AP45" s="204"/>
      <c r="AQ45" s="204"/>
      <c r="AR45" s="204"/>
      <c r="AS45" s="204"/>
      <c r="AT45" s="204"/>
      <c r="AU45" s="204"/>
      <c r="AV45" s="204"/>
      <c r="AW45" s="204"/>
      <c r="AX45" s="204"/>
      <c r="AY45" s="204"/>
      <c r="AZ45" s="204"/>
      <c r="BA45" s="204"/>
      <c r="BB45" s="205"/>
      <c r="BC45" s="40"/>
      <c r="BD45" s="54"/>
      <c r="BE45" s="211"/>
      <c r="BF45" s="212"/>
      <c r="BG45" s="212"/>
      <c r="BH45" s="213"/>
      <c r="BI45" s="211"/>
      <c r="BJ45" s="212"/>
      <c r="BK45" s="212"/>
      <c r="BL45" s="213"/>
      <c r="BM45" s="211"/>
      <c r="BN45" s="212"/>
      <c r="BO45" s="212"/>
      <c r="BP45" s="213"/>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6" t="str">
        <f>IF([7]回答表!X41="○",[7]回答表!AG68,IF([7]回答表!AA41="○",[7]回答表!AG88,""))</f>
        <v/>
      </c>
      <c r="AN46" s="207"/>
      <c r="AO46" s="204" t="s">
        <v>29</v>
      </c>
      <c r="AP46" s="204"/>
      <c r="AQ46" s="204"/>
      <c r="AR46" s="204"/>
      <c r="AS46" s="204"/>
      <c r="AT46" s="204"/>
      <c r="AU46" s="204"/>
      <c r="AV46" s="204"/>
      <c r="AW46" s="204"/>
      <c r="AX46" s="204"/>
      <c r="AY46" s="204"/>
      <c r="AZ46" s="204"/>
      <c r="BA46" s="204"/>
      <c r="BB46" s="205"/>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6" t="str">
        <f>IF([7]回答表!X41="○",[7]回答表!AG69,IF([7]回答表!AA41="○",[7]回答表!AG89,""))</f>
        <v/>
      </c>
      <c r="AN47" s="207"/>
      <c r="AO47" s="204" t="s">
        <v>30</v>
      </c>
      <c r="AP47" s="204"/>
      <c r="AQ47" s="204"/>
      <c r="AR47" s="204"/>
      <c r="AS47" s="204"/>
      <c r="AT47" s="204"/>
      <c r="AU47" s="204"/>
      <c r="AV47" s="204"/>
      <c r="AW47" s="204"/>
      <c r="AX47" s="204"/>
      <c r="AY47" s="204"/>
      <c r="AZ47" s="204"/>
      <c r="BA47" s="204"/>
      <c r="BB47" s="205"/>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6" t="str">
        <f>IF([7]回答表!X41="○",[7]回答表!AG70,IF([7]回答表!AA41="○",[7]回答表!AG90,""))</f>
        <v/>
      </c>
      <c r="AN48" s="207"/>
      <c r="AO48" s="204" t="s">
        <v>31</v>
      </c>
      <c r="AP48" s="204"/>
      <c r="AQ48" s="204"/>
      <c r="AR48" s="204"/>
      <c r="AS48" s="204"/>
      <c r="AT48" s="204"/>
      <c r="AU48" s="204"/>
      <c r="AV48" s="204"/>
      <c r="AW48" s="204"/>
      <c r="AX48" s="204"/>
      <c r="AY48" s="204"/>
      <c r="AZ48" s="204"/>
      <c r="BA48" s="204"/>
      <c r="BB48" s="205"/>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IF([7]回答表!AD41="○","○","")</f>
        <v/>
      </c>
      <c r="O52" s="98"/>
      <c r="P52" s="98"/>
      <c r="Q52" s="99"/>
      <c r="R52" s="39"/>
      <c r="S52" s="39"/>
      <c r="T52" s="39"/>
      <c r="U52" s="106" t="str">
        <f>IF([7]回答表!AD41="○",[7]回答表!B96,"")</f>
        <v/>
      </c>
      <c r="V52" s="107"/>
      <c r="W52" s="107"/>
      <c r="X52" s="107"/>
      <c r="Y52" s="107"/>
      <c r="Z52" s="107"/>
      <c r="AA52" s="107"/>
      <c r="AB52" s="107"/>
      <c r="AC52" s="107"/>
      <c r="AD52" s="107"/>
      <c r="AE52" s="107"/>
      <c r="AF52" s="107"/>
      <c r="AG52" s="107"/>
      <c r="AH52" s="107"/>
      <c r="AI52" s="107"/>
      <c r="AJ52" s="108"/>
      <c r="AK52" s="56"/>
      <c r="AL52" s="56"/>
      <c r="AM52" s="106" t="str">
        <f>IF([7]回答表!AD41="○",[7]回答表!B101,"")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IF([7]回答表!X42="○","○","")</f>
        <v/>
      </c>
      <c r="O63" s="98"/>
      <c r="P63" s="98"/>
      <c r="Q63" s="99"/>
      <c r="R63" s="39"/>
      <c r="S63" s="39"/>
      <c r="T63" s="39"/>
      <c r="U63" s="106" t="str">
        <f>IF([7]回答表!X42="○",[7]回答表!B111,IF([7]回答表!AA42="○",[7]回答表!B124,""))</f>
        <v/>
      </c>
      <c r="V63" s="107"/>
      <c r="W63" s="107"/>
      <c r="X63" s="107"/>
      <c r="Y63" s="107"/>
      <c r="Z63" s="107"/>
      <c r="AA63" s="107"/>
      <c r="AB63" s="107"/>
      <c r="AC63" s="107"/>
      <c r="AD63" s="107"/>
      <c r="AE63" s="107"/>
      <c r="AF63" s="107"/>
      <c r="AG63" s="107"/>
      <c r="AH63" s="107"/>
      <c r="AI63" s="107"/>
      <c r="AJ63" s="108"/>
      <c r="AK63" s="50"/>
      <c r="AL63" s="50"/>
      <c r="AM63" s="203" t="s">
        <v>37</v>
      </c>
      <c r="AN63" s="203"/>
      <c r="AO63" s="203"/>
      <c r="AP63" s="203"/>
      <c r="AQ63" s="203"/>
      <c r="AR63" s="203"/>
      <c r="AS63" s="203"/>
      <c r="AT63" s="203"/>
      <c r="AU63" s="203" t="s">
        <v>38</v>
      </c>
      <c r="AV63" s="203"/>
      <c r="AW63" s="203"/>
      <c r="AX63" s="203"/>
      <c r="AY63" s="203"/>
      <c r="AZ63" s="203"/>
      <c r="BA63" s="203"/>
      <c r="BB63" s="203"/>
      <c r="BC63" s="40"/>
      <c r="BD63" s="35"/>
      <c r="BE63" s="115" t="str">
        <f>IF([7]回答表!X42="○",[7]回答表!S117,IF([7]回答表!AA42="○",[7]回答表!S130,""))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3"/>
      <c r="AN64" s="203"/>
      <c r="AO64" s="203"/>
      <c r="AP64" s="203"/>
      <c r="AQ64" s="203"/>
      <c r="AR64" s="203"/>
      <c r="AS64" s="203"/>
      <c r="AT64" s="203"/>
      <c r="AU64" s="203"/>
      <c r="AV64" s="203"/>
      <c r="AW64" s="203"/>
      <c r="AX64" s="203"/>
      <c r="AY64" s="203"/>
      <c r="AZ64" s="203"/>
      <c r="BA64" s="203"/>
      <c r="BB64" s="203"/>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3"/>
      <c r="AN65" s="203"/>
      <c r="AO65" s="203"/>
      <c r="AP65" s="203"/>
      <c r="AQ65" s="203"/>
      <c r="AR65" s="203"/>
      <c r="AS65" s="203"/>
      <c r="AT65" s="203"/>
      <c r="AU65" s="203"/>
      <c r="AV65" s="203"/>
      <c r="AW65" s="203"/>
      <c r="AX65" s="203"/>
      <c r="AY65" s="203"/>
      <c r="AZ65" s="203"/>
      <c r="BA65" s="203"/>
      <c r="BB65" s="203"/>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IF([7]回答表!X42="○",[7]回答表!J117,IF([7]回答表!AA42="○",[7]回答表!J130,""))</f>
        <v/>
      </c>
      <c r="AN66" s="119"/>
      <c r="AO66" s="119"/>
      <c r="AP66" s="119"/>
      <c r="AQ66" s="119"/>
      <c r="AR66" s="119"/>
      <c r="AS66" s="119"/>
      <c r="AT66" s="120"/>
      <c r="AU66" s="118" t="str">
        <f>IF([7]回答表!X42="○",[7]回答表!J118,IF([7]回答表!AA42="○",[7]回答表!J131,""))</f>
        <v/>
      </c>
      <c r="AV66" s="119"/>
      <c r="AW66" s="119"/>
      <c r="AX66" s="119"/>
      <c r="AY66" s="119"/>
      <c r="AZ66" s="119"/>
      <c r="BA66" s="119"/>
      <c r="BB66" s="120"/>
      <c r="BC66" s="40"/>
      <c r="BD66" s="35"/>
      <c r="BE66" s="82" t="str">
        <f>IF([7]回答表!X42="○",[7]回答表!V117,IF([7]回答表!AA42="○",[7]回答表!V130,""))</f>
        <v/>
      </c>
      <c r="BF66" s="83"/>
      <c r="BG66" s="83"/>
      <c r="BH66" s="83"/>
      <c r="BI66" s="82" t="str">
        <f>IF([7]回答表!X42="○",[7]回答表!V118,IF([7]回答表!AA42="○",[7]回答表!V131,""))</f>
        <v/>
      </c>
      <c r="BJ66" s="83"/>
      <c r="BK66" s="83"/>
      <c r="BL66" s="83"/>
      <c r="BM66" s="82" t="str">
        <f>IF([7]回答表!X42="○",[7]回答表!V119,IF([7]回答表!AA42="○",[7]回答表!V132,""))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IF([7]回答表!AA42="○","○","")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IF([7]回答表!AD42="○","○","")</f>
        <v/>
      </c>
      <c r="O75" s="98"/>
      <c r="P75" s="98"/>
      <c r="Q75" s="99"/>
      <c r="R75" s="39"/>
      <c r="S75" s="39"/>
      <c r="T75" s="39"/>
      <c r="U75" s="106" t="str">
        <f>IF([7]回答表!AD42="○",[7]回答表!B137,"")</f>
        <v/>
      </c>
      <c r="V75" s="107"/>
      <c r="W75" s="107"/>
      <c r="X75" s="107"/>
      <c r="Y75" s="107"/>
      <c r="Z75" s="107"/>
      <c r="AA75" s="107"/>
      <c r="AB75" s="107"/>
      <c r="AC75" s="107"/>
      <c r="AD75" s="107"/>
      <c r="AE75" s="107"/>
      <c r="AF75" s="107"/>
      <c r="AG75" s="107"/>
      <c r="AH75" s="107"/>
      <c r="AI75" s="107"/>
      <c r="AJ75" s="108"/>
      <c r="AK75" s="56"/>
      <c r="AL75" s="56"/>
      <c r="AM75" s="106" t="str">
        <f>IF([7]回答表!AD42="○",[7]回答表!B143,"")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IF([7]回答表!F17="水道事業",IF([7]回答表!X43="○","○",""),"")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IF([7]回答表!F17="水道事業",IF([7]回答表!X43="○",[7]回答表!B154,IF([7]回答表!AA43="○",[7]回答表!B201,"")),"")</f>
        <v/>
      </c>
      <c r="AN87" s="107"/>
      <c r="AO87" s="107"/>
      <c r="AP87" s="107"/>
      <c r="AQ87" s="107"/>
      <c r="AR87" s="107"/>
      <c r="AS87" s="107"/>
      <c r="AT87" s="107"/>
      <c r="AU87" s="107"/>
      <c r="AV87" s="107"/>
      <c r="AW87" s="107"/>
      <c r="AX87" s="107"/>
      <c r="AY87" s="107"/>
      <c r="AZ87" s="107"/>
      <c r="BA87" s="107"/>
      <c r="BB87" s="108"/>
      <c r="BC87" s="40"/>
      <c r="BD87" s="35"/>
      <c r="BE87" s="115" t="str">
        <f>IF([7]回答表!F17="水道事業",IF([7]回答表!X43="○",[7]回答表!B190,IF([7]回答表!AA43="○",[7]回答表!B238,"")),"")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IF([7]回答表!F17="水道事業",IF([7]回答表!X43="○",[7]回答表!J162,IF([7]回答表!AA43="○",[7]回答表!J209,"")),"")</f>
        <v/>
      </c>
      <c r="V89" s="119"/>
      <c r="W89" s="119"/>
      <c r="X89" s="119"/>
      <c r="Y89" s="119"/>
      <c r="Z89" s="119"/>
      <c r="AA89" s="119"/>
      <c r="AB89" s="120"/>
      <c r="AC89" s="118" t="str">
        <f>IF([7]回答表!F17="水道事業",IF([7]回答表!X43="○",[7]回答表!J169,IF([7]回答表!AA43="○",[7]回答表!J216,"")),"")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IF([7]回答表!F17="水道事業",IF([7]回答表!X43="○",[7]回答表!E190,IF([7]回答表!AA43="○",[7]回答表!E238,"")),"")</f>
        <v/>
      </c>
      <c r="BF90" s="83"/>
      <c r="BG90" s="83"/>
      <c r="BH90" s="83"/>
      <c r="BI90" s="82" t="str">
        <f>IF([7]回答表!F17="水道事業",IF([7]回答表!X43="○",[7]回答表!E191,IF([7]回答表!AA43="○",[7]回答表!E239,"")),"")</f>
        <v/>
      </c>
      <c r="BJ90" s="83"/>
      <c r="BK90" s="83"/>
      <c r="BL90" s="83"/>
      <c r="BM90" s="82" t="str">
        <f>IF([7]回答表!F17="水道事業",IF([7]回答表!X43="○",[7]回答表!E192,IF([7]回答表!AA43="○",[7]回答表!E240,"")),"")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IF([7]回答表!F17="水道事業",IF([7]回答表!AA43="○","○",""),"")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IF([7]回答表!F17="水道事業",IF([7]回答表!X43="○",[7]回答表!J172,IF([7]回答表!AA43="○",[7]回答表!J219,"")),"")</f>
        <v/>
      </c>
      <c r="V94" s="119"/>
      <c r="W94" s="119"/>
      <c r="X94" s="119"/>
      <c r="Y94" s="119"/>
      <c r="Z94" s="119"/>
      <c r="AA94" s="119"/>
      <c r="AB94" s="120"/>
      <c r="AC94" s="118" t="str">
        <f>IF([7]回答表!F17="水道事業",IF([7]回答表!X43="○",[7]回答表!J176,IF([7]回答表!AA43="○",[7]回答表!J223,"")),"")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IF([7]回答表!F17="水道事業",IF([7]回答表!AD43="○","○",""),"")</f>
        <v/>
      </c>
      <c r="O99" s="98"/>
      <c r="P99" s="98"/>
      <c r="Q99" s="99"/>
      <c r="R99" s="39"/>
      <c r="S99" s="39"/>
      <c r="T99" s="39"/>
      <c r="U99" s="106" t="str">
        <f>IF([7]回答表!F17="水道事業",IF([7]回答表!AD43="○",[7]回答表!B249,""),"")</f>
        <v/>
      </c>
      <c r="V99" s="107"/>
      <c r="W99" s="107"/>
      <c r="X99" s="107"/>
      <c r="Y99" s="107"/>
      <c r="Z99" s="107"/>
      <c r="AA99" s="107"/>
      <c r="AB99" s="107"/>
      <c r="AC99" s="107"/>
      <c r="AD99" s="107"/>
      <c r="AE99" s="107"/>
      <c r="AF99" s="107"/>
      <c r="AG99" s="107"/>
      <c r="AH99" s="107"/>
      <c r="AI99" s="107"/>
      <c r="AJ99" s="108"/>
      <c r="AK99" s="56"/>
      <c r="AL99" s="56"/>
      <c r="AM99" s="106" t="str">
        <f>IF([7]回答表!F17="水道事業",IF([7]回答表!AD43="○",[7]回答表!B255,""),"")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IF([7]回答表!F17="簡易水道事業",IF([7]回答表!X43="○","○",""),"")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IF([7]回答表!F17="簡易水道事業",IF([7]回答表!X43="○",[7]回答表!B154,IF([7]回答表!AA43="○",[7]回答表!B201,"")),"")</f>
        <v/>
      </c>
      <c r="AN111" s="107"/>
      <c r="AO111" s="107"/>
      <c r="AP111" s="107"/>
      <c r="AQ111" s="107"/>
      <c r="AR111" s="107"/>
      <c r="AS111" s="107"/>
      <c r="AT111" s="107"/>
      <c r="AU111" s="107"/>
      <c r="AV111" s="107"/>
      <c r="AW111" s="107"/>
      <c r="AX111" s="107"/>
      <c r="AY111" s="107"/>
      <c r="AZ111" s="107"/>
      <c r="BA111" s="107"/>
      <c r="BB111" s="108"/>
      <c r="BC111" s="40"/>
      <c r="BD111" s="35"/>
      <c r="BE111" s="115" t="str">
        <f>IF([7]回答表!F17="簡易水道事業",IF([7]回答表!X43="○",[7]回答表!B190,IF([7]回答表!AA43="○",[7]回答表!B238,"")),"")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IF([7]回答表!F17="簡易水道事業",IF([7]回答表!X43="○",[7]回答表!Y181,IF([7]回答表!AA43="○",[7]回答表!Y229,"")),"")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IF([7]回答表!F17="簡易水道事業",IF([7]回答表!X43="○",[7]回答表!E190,IF([7]回答表!AA43="○",[7]回答表!E238,"")),"")</f>
        <v/>
      </c>
      <c r="BF114" s="83"/>
      <c r="BG114" s="83"/>
      <c r="BH114" s="83"/>
      <c r="BI114" s="82" t="str">
        <f>IF([7]回答表!F17="簡易水道事業",IF([7]回答表!X43="○",[7]回答表!E191,IF([7]回答表!AA43="○",[7]回答表!E239,"")),"")</f>
        <v/>
      </c>
      <c r="BJ114" s="83"/>
      <c r="BK114" s="83"/>
      <c r="BL114" s="83"/>
      <c r="BM114" s="82" t="str">
        <f>IF([7]回答表!F17="簡易水道事業",IF([7]回答表!X43="○",[7]回答表!E192,IF([7]回答表!AA43="○",[7]回答表!E240,"")),"")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IF([7]回答表!F17="簡易水道事業",IF([7]回答表!AA43="○","○",""),"")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IF([7]回答表!F17="簡易水道事業",IF([7]回答表!X43="○",[7]回答表!Y182,IF([7]回答表!AA43="○",[7]回答表!Y230,"")),"")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IF([7]回答表!F17="簡易水道事業",IF([7]回答表!AD43="○","○",""),"")</f>
        <v/>
      </c>
      <c r="O123" s="98"/>
      <c r="P123" s="98"/>
      <c r="Q123" s="99"/>
      <c r="R123" s="39"/>
      <c r="S123" s="39"/>
      <c r="T123" s="39"/>
      <c r="U123" s="106" t="str">
        <f>IF([7]回答表!F17="簡易水道事業",IF([7]回答表!AD43="○",[7]回答表!B249,""),"")</f>
        <v/>
      </c>
      <c r="V123" s="107"/>
      <c r="W123" s="107"/>
      <c r="X123" s="107"/>
      <c r="Y123" s="107"/>
      <c r="Z123" s="107"/>
      <c r="AA123" s="107"/>
      <c r="AB123" s="107"/>
      <c r="AC123" s="107"/>
      <c r="AD123" s="107"/>
      <c r="AE123" s="107"/>
      <c r="AF123" s="107"/>
      <c r="AG123" s="107"/>
      <c r="AH123" s="107"/>
      <c r="AI123" s="107"/>
      <c r="AJ123" s="108"/>
      <c r="AK123" s="56"/>
      <c r="AL123" s="56"/>
      <c r="AM123" s="106" t="str">
        <f>IF([7]回答表!F17="簡易水道事業",IF([7]回答表!AD43="○",[7]回答表!B255,""),"")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IF([7]回答表!F17="下水道事業",IF([7]回答表!X43="○","○",""),"")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IF([7]回答表!F17="下水道事業",IF([7]回答表!X43="○",[7]回答表!B154,IF([7]回答表!AA43="○",[7]回答表!B201,"")),"")</f>
        <v/>
      </c>
      <c r="AN135" s="107"/>
      <c r="AO135" s="107"/>
      <c r="AP135" s="107"/>
      <c r="AQ135" s="107"/>
      <c r="AR135" s="107"/>
      <c r="AS135" s="107"/>
      <c r="AT135" s="107"/>
      <c r="AU135" s="107"/>
      <c r="AV135" s="107"/>
      <c r="AW135" s="107"/>
      <c r="AX135" s="107"/>
      <c r="AY135" s="107"/>
      <c r="AZ135" s="107"/>
      <c r="BA135" s="107"/>
      <c r="BB135" s="108"/>
      <c r="BC135" s="40"/>
      <c r="BD135" s="35"/>
      <c r="BE135" s="115" t="str">
        <f>IF([7]回答表!F17="下水道事業",IF([7]回答表!X43="○",[7]回答表!B190,IF([7]回答表!AA43="○",[7]回答表!B238,"")),"")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IF([7]回答表!F17="下水道事業",IF([7]回答表!X43="○",[7]回答表!Y184,IF([7]回答表!AA43="○",[7]回答表!Y232,"")),"")</f>
        <v/>
      </c>
      <c r="V137" s="119"/>
      <c r="W137" s="119"/>
      <c r="X137" s="119"/>
      <c r="Y137" s="119"/>
      <c r="Z137" s="119"/>
      <c r="AA137" s="119"/>
      <c r="AB137" s="120"/>
      <c r="AC137" s="118" t="str">
        <f>IF([7]回答表!F17="下水道事業",IF([7]回答表!X43="○",[7]回答表!Y185,IF([7]回答表!AA43="○",[7]回答表!Y233,"")),"")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IF([7]回答表!F17="下水道事業",IF([7]回答表!X43="○",[7]回答表!E190,IF([7]回答表!AA43="○",[7]回答表!E238,"")),"")</f>
        <v/>
      </c>
      <c r="BF138" s="83"/>
      <c r="BG138" s="83"/>
      <c r="BH138" s="83"/>
      <c r="BI138" s="82" t="str">
        <f>IF([7]回答表!F17="下水道事業",IF([7]回答表!X43="○",[7]回答表!E191,IF([7]回答表!AA43="○",[7]回答表!E239,"")),"")</f>
        <v/>
      </c>
      <c r="BJ138" s="83"/>
      <c r="BK138" s="83"/>
      <c r="BL138" s="83"/>
      <c r="BM138" s="82" t="str">
        <f>IF([7]回答表!F17="下水道事業",IF([7]回答表!X43="○",[7]回答表!E192,IF([7]回答表!AA43="○",[7]回答表!E240,"")),"")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IF([7]回答表!F17="下水道事業",IF([7]回答表!AA43="○","○",""),"")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IF([7]回答表!F17="下水道事業",IF([7]回答表!X43="○",[7]回答表!Y186,IF([7]回答表!AA43="○",[7]回答表!Y234,"")),"")</f>
        <v/>
      </c>
      <c r="V142" s="119"/>
      <c r="W142" s="119"/>
      <c r="X142" s="119"/>
      <c r="Y142" s="119"/>
      <c r="Z142" s="119"/>
      <c r="AA142" s="119"/>
      <c r="AB142" s="120"/>
      <c r="AC142" s="118" t="str">
        <f>IF([7]回答表!F17="下水道事業",IF([7]回答表!X43="○",[7]回答表!Y187,IF([7]回答表!AA43="○",[7]回答表!Y235,"")),"")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IF([7]回答表!F17="下水道事業",IF([7]回答表!AD43="○","○",""),"")</f>
        <v/>
      </c>
      <c r="O147" s="98"/>
      <c r="P147" s="98"/>
      <c r="Q147" s="99"/>
      <c r="R147" s="39"/>
      <c r="S147" s="39"/>
      <c r="T147" s="39"/>
      <c r="U147" s="106" t="str">
        <f>IF([7]回答表!F17="下水道事業",IF([7]回答表!AD43="○",[7]回答表!B249,""),"")</f>
        <v/>
      </c>
      <c r="V147" s="107"/>
      <c r="W147" s="107"/>
      <c r="X147" s="107"/>
      <c r="Y147" s="107"/>
      <c r="Z147" s="107"/>
      <c r="AA147" s="107"/>
      <c r="AB147" s="107"/>
      <c r="AC147" s="107"/>
      <c r="AD147" s="107"/>
      <c r="AE147" s="107"/>
      <c r="AF147" s="107"/>
      <c r="AG147" s="107"/>
      <c r="AH147" s="107"/>
      <c r="AI147" s="107"/>
      <c r="AJ147" s="108"/>
      <c r="AK147" s="56"/>
      <c r="AL147" s="56"/>
      <c r="AM147" s="106" t="str">
        <f>IF([7]回答表!F17="下水道事業",IF([7]回答表!AD43="○",[7]回答表!B255,""),"")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IF([7]回答表!BD17="○",IF([7]回答表!X43="○","○",""),"")</f>
        <v/>
      </c>
      <c r="O159" s="98"/>
      <c r="P159" s="98"/>
      <c r="Q159" s="99"/>
      <c r="R159" s="39"/>
      <c r="S159" s="39"/>
      <c r="T159" s="39"/>
      <c r="U159" s="106" t="str">
        <f>IF([7]回答表!BD17="○",IF([7]回答表!X43="○",[7]回答表!B154,IF([7]回答表!AA43="○",[7]回答表!B201,"")),"")</f>
        <v/>
      </c>
      <c r="V159" s="107"/>
      <c r="W159" s="107"/>
      <c r="X159" s="107"/>
      <c r="Y159" s="107"/>
      <c r="Z159" s="107"/>
      <c r="AA159" s="107"/>
      <c r="AB159" s="107"/>
      <c r="AC159" s="107"/>
      <c r="AD159" s="107"/>
      <c r="AE159" s="107"/>
      <c r="AF159" s="107"/>
      <c r="AG159" s="107"/>
      <c r="AH159" s="107"/>
      <c r="AI159" s="107"/>
      <c r="AJ159" s="108"/>
      <c r="AK159" s="50"/>
      <c r="AL159" s="50"/>
      <c r="AM159" s="115" t="str">
        <f>IF([7]回答表!BD17="○",IF([7]回答表!X43="○",[7]回答表!B190,IF([7]回答表!AA43="○",[7]回答表!B238,"")),"")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IF([7]回答表!BD17="○",IF([7]回答表!X43="○",[7]回答表!E190,IF([7]回答表!AA43="○",[7]回答表!E238,"")),"")</f>
        <v/>
      </c>
      <c r="AN162" s="83"/>
      <c r="AO162" s="83"/>
      <c r="AP162" s="83"/>
      <c r="AQ162" s="82" t="str">
        <f>IF([7]回答表!BD17="○",IF([7]回答表!X43="○",[7]回答表!E191,IF([7]回答表!AA43="○",[7]回答表!E239,"")),"")</f>
        <v/>
      </c>
      <c r="AR162" s="83"/>
      <c r="AS162" s="83"/>
      <c r="AT162" s="83"/>
      <c r="AU162" s="82" t="str">
        <f>IF([7]回答表!BD17="○",IF([7]回答表!X43="○",[7]回答表!E192,IF([7]回答表!AA43="○",[7]回答表!E240,"")),"")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IF([7]回答表!BD17="○",IF([7]回答表!AA43="○","○",""),"")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IF([7]回答表!BD17="○",IF([7]回答表!AD43="○","○",""),"")</f>
        <v/>
      </c>
      <c r="O171" s="98"/>
      <c r="P171" s="98"/>
      <c r="Q171" s="99"/>
      <c r="R171" s="39"/>
      <c r="S171" s="39"/>
      <c r="T171" s="39"/>
      <c r="U171" s="106" t="str">
        <f>IF([7]回答表!BD17="○",IF([7]回答表!AD43="○",[7]回答表!B249,""),"")</f>
        <v/>
      </c>
      <c r="V171" s="107"/>
      <c r="W171" s="107"/>
      <c r="X171" s="107"/>
      <c r="Y171" s="107"/>
      <c r="Z171" s="107"/>
      <c r="AA171" s="107"/>
      <c r="AB171" s="107"/>
      <c r="AC171" s="107"/>
      <c r="AD171" s="107"/>
      <c r="AE171" s="107"/>
      <c r="AF171" s="107"/>
      <c r="AG171" s="107"/>
      <c r="AH171" s="107"/>
      <c r="AI171" s="107"/>
      <c r="AJ171" s="108"/>
      <c r="AK171" s="56"/>
      <c r="AL171" s="56"/>
      <c r="AM171" s="106" t="str">
        <f>IF([7]回答表!BD17="○",IF([7]回答表!AD43="○",[7]回答表!B255,""),"")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IF([7]回答表!X44="○","○","")</f>
        <v>○</v>
      </c>
      <c r="O183" s="98"/>
      <c r="P183" s="98"/>
      <c r="Q183" s="99"/>
      <c r="R183" s="39"/>
      <c r="S183" s="39"/>
      <c r="T183" s="39"/>
      <c r="U183" s="106" t="str">
        <f>IF([7]回答表!X44="○",[7]回答表!B266,IF([7]回答表!AA44="○",[7]回答表!B283,""))</f>
        <v>北秋田市民病院の運営に関する業務</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IF([7]回答表!X44="○",[7]回答表!U272,IF([7]回答表!AA44="○",[7]回答表!U289,""))</f>
        <v>平成</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f>IF([7]回答表!X44="○",[7]回答表!G272,IF([7]回答表!AA44="○",[7]回答表!G289,""))</f>
        <v>0</v>
      </c>
      <c r="AN186" s="119"/>
      <c r="AO186" s="119"/>
      <c r="AP186" s="119"/>
      <c r="AQ186" s="119"/>
      <c r="AR186" s="119"/>
      <c r="AS186" s="119"/>
      <c r="AT186" s="120"/>
      <c r="AU186" s="118" t="str">
        <f>IF([7]回答表!X44="○",[7]回答表!G273,IF([7]回答表!AA44="○",[7]回答表!G290,""))</f>
        <v>○</v>
      </c>
      <c r="AV186" s="119"/>
      <c r="AW186" s="119"/>
      <c r="AX186" s="119"/>
      <c r="AY186" s="119"/>
      <c r="AZ186" s="119"/>
      <c r="BA186" s="119"/>
      <c r="BB186" s="120"/>
      <c r="BC186" s="40"/>
      <c r="BD186" s="35"/>
      <c r="BE186" s="82">
        <f>IF([7]回答表!X44="○",[7]回答表!X272,IF([7]回答表!AA44="○",[7]回答表!X289,""))</f>
        <v>22</v>
      </c>
      <c r="BF186" s="83"/>
      <c r="BG186" s="83"/>
      <c r="BH186" s="83"/>
      <c r="BI186" s="82">
        <f>IF([7]回答表!X44="○",[7]回答表!X273,IF([7]回答表!AA44="○",[7]回答表!X290,""))</f>
        <v>4</v>
      </c>
      <c r="BJ186" s="83"/>
      <c r="BK186" s="83"/>
      <c r="BL186" s="86"/>
      <c r="BM186" s="82">
        <f>IF([7]回答表!X44="○",[7]回答表!X274,IF([7]回答表!AA44="○",[7]回答表!X291,""))</f>
        <v>1</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IF([7]回答表!AA44="○","○","")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IF([7]回答表!AD44="○","○","")</f>
        <v/>
      </c>
      <c r="O195" s="98"/>
      <c r="P195" s="98"/>
      <c r="Q195" s="99"/>
      <c r="R195" s="39"/>
      <c r="S195" s="39"/>
      <c r="T195" s="39"/>
      <c r="U195" s="106" t="str">
        <f>IF([7]回答表!AD44="○",[7]回答表!B296,"")</f>
        <v/>
      </c>
      <c r="V195" s="107"/>
      <c r="W195" s="107"/>
      <c r="X195" s="107"/>
      <c r="Y195" s="107"/>
      <c r="Z195" s="107"/>
      <c r="AA195" s="107"/>
      <c r="AB195" s="107"/>
      <c r="AC195" s="107"/>
      <c r="AD195" s="107"/>
      <c r="AE195" s="107"/>
      <c r="AF195" s="107"/>
      <c r="AG195" s="107"/>
      <c r="AH195" s="107"/>
      <c r="AI195" s="107"/>
      <c r="AJ195" s="108"/>
      <c r="AK195" s="61"/>
      <c r="AL195" s="61"/>
      <c r="AM195" s="106" t="str">
        <f>IF([7]回答表!AD44="○",[7]回答表!B302,"")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IF([7]回答表!X45="○","○","")</f>
        <v/>
      </c>
      <c r="O207" s="98"/>
      <c r="P207" s="98"/>
      <c r="Q207" s="99"/>
      <c r="R207" s="39"/>
      <c r="S207" s="39"/>
      <c r="T207" s="39"/>
      <c r="U207" s="106" t="str">
        <f>IF([7]回答表!X45="○",[7]回答表!B314,IF([7]回答表!AA45="○",[7]回答表!B337,""))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IF([7]回答表!X45="○",[7]回答表!B320,"")</f>
        <v/>
      </c>
      <c r="AO207" s="164"/>
      <c r="AP207" s="164"/>
      <c r="AQ207" s="164"/>
      <c r="AR207" s="164"/>
      <c r="AS207" s="164"/>
      <c r="AT207" s="164"/>
      <c r="AU207" s="164"/>
      <c r="AV207" s="164"/>
      <c r="AW207" s="164"/>
      <c r="AX207" s="164"/>
      <c r="AY207" s="164"/>
      <c r="AZ207" s="164"/>
      <c r="BA207" s="164"/>
      <c r="BB207" s="165"/>
      <c r="BC207" s="40"/>
      <c r="BD207" s="35"/>
      <c r="BE207" s="115" t="str">
        <f>IF([7]回答表!X45="○",[7]回答表!B326,IF([7]回答表!AA45="○",[7]回答表!B343,""))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IF([7]回答表!X45="○",[7]回答表!E326,IF([7]回答表!AA45="○",[7]回答表!E343,""))</f>
        <v/>
      </c>
      <c r="BF210" s="83"/>
      <c r="BG210" s="83"/>
      <c r="BH210" s="83"/>
      <c r="BI210" s="82" t="str">
        <f>IF([7]回答表!X45="○",[7]回答表!E327,IF([7]回答表!AA45="○",[7]回答表!E344,""))</f>
        <v/>
      </c>
      <c r="BJ210" s="83"/>
      <c r="BK210" s="83"/>
      <c r="BL210" s="86"/>
      <c r="BM210" s="82" t="str">
        <f>IF([7]回答表!X45="○",[7]回答表!E328,IF([7]回答表!AA45="○",[7]回答表!E345,""))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IF([7]回答表!AA45="○","○","")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IF([7]回答表!AD45="○","○","")</f>
        <v/>
      </c>
      <c r="O219" s="98"/>
      <c r="P219" s="98"/>
      <c r="Q219" s="99"/>
      <c r="R219" s="39"/>
      <c r="S219" s="39"/>
      <c r="T219" s="39"/>
      <c r="U219" s="106" t="str">
        <f>IF([7]回答表!AD45="○",[7]回答表!B350,"")</f>
        <v/>
      </c>
      <c r="V219" s="107"/>
      <c r="W219" s="107"/>
      <c r="X219" s="107"/>
      <c r="Y219" s="107"/>
      <c r="Z219" s="107"/>
      <c r="AA219" s="107"/>
      <c r="AB219" s="107"/>
      <c r="AC219" s="107"/>
      <c r="AD219" s="107"/>
      <c r="AE219" s="107"/>
      <c r="AF219" s="107"/>
      <c r="AG219" s="107"/>
      <c r="AH219" s="107"/>
      <c r="AI219" s="107"/>
      <c r="AJ219" s="108"/>
      <c r="AK219" s="61"/>
      <c r="AL219" s="61"/>
      <c r="AM219" s="106" t="str">
        <f>IF([7]回答表!AD45="○",[7]回答表!B356,"")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IF([7]回答表!X46="○","○","")</f>
        <v/>
      </c>
      <c r="O231" s="98"/>
      <c r="P231" s="98"/>
      <c r="Q231" s="99"/>
      <c r="R231" s="39"/>
      <c r="S231" s="39"/>
      <c r="T231" s="39"/>
      <c r="U231" s="106" t="str">
        <f>IF([7]回答表!X46="○",[7]回答表!B368,IF([7]回答表!AA46="○",[7]回答表!B382,""))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IF([7]回答表!X46="○",[7]回答表!BC375,IF([7]回答表!AA46="○",[7]回答表!BC389,""))</f>
        <v/>
      </c>
      <c r="AR231" s="150"/>
      <c r="AS231" s="150"/>
      <c r="AT231" s="150"/>
      <c r="AU231" s="155" t="s">
        <v>63</v>
      </c>
      <c r="AV231" s="156"/>
      <c r="AW231" s="156"/>
      <c r="AX231" s="157"/>
      <c r="AY231" s="150" t="str">
        <f>IF([7]回答表!X46="○",[7]回答表!BC380,IF([7]回答表!AA46="○",[7]回答表!BC394,""))</f>
        <v/>
      </c>
      <c r="AZ231" s="150"/>
      <c r="BA231" s="150"/>
      <c r="BB231" s="150"/>
      <c r="BC231" s="40"/>
      <c r="BD231" s="35"/>
      <c r="BE231" s="115" t="str">
        <f>IF([7]回答表!X46="○",[7]回答表!S374,IF([7]回答表!AA46="○",[7]回答表!S388,""))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IF([7]回答表!X46="○",[7]回答表!BC376,IF([7]回答表!AA46="○",[7]回答表!BC390,""))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IF([7]回答表!X46="○",[7]回答表!V374,IF([7]回答表!AA46="○",[7]回答表!V388,""))</f>
        <v/>
      </c>
      <c r="BF234" s="83"/>
      <c r="BG234" s="83"/>
      <c r="BH234" s="83"/>
      <c r="BI234" s="82" t="str">
        <f>IF([7]回答表!X46="○",[7]回答表!V375,IF([7]回答表!AA46="○",[7]回答表!V389,""))</f>
        <v/>
      </c>
      <c r="BJ234" s="83"/>
      <c r="BK234" s="83"/>
      <c r="BL234" s="86"/>
      <c r="BM234" s="82" t="str">
        <f>IF([7]回答表!X46="○",[7]回答表!V376,IF([7]回答表!AA46="○",[7]回答表!V390,""))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IF([7]回答表!X46="○",[7]回答表!BC377,IF([7]回答表!AA46="○",[7]回答表!BC391,""))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IF([7]回答表!X46="○",[7]回答表!BC381,IF([7]回答表!AA46="○",[7]回答表!BC395,""))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IF([7]回答表!AA46="○","○","")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IF([7]回答表!X46="○",[7]回答表!BC378,IF([7]回答表!AA46="○",[7]回答表!BC392,""))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IF([7]回答表!X46="○",[7]回答表!BC379,IF([7]回答表!AA46="○",[7]回答表!BC393,""))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IF([7]回答表!AD46="○","○","")</f>
        <v/>
      </c>
      <c r="O243" s="98"/>
      <c r="P243" s="98"/>
      <c r="Q243" s="99"/>
      <c r="R243" s="39"/>
      <c r="S243" s="39"/>
      <c r="T243" s="39"/>
      <c r="U243" s="106" t="str">
        <f>IF([7]回答表!AD46="○",[7]回答表!B396,"")</f>
        <v/>
      </c>
      <c r="V243" s="107"/>
      <c r="W243" s="107"/>
      <c r="X243" s="107"/>
      <c r="Y243" s="107"/>
      <c r="Z243" s="107"/>
      <c r="AA243" s="107"/>
      <c r="AB243" s="107"/>
      <c r="AC243" s="107"/>
      <c r="AD243" s="107"/>
      <c r="AE243" s="107"/>
      <c r="AF243" s="107"/>
      <c r="AG243" s="107"/>
      <c r="AH243" s="107"/>
      <c r="AI243" s="107"/>
      <c r="AJ243" s="108"/>
      <c r="AK243" s="56"/>
      <c r="AL243" s="56"/>
      <c r="AM243" s="106" t="str">
        <f>IF([7]回答表!AD46="○",[7]回答表!B402,"")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IF([7]回答表!X47="○","○","")</f>
        <v/>
      </c>
      <c r="O254" s="98"/>
      <c r="P254" s="98"/>
      <c r="Q254" s="99"/>
      <c r="R254" s="39"/>
      <c r="S254" s="39"/>
      <c r="T254" s="39"/>
      <c r="U254" s="106" t="str">
        <f>IF([7]回答表!X47="○",[7]回答表!B414,IF([7]回答表!AA47="○",[7]回答表!B431,""))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IF([7]回答表!X47="○",[7]回答表!B424,IF([7]回答表!AA47="○",[7]回答表!B441,""))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IF([7]回答表!X47="○",[7]回答表!G420,IF([7]回答表!AA47="○",[7]回答表!G437,""))</f>
        <v/>
      </c>
      <c r="AN256" s="119"/>
      <c r="AO256" s="119"/>
      <c r="AP256" s="119"/>
      <c r="AQ256" s="119"/>
      <c r="AR256" s="119"/>
      <c r="AS256" s="119"/>
      <c r="AT256" s="120"/>
      <c r="AU256" s="118" t="str">
        <f>IF([7]回答表!X47="○",[7]回答表!G421,IF([7]回答表!AA47="○",[7]回答表!G438,""))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IF([7]回答表!X47="○",[7]回答表!E424,IF([7]回答表!AA47="○",[7]回答表!E441,""))</f>
        <v/>
      </c>
      <c r="BF257" s="83"/>
      <c r="BG257" s="83"/>
      <c r="BH257" s="83"/>
      <c r="BI257" s="82" t="str">
        <f>IF([7]回答表!X47="○",[7]回答表!E425,IF([7]回答表!AA47="○",[7]回答表!E442,""))</f>
        <v/>
      </c>
      <c r="BJ257" s="83"/>
      <c r="BK257" s="83"/>
      <c r="BL257" s="86"/>
      <c r="BM257" s="82" t="str">
        <f>IF([7]回答表!X47="○",[7]回答表!E426,IF([7]回答表!AA47="○",[7]回答表!E443,""))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IF([7]回答表!AA47="○","○","")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IF([7]回答表!AD47="○","○","")</f>
        <v/>
      </c>
      <c r="O266" s="98"/>
      <c r="P266" s="98"/>
      <c r="Q266" s="99"/>
      <c r="R266" s="39"/>
      <c r="S266" s="39"/>
      <c r="T266" s="39"/>
      <c r="U266" s="106" t="str">
        <f>IF([7]回答表!AD47="○",[7]回答表!B448,"")</f>
        <v/>
      </c>
      <c r="V266" s="107"/>
      <c r="W266" s="107"/>
      <c r="X266" s="107"/>
      <c r="Y266" s="107"/>
      <c r="Z266" s="107"/>
      <c r="AA266" s="107"/>
      <c r="AB266" s="107"/>
      <c r="AC266" s="107"/>
      <c r="AD266" s="107"/>
      <c r="AE266" s="107"/>
      <c r="AF266" s="107"/>
      <c r="AG266" s="107"/>
      <c r="AH266" s="107"/>
      <c r="AI266" s="107"/>
      <c r="AJ266" s="108"/>
      <c r="AK266" s="50"/>
      <c r="AL266" s="50"/>
      <c r="AM266" s="106" t="str">
        <f>IF([7]回答表!AD47="○",[7]回答表!B454,"")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IF([7]回答表!R48="○",[7]回答表!B467,"")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7927-6204-4B61-9F5C-5176D8BF5BF3}">
  <sheetPr>
    <pageSetUpPr fitToPage="1"/>
  </sheetPr>
  <dimension ref="A1:CE298"/>
  <sheetViews>
    <sheetView showZeros="0" zoomScale="55" zoomScaleNormal="55" workbookViewId="0">
      <selection activeCell="T39" sqref="T39"/>
    </sheetView>
  </sheetViews>
  <sheetFormatPr defaultColWidth="2.75" defaultRowHeight="12.6" customHeight="1" x14ac:dyDescent="0.4"/>
  <cols>
    <col min="1" max="70" width="2.5" style="1" customWidth="1"/>
    <col min="71" max="16384" width="2.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4" t="s">
        <v>0</v>
      </c>
      <c r="D8" s="255"/>
      <c r="E8" s="255"/>
      <c r="F8" s="255"/>
      <c r="G8" s="255"/>
      <c r="H8" s="255"/>
      <c r="I8" s="255"/>
      <c r="J8" s="255"/>
      <c r="K8" s="255"/>
      <c r="L8" s="255"/>
      <c r="M8" s="255"/>
      <c r="N8" s="255"/>
      <c r="O8" s="255"/>
      <c r="P8" s="255"/>
      <c r="Q8" s="255"/>
      <c r="R8" s="255"/>
      <c r="S8" s="255"/>
      <c r="T8" s="255"/>
      <c r="U8" s="256" t="s">
        <v>1</v>
      </c>
      <c r="V8" s="257"/>
      <c r="W8" s="257"/>
      <c r="X8" s="257"/>
      <c r="Y8" s="257"/>
      <c r="Z8" s="257"/>
      <c r="AA8" s="257"/>
      <c r="AB8" s="257"/>
      <c r="AC8" s="257"/>
      <c r="AD8" s="257"/>
      <c r="AE8" s="257"/>
      <c r="AF8" s="257"/>
      <c r="AG8" s="257"/>
      <c r="AH8" s="257"/>
      <c r="AI8" s="257"/>
      <c r="AJ8" s="257"/>
      <c r="AK8" s="257"/>
      <c r="AL8" s="257"/>
      <c r="AM8" s="257"/>
      <c r="AN8" s="258"/>
      <c r="AO8" s="259" t="s">
        <v>2</v>
      </c>
      <c r="AP8" s="257"/>
      <c r="AQ8" s="257"/>
      <c r="AR8" s="257"/>
      <c r="AS8" s="257"/>
      <c r="AT8" s="257"/>
      <c r="AU8" s="257"/>
      <c r="AV8" s="257"/>
      <c r="AW8" s="257"/>
      <c r="AX8" s="257"/>
      <c r="AY8" s="257"/>
      <c r="AZ8" s="257"/>
      <c r="BA8" s="257"/>
      <c r="BB8" s="257"/>
      <c r="BC8" s="257"/>
      <c r="BD8" s="257"/>
      <c r="BE8" s="258"/>
      <c r="BF8" s="254" t="s">
        <v>3</v>
      </c>
      <c r="BG8" s="260"/>
      <c r="BH8" s="260"/>
      <c r="BI8" s="260"/>
      <c r="BJ8" s="260"/>
      <c r="BK8" s="260"/>
      <c r="BL8" s="260"/>
      <c r="BM8" s="260"/>
      <c r="BN8" s="260"/>
      <c r="BO8" s="260"/>
      <c r="BP8" s="260"/>
      <c r="BQ8" s="8"/>
    </row>
    <row r="9" spans="3:70" ht="15.6" customHeight="1" x14ac:dyDescent="0.4">
      <c r="C9" s="255"/>
      <c r="D9" s="255"/>
      <c r="E9" s="255"/>
      <c r="F9" s="255"/>
      <c r="G9" s="255"/>
      <c r="H9" s="255"/>
      <c r="I9" s="255"/>
      <c r="J9" s="255"/>
      <c r="K9" s="255"/>
      <c r="L9" s="255"/>
      <c r="M9" s="255"/>
      <c r="N9" s="255"/>
      <c r="O9" s="255"/>
      <c r="P9" s="255"/>
      <c r="Q9" s="255"/>
      <c r="R9" s="255"/>
      <c r="S9" s="255"/>
      <c r="T9" s="255"/>
      <c r="U9" s="210"/>
      <c r="V9" s="208"/>
      <c r="W9" s="208"/>
      <c r="X9" s="208"/>
      <c r="Y9" s="208"/>
      <c r="Z9" s="208"/>
      <c r="AA9" s="208"/>
      <c r="AB9" s="208"/>
      <c r="AC9" s="208"/>
      <c r="AD9" s="208"/>
      <c r="AE9" s="208"/>
      <c r="AF9" s="208"/>
      <c r="AG9" s="208"/>
      <c r="AH9" s="208"/>
      <c r="AI9" s="208"/>
      <c r="AJ9" s="208"/>
      <c r="AK9" s="208"/>
      <c r="AL9" s="208"/>
      <c r="AM9" s="208"/>
      <c r="AN9" s="209"/>
      <c r="AO9" s="210"/>
      <c r="AP9" s="208"/>
      <c r="AQ9" s="208"/>
      <c r="AR9" s="208"/>
      <c r="AS9" s="208"/>
      <c r="AT9" s="208"/>
      <c r="AU9" s="208"/>
      <c r="AV9" s="208"/>
      <c r="AW9" s="208"/>
      <c r="AX9" s="208"/>
      <c r="AY9" s="208"/>
      <c r="AZ9" s="208"/>
      <c r="BA9" s="208"/>
      <c r="BB9" s="208"/>
      <c r="BC9" s="208"/>
      <c r="BD9" s="208"/>
      <c r="BE9" s="209"/>
      <c r="BF9" s="260"/>
      <c r="BG9" s="260"/>
      <c r="BH9" s="260"/>
      <c r="BI9" s="260"/>
      <c r="BJ9" s="260"/>
      <c r="BK9" s="260"/>
      <c r="BL9" s="260"/>
      <c r="BM9" s="260"/>
      <c r="BN9" s="260"/>
      <c r="BO9" s="260"/>
      <c r="BP9" s="260"/>
      <c r="BQ9" s="8"/>
    </row>
    <row r="10" spans="3:70" ht="15.6" customHeight="1" x14ac:dyDescent="0.4">
      <c r="C10" s="255"/>
      <c r="D10" s="255"/>
      <c r="E10" s="255"/>
      <c r="F10" s="255"/>
      <c r="G10" s="255"/>
      <c r="H10" s="255"/>
      <c r="I10" s="255"/>
      <c r="J10" s="255"/>
      <c r="K10" s="255"/>
      <c r="L10" s="255"/>
      <c r="M10" s="255"/>
      <c r="N10" s="255"/>
      <c r="O10" s="255"/>
      <c r="P10" s="255"/>
      <c r="Q10" s="255"/>
      <c r="R10" s="255"/>
      <c r="S10" s="255"/>
      <c r="T10" s="255"/>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60"/>
      <c r="BG10" s="260"/>
      <c r="BH10" s="260"/>
      <c r="BI10" s="260"/>
      <c r="BJ10" s="260"/>
      <c r="BK10" s="260"/>
      <c r="BL10" s="260"/>
      <c r="BM10" s="260"/>
      <c r="BN10" s="260"/>
      <c r="BO10" s="260"/>
      <c r="BP10" s="260"/>
      <c r="BQ10" s="8"/>
    </row>
    <row r="11" spans="3:70" ht="15.6" customHeight="1" x14ac:dyDescent="0.4">
      <c r="C11" s="261" t="str">
        <f>IF(COUNTIF([1]回答表!K15,"*")&gt;0,[1]回答表!K15,"")</f>
        <v>北秋田市</v>
      </c>
      <c r="D11" s="255"/>
      <c r="E11" s="255"/>
      <c r="F11" s="255"/>
      <c r="G11" s="255"/>
      <c r="H11" s="255"/>
      <c r="I11" s="255"/>
      <c r="J11" s="255"/>
      <c r="K11" s="255"/>
      <c r="L11" s="255"/>
      <c r="M11" s="255"/>
      <c r="N11" s="255"/>
      <c r="O11" s="255"/>
      <c r="P11" s="255"/>
      <c r="Q11" s="255"/>
      <c r="R11" s="255"/>
      <c r="S11" s="255"/>
      <c r="T11" s="255"/>
      <c r="U11" s="262" t="str">
        <f>IF(COUNTIF([1]回答表!F17,"*")&gt;0,[1]回答表!F17,"")</f>
        <v>下水道事業</v>
      </c>
      <c r="V11" s="263"/>
      <c r="W11" s="263"/>
      <c r="X11" s="263"/>
      <c r="Y11" s="263"/>
      <c r="Z11" s="263"/>
      <c r="AA11" s="263"/>
      <c r="AB11" s="263"/>
      <c r="AC11" s="263"/>
      <c r="AD11" s="263"/>
      <c r="AE11" s="263"/>
      <c r="AF11" s="257"/>
      <c r="AG11" s="257"/>
      <c r="AH11" s="257"/>
      <c r="AI11" s="257"/>
      <c r="AJ11" s="257"/>
      <c r="AK11" s="257"/>
      <c r="AL11" s="257"/>
      <c r="AM11" s="257"/>
      <c r="AN11" s="258"/>
      <c r="AO11" s="268" t="str">
        <f>IF(COUNTIF([1]回答表!W17,"*")&gt;0,[1]回答表!W17,"")</f>
        <v>公共下水道</v>
      </c>
      <c r="AP11" s="257"/>
      <c r="AQ11" s="257"/>
      <c r="AR11" s="257"/>
      <c r="AS11" s="257"/>
      <c r="AT11" s="257"/>
      <c r="AU11" s="257"/>
      <c r="AV11" s="257"/>
      <c r="AW11" s="257"/>
      <c r="AX11" s="257"/>
      <c r="AY11" s="257"/>
      <c r="AZ11" s="257"/>
      <c r="BA11" s="257"/>
      <c r="BB11" s="257"/>
      <c r="BC11" s="257"/>
      <c r="BD11" s="257"/>
      <c r="BE11" s="258"/>
      <c r="BF11" s="261" t="str">
        <f>IF(COUNTIF([1]回答表!F19,"*")&gt;0,[1]回答表!F19,"")</f>
        <v>ー</v>
      </c>
      <c r="BG11" s="260"/>
      <c r="BH11" s="260"/>
      <c r="BI11" s="260"/>
      <c r="BJ11" s="260"/>
      <c r="BK11" s="260"/>
      <c r="BL11" s="260"/>
      <c r="BM11" s="260"/>
      <c r="BN11" s="260"/>
      <c r="BO11" s="260"/>
      <c r="BP11" s="260"/>
      <c r="BQ11" s="6"/>
    </row>
    <row r="12" spans="3:70" ht="15.6" customHeight="1" x14ac:dyDescent="0.4">
      <c r="C12" s="255"/>
      <c r="D12" s="255"/>
      <c r="E12" s="255"/>
      <c r="F12" s="255"/>
      <c r="G12" s="255"/>
      <c r="H12" s="255"/>
      <c r="I12" s="255"/>
      <c r="J12" s="255"/>
      <c r="K12" s="255"/>
      <c r="L12" s="255"/>
      <c r="M12" s="255"/>
      <c r="N12" s="255"/>
      <c r="O12" s="255"/>
      <c r="P12" s="255"/>
      <c r="Q12" s="255"/>
      <c r="R12" s="255"/>
      <c r="S12" s="255"/>
      <c r="T12" s="255"/>
      <c r="U12" s="264"/>
      <c r="V12" s="265"/>
      <c r="W12" s="265"/>
      <c r="X12" s="265"/>
      <c r="Y12" s="265"/>
      <c r="Z12" s="265"/>
      <c r="AA12" s="265"/>
      <c r="AB12" s="265"/>
      <c r="AC12" s="265"/>
      <c r="AD12" s="265"/>
      <c r="AE12" s="265"/>
      <c r="AF12" s="208"/>
      <c r="AG12" s="208"/>
      <c r="AH12" s="208"/>
      <c r="AI12" s="208"/>
      <c r="AJ12" s="208"/>
      <c r="AK12" s="208"/>
      <c r="AL12" s="208"/>
      <c r="AM12" s="208"/>
      <c r="AN12" s="209"/>
      <c r="AO12" s="210"/>
      <c r="AP12" s="208"/>
      <c r="AQ12" s="208"/>
      <c r="AR12" s="208"/>
      <c r="AS12" s="208"/>
      <c r="AT12" s="208"/>
      <c r="AU12" s="208"/>
      <c r="AV12" s="208"/>
      <c r="AW12" s="208"/>
      <c r="AX12" s="208"/>
      <c r="AY12" s="208"/>
      <c r="AZ12" s="208"/>
      <c r="BA12" s="208"/>
      <c r="BB12" s="208"/>
      <c r="BC12" s="208"/>
      <c r="BD12" s="208"/>
      <c r="BE12" s="209"/>
      <c r="BF12" s="260"/>
      <c r="BG12" s="260"/>
      <c r="BH12" s="260"/>
      <c r="BI12" s="260"/>
      <c r="BJ12" s="260"/>
      <c r="BK12" s="260"/>
      <c r="BL12" s="260"/>
      <c r="BM12" s="260"/>
      <c r="BN12" s="260"/>
      <c r="BO12" s="260"/>
      <c r="BP12" s="260"/>
      <c r="BQ12" s="6"/>
    </row>
    <row r="13" spans="3:70" ht="15.6" customHeight="1" x14ac:dyDescent="0.4">
      <c r="C13" s="255"/>
      <c r="D13" s="255"/>
      <c r="E13" s="255"/>
      <c r="F13" s="255"/>
      <c r="G13" s="255"/>
      <c r="H13" s="255"/>
      <c r="I13" s="255"/>
      <c r="J13" s="255"/>
      <c r="K13" s="255"/>
      <c r="L13" s="255"/>
      <c r="M13" s="255"/>
      <c r="N13" s="255"/>
      <c r="O13" s="255"/>
      <c r="P13" s="255"/>
      <c r="Q13" s="255"/>
      <c r="R13" s="255"/>
      <c r="S13" s="255"/>
      <c r="T13" s="255"/>
      <c r="U13" s="266"/>
      <c r="V13" s="267"/>
      <c r="W13" s="267"/>
      <c r="X13" s="267"/>
      <c r="Y13" s="267"/>
      <c r="Z13" s="267"/>
      <c r="AA13" s="267"/>
      <c r="AB13" s="267"/>
      <c r="AC13" s="267"/>
      <c r="AD13" s="267"/>
      <c r="AE13" s="267"/>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3"/>
      <c r="BF13" s="260"/>
      <c r="BG13" s="260"/>
      <c r="BH13" s="260"/>
      <c r="BI13" s="260"/>
      <c r="BJ13" s="260"/>
      <c r="BK13" s="260"/>
      <c r="BL13" s="260"/>
      <c r="BM13" s="260"/>
      <c r="BN13" s="260"/>
      <c r="BO13" s="260"/>
      <c r="BP13" s="260"/>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1" t="s">
        <v>4</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15"/>
      <c r="BB18" s="15"/>
      <c r="BC18" s="15"/>
      <c r="BD18" s="15"/>
      <c r="BE18" s="15"/>
      <c r="BF18" s="15"/>
      <c r="BG18" s="15"/>
      <c r="BH18" s="15"/>
      <c r="BI18" s="15"/>
      <c r="BJ18" s="15"/>
      <c r="BK18" s="16"/>
      <c r="BR18" s="13"/>
    </row>
    <row r="19" spans="3:83" ht="15.6" customHeight="1" x14ac:dyDescent="0.4">
      <c r="C19" s="14"/>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15"/>
      <c r="BB19" s="15"/>
      <c r="BC19" s="15"/>
      <c r="BD19" s="15"/>
      <c r="BE19" s="15"/>
      <c r="BF19" s="15"/>
      <c r="BG19" s="15"/>
      <c r="BH19" s="15"/>
      <c r="BI19" s="15"/>
      <c r="BJ19" s="15"/>
      <c r="BK19" s="16"/>
      <c r="BR19" s="13"/>
    </row>
    <row r="20" spans="3:83" ht="13.15" customHeight="1" x14ac:dyDescent="0.4">
      <c r="C20" s="14"/>
      <c r="D20" s="227" t="s">
        <v>5</v>
      </c>
      <c r="E20" s="228"/>
      <c r="F20" s="228"/>
      <c r="G20" s="228"/>
      <c r="H20" s="228"/>
      <c r="I20" s="228"/>
      <c r="J20" s="229"/>
      <c r="K20" s="227" t="s">
        <v>6</v>
      </c>
      <c r="L20" s="228"/>
      <c r="M20" s="228"/>
      <c r="N20" s="228"/>
      <c r="O20" s="228"/>
      <c r="P20" s="228"/>
      <c r="Q20" s="229"/>
      <c r="R20" s="227" t="s">
        <v>7</v>
      </c>
      <c r="S20" s="228"/>
      <c r="T20" s="228"/>
      <c r="U20" s="228"/>
      <c r="V20" s="228"/>
      <c r="W20" s="228"/>
      <c r="X20" s="229"/>
      <c r="Y20" s="236" t="s">
        <v>8</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17"/>
      <c r="BB20" s="245" t="s">
        <v>9</v>
      </c>
      <c r="BC20" s="246"/>
      <c r="BD20" s="246"/>
      <c r="BE20" s="246"/>
      <c r="BF20" s="246"/>
      <c r="BG20" s="246"/>
      <c r="BH20" s="246"/>
      <c r="BI20" s="214"/>
      <c r="BJ20" s="215"/>
      <c r="BK20" s="16"/>
      <c r="BR20" s="18"/>
    </row>
    <row r="21" spans="3:83" ht="13.15" customHeight="1" x14ac:dyDescent="0.4">
      <c r="C21" s="14"/>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7"/>
      <c r="BB21" s="247"/>
      <c r="BC21" s="248"/>
      <c r="BD21" s="248"/>
      <c r="BE21" s="248"/>
      <c r="BF21" s="248"/>
      <c r="BG21" s="248"/>
      <c r="BH21" s="248"/>
      <c r="BI21" s="216"/>
      <c r="BJ21" s="217"/>
      <c r="BK21" s="16"/>
      <c r="BR21" s="18"/>
    </row>
    <row r="22" spans="3:83" ht="13.15" customHeight="1" x14ac:dyDescent="0.4">
      <c r="C22" s="14"/>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19"/>
      <c r="BB22" s="247"/>
      <c r="BC22" s="248"/>
      <c r="BD22" s="248"/>
      <c r="BE22" s="248"/>
      <c r="BF22" s="248"/>
      <c r="BG22" s="248"/>
      <c r="BH22" s="248"/>
      <c r="BI22" s="216"/>
      <c r="BJ22" s="217"/>
      <c r="BK22" s="16"/>
      <c r="BR22" s="18"/>
    </row>
    <row r="23" spans="3:83" ht="31.15" customHeight="1" x14ac:dyDescent="0.4">
      <c r="C23" s="14"/>
      <c r="D23" s="233"/>
      <c r="E23" s="234"/>
      <c r="F23" s="234"/>
      <c r="G23" s="234"/>
      <c r="H23" s="234"/>
      <c r="I23" s="234"/>
      <c r="J23" s="235"/>
      <c r="K23" s="233"/>
      <c r="L23" s="234"/>
      <c r="M23" s="234"/>
      <c r="N23" s="234"/>
      <c r="O23" s="234"/>
      <c r="P23" s="234"/>
      <c r="Q23" s="235"/>
      <c r="R23" s="233"/>
      <c r="S23" s="234"/>
      <c r="T23" s="234"/>
      <c r="U23" s="234"/>
      <c r="V23" s="234"/>
      <c r="W23" s="234"/>
      <c r="X23" s="235"/>
      <c r="Y23" s="251" t="s">
        <v>10</v>
      </c>
      <c r="Z23" s="252"/>
      <c r="AA23" s="252"/>
      <c r="AB23" s="252"/>
      <c r="AC23" s="252"/>
      <c r="AD23" s="252"/>
      <c r="AE23" s="253"/>
      <c r="AF23" s="251" t="s">
        <v>11</v>
      </c>
      <c r="AG23" s="252"/>
      <c r="AH23" s="252"/>
      <c r="AI23" s="252"/>
      <c r="AJ23" s="252"/>
      <c r="AK23" s="252"/>
      <c r="AL23" s="253"/>
      <c r="AM23" s="251" t="s">
        <v>12</v>
      </c>
      <c r="AN23" s="252"/>
      <c r="AO23" s="252"/>
      <c r="AP23" s="252"/>
      <c r="AQ23" s="252"/>
      <c r="AR23" s="252"/>
      <c r="AS23" s="253"/>
      <c r="AT23" s="251" t="s">
        <v>13</v>
      </c>
      <c r="AU23" s="252"/>
      <c r="AV23" s="252"/>
      <c r="AW23" s="252"/>
      <c r="AX23" s="252"/>
      <c r="AY23" s="252"/>
      <c r="AZ23" s="253"/>
      <c r="BA23" s="19"/>
      <c r="BB23" s="249"/>
      <c r="BC23" s="250"/>
      <c r="BD23" s="250"/>
      <c r="BE23" s="250"/>
      <c r="BF23" s="250"/>
      <c r="BG23" s="250"/>
      <c r="BH23" s="250"/>
      <c r="BI23" s="218"/>
      <c r="BJ23" s="219"/>
      <c r="BK23" s="16"/>
      <c r="BR23" s="18"/>
    </row>
    <row r="24" spans="3:83" ht="15.6" customHeight="1" x14ac:dyDescent="0.4">
      <c r="C24" s="14"/>
      <c r="D24" s="121" t="str">
        <f>IF([1]回答表!R41="○","○","")</f>
        <v/>
      </c>
      <c r="E24" s="122"/>
      <c r="F24" s="122"/>
      <c r="G24" s="122"/>
      <c r="H24" s="122"/>
      <c r="I24" s="122"/>
      <c r="J24" s="123"/>
      <c r="K24" s="121" t="str">
        <f>IF([1]回答表!R42="○","○","")</f>
        <v/>
      </c>
      <c r="L24" s="122"/>
      <c r="M24" s="122"/>
      <c r="N24" s="122"/>
      <c r="O24" s="122"/>
      <c r="P24" s="122"/>
      <c r="Q24" s="123"/>
      <c r="R24" s="121" t="str">
        <f>IF([1]回答表!R43="○","○","")</f>
        <v>○</v>
      </c>
      <c r="S24" s="122"/>
      <c r="T24" s="122"/>
      <c r="U24" s="122"/>
      <c r="V24" s="122"/>
      <c r="W24" s="122"/>
      <c r="X24" s="123"/>
      <c r="Y24" s="121" t="str">
        <f>IF([1]回答表!R44="○","○","")</f>
        <v/>
      </c>
      <c r="Z24" s="122"/>
      <c r="AA24" s="122"/>
      <c r="AB24" s="122"/>
      <c r="AC24" s="122"/>
      <c r="AD24" s="122"/>
      <c r="AE24" s="123"/>
      <c r="AF24" s="121" t="str">
        <f>IF([1]回答表!R45="○","○","")</f>
        <v/>
      </c>
      <c r="AG24" s="122"/>
      <c r="AH24" s="122"/>
      <c r="AI24" s="122"/>
      <c r="AJ24" s="122"/>
      <c r="AK24" s="122"/>
      <c r="AL24" s="123"/>
      <c r="AM24" s="121" t="str">
        <f>IF([1]回答表!R46="○","○","")</f>
        <v/>
      </c>
      <c r="AN24" s="122"/>
      <c r="AO24" s="122"/>
      <c r="AP24" s="122"/>
      <c r="AQ24" s="122"/>
      <c r="AR24" s="122"/>
      <c r="AS24" s="123"/>
      <c r="AT24" s="121" t="str">
        <f>IF([1]回答表!R47="○","○","")</f>
        <v/>
      </c>
      <c r="AU24" s="122"/>
      <c r="AV24" s="122"/>
      <c r="AW24" s="122"/>
      <c r="AX24" s="122"/>
      <c r="AY24" s="122"/>
      <c r="AZ24" s="123"/>
      <c r="BA24" s="19"/>
      <c r="BB24" s="118" t="str">
        <f>IF([1]回答表!R48="○","○","")</f>
        <v/>
      </c>
      <c r="BC24" s="119"/>
      <c r="BD24" s="119"/>
      <c r="BE24" s="119"/>
      <c r="BF24" s="119"/>
      <c r="BG24" s="119"/>
      <c r="BH24" s="119"/>
      <c r="BI24" s="214"/>
      <c r="BJ24" s="215"/>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6"/>
      <c r="BJ25" s="217"/>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8"/>
      <c r="BJ26" s="219"/>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IF([1]回答表!X41="○","○","")</f>
        <v/>
      </c>
      <c r="O36" s="98"/>
      <c r="P36" s="98"/>
      <c r="Q36" s="99"/>
      <c r="R36" s="39"/>
      <c r="S36" s="39"/>
      <c r="T36" s="39"/>
      <c r="U36" s="106" t="str">
        <f>IF([1]回答表!X41="○",[1]回答表!B56,IF([1]回答表!AA41="○",[1]回答表!B76,""))</f>
        <v/>
      </c>
      <c r="V36" s="107"/>
      <c r="W36" s="107"/>
      <c r="X36" s="107"/>
      <c r="Y36" s="107"/>
      <c r="Z36" s="107"/>
      <c r="AA36" s="107"/>
      <c r="AB36" s="107"/>
      <c r="AC36" s="107"/>
      <c r="AD36" s="107"/>
      <c r="AE36" s="107"/>
      <c r="AF36" s="107"/>
      <c r="AG36" s="107"/>
      <c r="AH36" s="107"/>
      <c r="AI36" s="107"/>
      <c r="AJ36" s="108"/>
      <c r="AK36" s="50"/>
      <c r="AL36" s="50"/>
      <c r="AM36" s="220" t="s">
        <v>19</v>
      </c>
      <c r="AN36" s="220"/>
      <c r="AO36" s="220"/>
      <c r="AP36" s="220"/>
      <c r="AQ36" s="220"/>
      <c r="AR36" s="220"/>
      <c r="AS36" s="220"/>
      <c r="AT36" s="220"/>
      <c r="AU36" s="220" t="s">
        <v>20</v>
      </c>
      <c r="AV36" s="220"/>
      <c r="AW36" s="220"/>
      <c r="AX36" s="220"/>
      <c r="AY36" s="220"/>
      <c r="AZ36" s="220"/>
      <c r="BA36" s="220"/>
      <c r="BB36" s="220"/>
      <c r="BC36" s="40"/>
      <c r="BD36" s="35"/>
      <c r="BE36" s="115" t="str">
        <f>IF([1]回答表!X41="○",[1]回答表!S62,IF([1]回答表!AA41="○",[1]回答表!S82,""))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0"/>
      <c r="AN37" s="220"/>
      <c r="AO37" s="220"/>
      <c r="AP37" s="220"/>
      <c r="AQ37" s="220"/>
      <c r="AR37" s="220"/>
      <c r="AS37" s="220"/>
      <c r="AT37" s="220"/>
      <c r="AU37" s="220"/>
      <c r="AV37" s="220"/>
      <c r="AW37" s="220"/>
      <c r="AX37" s="220"/>
      <c r="AY37" s="220"/>
      <c r="AZ37" s="220"/>
      <c r="BA37" s="220"/>
      <c r="BB37" s="220"/>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IF([1]回答表!X41="○",[1]回答表!G62,IF([1]回答表!AA41="○",[1]回答表!G82,""))</f>
        <v/>
      </c>
      <c r="AN38" s="119"/>
      <c r="AO38" s="119"/>
      <c r="AP38" s="119"/>
      <c r="AQ38" s="119"/>
      <c r="AR38" s="119"/>
      <c r="AS38" s="119"/>
      <c r="AT38" s="120"/>
      <c r="AU38" s="118" t="str">
        <f>IF([1]回答表!X41="○",[1]回答表!G63,IF([1]回答表!AA41="○",[1]回答表!G83,""))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IF([1]回答表!X41="○",[1]回答表!V62,IF([1]回答表!AA41="○",[1]回答表!V82,""))</f>
        <v/>
      </c>
      <c r="BF39" s="208"/>
      <c r="BG39" s="208"/>
      <c r="BH39" s="209"/>
      <c r="BI39" s="82" t="str">
        <f>IF([1]回答表!X41="○",[1]回答表!V63,IF([1]回答表!AA41="○",[1]回答表!V83,""))</f>
        <v/>
      </c>
      <c r="BJ39" s="208"/>
      <c r="BK39" s="208"/>
      <c r="BL39" s="209"/>
      <c r="BM39" s="82" t="str">
        <f>IF([1]回答表!X41="○",[1]回答表!V64,IF([1]回答表!AA41="○",[1]回答表!V84,""))</f>
        <v/>
      </c>
      <c r="BN39" s="208"/>
      <c r="BO39" s="208"/>
      <c r="BP39" s="209"/>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0"/>
      <c r="BF40" s="208"/>
      <c r="BG40" s="208"/>
      <c r="BH40" s="209"/>
      <c r="BI40" s="210"/>
      <c r="BJ40" s="208"/>
      <c r="BK40" s="208"/>
      <c r="BL40" s="209"/>
      <c r="BM40" s="210"/>
      <c r="BN40" s="208"/>
      <c r="BO40" s="208"/>
      <c r="BP40" s="209"/>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0"/>
      <c r="BF41" s="208"/>
      <c r="BG41" s="208"/>
      <c r="BH41" s="209"/>
      <c r="BI41" s="210"/>
      <c r="BJ41" s="208"/>
      <c r="BK41" s="208"/>
      <c r="BL41" s="209"/>
      <c r="BM41" s="210"/>
      <c r="BN41" s="208"/>
      <c r="BO41" s="208"/>
      <c r="BP41" s="209"/>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6" t="str">
        <f>IF([1]回答表!X41="○",[1]回答表!O68,IF([1]回答表!AA41="○",[1]回答表!O88,""))</f>
        <v/>
      </c>
      <c r="AN42" s="207"/>
      <c r="AO42" s="204" t="s">
        <v>21</v>
      </c>
      <c r="AP42" s="204"/>
      <c r="AQ42" s="204"/>
      <c r="AR42" s="204"/>
      <c r="AS42" s="204"/>
      <c r="AT42" s="204"/>
      <c r="AU42" s="204"/>
      <c r="AV42" s="204"/>
      <c r="AW42" s="204"/>
      <c r="AX42" s="204"/>
      <c r="AY42" s="204"/>
      <c r="AZ42" s="204"/>
      <c r="BA42" s="204"/>
      <c r="BB42" s="205"/>
      <c r="BC42" s="40"/>
      <c r="BD42" s="40"/>
      <c r="BE42" s="210"/>
      <c r="BF42" s="208"/>
      <c r="BG42" s="208"/>
      <c r="BH42" s="209"/>
      <c r="BI42" s="210"/>
      <c r="BJ42" s="208"/>
      <c r="BK42" s="208"/>
      <c r="BL42" s="209"/>
      <c r="BM42" s="210"/>
      <c r="BN42" s="208"/>
      <c r="BO42" s="208"/>
      <c r="BP42" s="209"/>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6" t="str">
        <f>IF([1]回答表!X41="○",[1]回答表!O69,IF([1]回答表!AA41="○",[1]回答表!O89,""))</f>
        <v/>
      </c>
      <c r="AN43" s="207"/>
      <c r="AO43" s="204" t="s">
        <v>22</v>
      </c>
      <c r="AP43" s="204"/>
      <c r="AQ43" s="204"/>
      <c r="AR43" s="204"/>
      <c r="AS43" s="204"/>
      <c r="AT43" s="204"/>
      <c r="AU43" s="204"/>
      <c r="AV43" s="204"/>
      <c r="AW43" s="204"/>
      <c r="AX43" s="204"/>
      <c r="AY43" s="204"/>
      <c r="AZ43" s="204"/>
      <c r="BA43" s="204"/>
      <c r="BB43" s="205"/>
      <c r="BC43" s="40"/>
      <c r="BD43" s="35"/>
      <c r="BE43" s="82" t="s">
        <v>23</v>
      </c>
      <c r="BF43" s="208"/>
      <c r="BG43" s="208"/>
      <c r="BH43" s="209"/>
      <c r="BI43" s="82" t="s">
        <v>24</v>
      </c>
      <c r="BJ43" s="208"/>
      <c r="BK43" s="208"/>
      <c r="BL43" s="209"/>
      <c r="BM43" s="82" t="s">
        <v>25</v>
      </c>
      <c r="BN43" s="208"/>
      <c r="BO43" s="208"/>
      <c r="BP43" s="209"/>
      <c r="BQ43" s="38"/>
      <c r="BR43" s="25"/>
    </row>
    <row r="44" spans="1:70" ht="15.6" customHeight="1" x14ac:dyDescent="0.4">
      <c r="A44" s="25"/>
      <c r="B44" s="25"/>
      <c r="C44" s="33"/>
      <c r="D44" s="140" t="s">
        <v>26</v>
      </c>
      <c r="E44" s="141"/>
      <c r="F44" s="141"/>
      <c r="G44" s="141"/>
      <c r="H44" s="141"/>
      <c r="I44" s="141"/>
      <c r="J44" s="141"/>
      <c r="K44" s="141"/>
      <c r="L44" s="141"/>
      <c r="M44" s="142"/>
      <c r="N44" s="97" t="str">
        <f>IF([1]回答表!AA41="○","○","")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6" t="str">
        <f>IF([1]回答表!X41="○",[1]回答表!O70,IF([1]回答表!AA41="○",[1]回答表!O90,""))</f>
        <v/>
      </c>
      <c r="AN44" s="207"/>
      <c r="AO44" s="204" t="s">
        <v>27</v>
      </c>
      <c r="AP44" s="204"/>
      <c r="AQ44" s="204"/>
      <c r="AR44" s="204"/>
      <c r="AS44" s="204"/>
      <c r="AT44" s="204"/>
      <c r="AU44" s="204"/>
      <c r="AV44" s="204"/>
      <c r="AW44" s="204"/>
      <c r="AX44" s="204"/>
      <c r="AY44" s="204"/>
      <c r="AZ44" s="204"/>
      <c r="BA44" s="204"/>
      <c r="BB44" s="205"/>
      <c r="BC44" s="40"/>
      <c r="BD44" s="54"/>
      <c r="BE44" s="210"/>
      <c r="BF44" s="208"/>
      <c r="BG44" s="208"/>
      <c r="BH44" s="209"/>
      <c r="BI44" s="210"/>
      <c r="BJ44" s="208"/>
      <c r="BK44" s="208"/>
      <c r="BL44" s="209"/>
      <c r="BM44" s="210"/>
      <c r="BN44" s="208"/>
      <c r="BO44" s="208"/>
      <c r="BP44" s="209"/>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6" t="str">
        <f>IF([1]回答表!X41="○",[1]回答表!O71,IF([1]回答表!AA41="○",[1]回答表!O91,""))</f>
        <v/>
      </c>
      <c r="AN45" s="207"/>
      <c r="AO45" s="204" t="s">
        <v>28</v>
      </c>
      <c r="AP45" s="204"/>
      <c r="AQ45" s="204"/>
      <c r="AR45" s="204"/>
      <c r="AS45" s="204"/>
      <c r="AT45" s="204"/>
      <c r="AU45" s="204"/>
      <c r="AV45" s="204"/>
      <c r="AW45" s="204"/>
      <c r="AX45" s="204"/>
      <c r="AY45" s="204"/>
      <c r="AZ45" s="204"/>
      <c r="BA45" s="204"/>
      <c r="BB45" s="205"/>
      <c r="BC45" s="40"/>
      <c r="BD45" s="54"/>
      <c r="BE45" s="211"/>
      <c r="BF45" s="212"/>
      <c r="BG45" s="212"/>
      <c r="BH45" s="213"/>
      <c r="BI45" s="211"/>
      <c r="BJ45" s="212"/>
      <c r="BK45" s="212"/>
      <c r="BL45" s="213"/>
      <c r="BM45" s="211"/>
      <c r="BN45" s="212"/>
      <c r="BO45" s="212"/>
      <c r="BP45" s="213"/>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6" t="str">
        <f>IF([1]回答表!X41="○",[1]回答表!AG68,IF([1]回答表!AA41="○",[1]回答表!AG88,""))</f>
        <v/>
      </c>
      <c r="AN46" s="207"/>
      <c r="AO46" s="204" t="s">
        <v>29</v>
      </c>
      <c r="AP46" s="204"/>
      <c r="AQ46" s="204"/>
      <c r="AR46" s="204"/>
      <c r="AS46" s="204"/>
      <c r="AT46" s="204"/>
      <c r="AU46" s="204"/>
      <c r="AV46" s="204"/>
      <c r="AW46" s="204"/>
      <c r="AX46" s="204"/>
      <c r="AY46" s="204"/>
      <c r="AZ46" s="204"/>
      <c r="BA46" s="204"/>
      <c r="BB46" s="205"/>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6" t="str">
        <f>IF([1]回答表!X41="○",[1]回答表!AG69,IF([1]回答表!AA41="○",[1]回答表!AG89,""))</f>
        <v/>
      </c>
      <c r="AN47" s="207"/>
      <c r="AO47" s="204" t="s">
        <v>30</v>
      </c>
      <c r="AP47" s="204"/>
      <c r="AQ47" s="204"/>
      <c r="AR47" s="204"/>
      <c r="AS47" s="204"/>
      <c r="AT47" s="204"/>
      <c r="AU47" s="204"/>
      <c r="AV47" s="204"/>
      <c r="AW47" s="204"/>
      <c r="AX47" s="204"/>
      <c r="AY47" s="204"/>
      <c r="AZ47" s="204"/>
      <c r="BA47" s="204"/>
      <c r="BB47" s="205"/>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6" t="str">
        <f>IF([1]回答表!X41="○",[1]回答表!AG70,IF([1]回答表!AA41="○",[1]回答表!AG90,""))</f>
        <v/>
      </c>
      <c r="AN48" s="207"/>
      <c r="AO48" s="204" t="s">
        <v>31</v>
      </c>
      <c r="AP48" s="204"/>
      <c r="AQ48" s="204"/>
      <c r="AR48" s="204"/>
      <c r="AS48" s="204"/>
      <c r="AT48" s="204"/>
      <c r="AU48" s="204"/>
      <c r="AV48" s="204"/>
      <c r="AW48" s="204"/>
      <c r="AX48" s="204"/>
      <c r="AY48" s="204"/>
      <c r="AZ48" s="204"/>
      <c r="BA48" s="204"/>
      <c r="BB48" s="205"/>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7.1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IF([1]回答表!AD41="○","○","")</f>
        <v/>
      </c>
      <c r="O52" s="98"/>
      <c r="P52" s="98"/>
      <c r="Q52" s="99"/>
      <c r="R52" s="39"/>
      <c r="S52" s="39"/>
      <c r="T52" s="39"/>
      <c r="U52" s="106" t="str">
        <f>IF([1]回答表!AD41="○",[1]回答表!B96,"")</f>
        <v/>
      </c>
      <c r="V52" s="107"/>
      <c r="W52" s="107"/>
      <c r="X52" s="107"/>
      <c r="Y52" s="107"/>
      <c r="Z52" s="107"/>
      <c r="AA52" s="107"/>
      <c r="AB52" s="107"/>
      <c r="AC52" s="107"/>
      <c r="AD52" s="107"/>
      <c r="AE52" s="107"/>
      <c r="AF52" s="107"/>
      <c r="AG52" s="107"/>
      <c r="AH52" s="107"/>
      <c r="AI52" s="107"/>
      <c r="AJ52" s="108"/>
      <c r="AK52" s="56"/>
      <c r="AL52" s="56"/>
      <c r="AM52" s="106" t="str">
        <f>IF([1]回答表!AD41="○",[1]回答表!B101,"")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IF([1]回答表!X42="○","○","")</f>
        <v/>
      </c>
      <c r="O63" s="98"/>
      <c r="P63" s="98"/>
      <c r="Q63" s="99"/>
      <c r="R63" s="39"/>
      <c r="S63" s="39"/>
      <c r="T63" s="39"/>
      <c r="U63" s="106" t="str">
        <f>IF([1]回答表!X42="○",[1]回答表!B111,IF([1]回答表!AA42="○",[1]回答表!B124,""))</f>
        <v/>
      </c>
      <c r="V63" s="107"/>
      <c r="W63" s="107"/>
      <c r="X63" s="107"/>
      <c r="Y63" s="107"/>
      <c r="Z63" s="107"/>
      <c r="AA63" s="107"/>
      <c r="AB63" s="107"/>
      <c r="AC63" s="107"/>
      <c r="AD63" s="107"/>
      <c r="AE63" s="107"/>
      <c r="AF63" s="107"/>
      <c r="AG63" s="107"/>
      <c r="AH63" s="107"/>
      <c r="AI63" s="107"/>
      <c r="AJ63" s="108"/>
      <c r="AK63" s="50"/>
      <c r="AL63" s="50"/>
      <c r="AM63" s="203" t="s">
        <v>37</v>
      </c>
      <c r="AN63" s="203"/>
      <c r="AO63" s="203"/>
      <c r="AP63" s="203"/>
      <c r="AQ63" s="203"/>
      <c r="AR63" s="203"/>
      <c r="AS63" s="203"/>
      <c r="AT63" s="203"/>
      <c r="AU63" s="203" t="s">
        <v>38</v>
      </c>
      <c r="AV63" s="203"/>
      <c r="AW63" s="203"/>
      <c r="AX63" s="203"/>
      <c r="AY63" s="203"/>
      <c r="AZ63" s="203"/>
      <c r="BA63" s="203"/>
      <c r="BB63" s="203"/>
      <c r="BC63" s="40"/>
      <c r="BD63" s="35"/>
      <c r="BE63" s="115" t="str">
        <f>IF([1]回答表!X42="○",[1]回答表!S117,IF([1]回答表!AA42="○",[1]回答表!S130,""))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3"/>
      <c r="AN64" s="203"/>
      <c r="AO64" s="203"/>
      <c r="AP64" s="203"/>
      <c r="AQ64" s="203"/>
      <c r="AR64" s="203"/>
      <c r="AS64" s="203"/>
      <c r="AT64" s="203"/>
      <c r="AU64" s="203"/>
      <c r="AV64" s="203"/>
      <c r="AW64" s="203"/>
      <c r="AX64" s="203"/>
      <c r="AY64" s="203"/>
      <c r="AZ64" s="203"/>
      <c r="BA64" s="203"/>
      <c r="BB64" s="203"/>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3"/>
      <c r="AN65" s="203"/>
      <c r="AO65" s="203"/>
      <c r="AP65" s="203"/>
      <c r="AQ65" s="203"/>
      <c r="AR65" s="203"/>
      <c r="AS65" s="203"/>
      <c r="AT65" s="203"/>
      <c r="AU65" s="203"/>
      <c r="AV65" s="203"/>
      <c r="AW65" s="203"/>
      <c r="AX65" s="203"/>
      <c r="AY65" s="203"/>
      <c r="AZ65" s="203"/>
      <c r="BA65" s="203"/>
      <c r="BB65" s="203"/>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IF([1]回答表!X42="○",[1]回答表!J117,IF([1]回答表!AA42="○",[1]回答表!J130,""))</f>
        <v/>
      </c>
      <c r="AN66" s="119"/>
      <c r="AO66" s="119"/>
      <c r="AP66" s="119"/>
      <c r="AQ66" s="119"/>
      <c r="AR66" s="119"/>
      <c r="AS66" s="119"/>
      <c r="AT66" s="120"/>
      <c r="AU66" s="118" t="str">
        <f>IF([1]回答表!X42="○",[1]回答表!J118,IF([1]回答表!AA42="○",[1]回答表!J131,""))</f>
        <v/>
      </c>
      <c r="AV66" s="119"/>
      <c r="AW66" s="119"/>
      <c r="AX66" s="119"/>
      <c r="AY66" s="119"/>
      <c r="AZ66" s="119"/>
      <c r="BA66" s="119"/>
      <c r="BB66" s="120"/>
      <c r="BC66" s="40"/>
      <c r="BD66" s="35"/>
      <c r="BE66" s="82" t="str">
        <f>IF([1]回答表!X42="○",[1]回答表!V117,IF([1]回答表!AA42="○",[1]回答表!V130,""))</f>
        <v/>
      </c>
      <c r="BF66" s="83"/>
      <c r="BG66" s="83"/>
      <c r="BH66" s="83"/>
      <c r="BI66" s="82" t="str">
        <f>IF([1]回答表!X42="○",[1]回答表!V118,IF([1]回答表!AA42="○",[1]回答表!V131,""))</f>
        <v/>
      </c>
      <c r="BJ66" s="83"/>
      <c r="BK66" s="83"/>
      <c r="BL66" s="83"/>
      <c r="BM66" s="82" t="str">
        <f>IF([1]回答表!X42="○",[1]回答表!V119,IF([1]回答表!AA42="○",[1]回答表!V132,""))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IF([1]回答表!AA42="○","○","")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IF([1]回答表!AD42="○","○","")</f>
        <v/>
      </c>
      <c r="O75" s="98"/>
      <c r="P75" s="98"/>
      <c r="Q75" s="99"/>
      <c r="R75" s="39"/>
      <c r="S75" s="39"/>
      <c r="T75" s="39"/>
      <c r="U75" s="106" t="str">
        <f>IF([1]回答表!AD42="○",[1]回答表!B137,"")</f>
        <v/>
      </c>
      <c r="V75" s="107"/>
      <c r="W75" s="107"/>
      <c r="X75" s="107"/>
      <c r="Y75" s="107"/>
      <c r="Z75" s="107"/>
      <c r="AA75" s="107"/>
      <c r="AB75" s="107"/>
      <c r="AC75" s="107"/>
      <c r="AD75" s="107"/>
      <c r="AE75" s="107"/>
      <c r="AF75" s="107"/>
      <c r="AG75" s="107"/>
      <c r="AH75" s="107"/>
      <c r="AI75" s="107"/>
      <c r="AJ75" s="108"/>
      <c r="AK75" s="56"/>
      <c r="AL75" s="56"/>
      <c r="AM75" s="106" t="str">
        <f>IF([1]回答表!AD42="○",[1]回答表!B143,"")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149999999999999" customHeight="1" x14ac:dyDescent="0.4">
      <c r="C87" s="33"/>
      <c r="D87" s="172" t="s">
        <v>18</v>
      </c>
      <c r="E87" s="172"/>
      <c r="F87" s="172"/>
      <c r="G87" s="172"/>
      <c r="H87" s="172"/>
      <c r="I87" s="172"/>
      <c r="J87" s="172"/>
      <c r="K87" s="172"/>
      <c r="L87" s="172"/>
      <c r="M87" s="172"/>
      <c r="N87" s="97" t="str">
        <f>IF([1]回答表!F17="水道事業",IF([1]回答表!X43="○","○",""),"")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IF([1]回答表!F17="水道事業",IF([1]回答表!X43="○",[1]回答表!B154,IF([1]回答表!AA43="○",[1]回答表!B201,"")),"")</f>
        <v/>
      </c>
      <c r="AN87" s="107"/>
      <c r="AO87" s="107"/>
      <c r="AP87" s="107"/>
      <c r="AQ87" s="107"/>
      <c r="AR87" s="107"/>
      <c r="AS87" s="107"/>
      <c r="AT87" s="107"/>
      <c r="AU87" s="107"/>
      <c r="AV87" s="107"/>
      <c r="AW87" s="107"/>
      <c r="AX87" s="107"/>
      <c r="AY87" s="107"/>
      <c r="AZ87" s="107"/>
      <c r="BA87" s="107"/>
      <c r="BB87" s="108"/>
      <c r="BC87" s="40"/>
      <c r="BD87" s="35"/>
      <c r="BE87" s="115" t="str">
        <f>IF([1]回答表!F17="水道事業",IF([1]回答表!X43="○",[1]回答表!B190,IF([1]回答表!AA43="○",[1]回答表!B238,"")),"")</f>
        <v/>
      </c>
      <c r="BF87" s="116"/>
      <c r="BG87" s="116"/>
      <c r="BH87" s="116"/>
      <c r="BI87" s="115"/>
      <c r="BJ87" s="116"/>
      <c r="BK87" s="116"/>
      <c r="BL87" s="116"/>
      <c r="BM87" s="115"/>
      <c r="BN87" s="116"/>
      <c r="BO87" s="116"/>
      <c r="BP87" s="117"/>
      <c r="BQ87" s="38"/>
    </row>
    <row r="88" spans="3:69" ht="19.149999999999999"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IF([1]回答表!F17="水道事業",IF([1]回答表!X43="○",[1]回答表!J162,IF([1]回答表!AA43="○",[1]回答表!J209,"")),"")</f>
        <v/>
      </c>
      <c r="V89" s="119"/>
      <c r="W89" s="119"/>
      <c r="X89" s="119"/>
      <c r="Y89" s="119"/>
      <c r="Z89" s="119"/>
      <c r="AA89" s="119"/>
      <c r="AB89" s="120"/>
      <c r="AC89" s="118" t="str">
        <f>IF([1]回答表!F17="水道事業",IF([1]回答表!X43="○",[1]回答表!J169,IF([1]回答表!AA43="○",[1]回答表!J216,"")),"")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IF([1]回答表!F17="水道事業",IF([1]回答表!X43="○",[1]回答表!E190,IF([1]回答表!AA43="○",[1]回答表!E238,"")),"")</f>
        <v/>
      </c>
      <c r="BF90" s="83"/>
      <c r="BG90" s="83"/>
      <c r="BH90" s="83"/>
      <c r="BI90" s="82" t="str">
        <f>IF([1]回答表!F17="水道事業",IF([1]回答表!X43="○",[1]回答表!E191,IF([1]回答表!AA43="○",[1]回答表!E239,"")),"")</f>
        <v/>
      </c>
      <c r="BJ90" s="83"/>
      <c r="BK90" s="83"/>
      <c r="BL90" s="83"/>
      <c r="BM90" s="82" t="str">
        <f>IF([1]回答表!F17="水道事業",IF([1]回答表!X43="○",[1]回答表!E192,IF([1]回答表!AA43="○",[1]回答表!E240,"")),"")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149999999999999"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149999999999999" customHeight="1" x14ac:dyDescent="0.4">
      <c r="C93" s="33"/>
      <c r="D93" s="177" t="s">
        <v>26</v>
      </c>
      <c r="E93" s="172"/>
      <c r="F93" s="172"/>
      <c r="G93" s="172"/>
      <c r="H93" s="172"/>
      <c r="I93" s="172"/>
      <c r="J93" s="172"/>
      <c r="K93" s="172"/>
      <c r="L93" s="172"/>
      <c r="M93" s="173"/>
      <c r="N93" s="97" t="str">
        <f>IF([1]回答表!F17="水道事業",IF([1]回答表!AA43="○","○",""),"")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IF([1]回答表!F17="水道事業",IF([1]回答表!X43="○",[1]回答表!J172,IF([1]回答表!AA43="○",[1]回答表!J219,"")),"")</f>
        <v/>
      </c>
      <c r="V94" s="119"/>
      <c r="W94" s="119"/>
      <c r="X94" s="119"/>
      <c r="Y94" s="119"/>
      <c r="Z94" s="119"/>
      <c r="AA94" s="119"/>
      <c r="AB94" s="120"/>
      <c r="AC94" s="118" t="str">
        <f>IF([1]回答表!F17="水道事業",IF([1]回答表!X43="○",[1]回答表!J176,IF([1]回答表!AA43="○",[1]回答表!J223,"")),"")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IF([1]回答表!F17="水道事業",IF([1]回答表!AD43="○","○",""),"")</f>
        <v/>
      </c>
      <c r="O99" s="98"/>
      <c r="P99" s="98"/>
      <c r="Q99" s="99"/>
      <c r="R99" s="39"/>
      <c r="S99" s="39"/>
      <c r="T99" s="39"/>
      <c r="U99" s="106" t="str">
        <f>IF([1]回答表!F17="水道事業",IF([1]回答表!AD43="○",[1]回答表!B249,""),"")</f>
        <v/>
      </c>
      <c r="V99" s="107"/>
      <c r="W99" s="107"/>
      <c r="X99" s="107"/>
      <c r="Y99" s="107"/>
      <c r="Z99" s="107"/>
      <c r="AA99" s="107"/>
      <c r="AB99" s="107"/>
      <c r="AC99" s="107"/>
      <c r="AD99" s="107"/>
      <c r="AE99" s="107"/>
      <c r="AF99" s="107"/>
      <c r="AG99" s="107"/>
      <c r="AH99" s="107"/>
      <c r="AI99" s="107"/>
      <c r="AJ99" s="108"/>
      <c r="AK99" s="56"/>
      <c r="AL99" s="56"/>
      <c r="AM99" s="106" t="str">
        <f>IF([1]回答表!F17="水道事業",IF([1]回答表!AD43="○",[1]回答表!B255,""),"")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149999999999999" customHeight="1" x14ac:dyDescent="0.4">
      <c r="C111" s="33"/>
      <c r="D111" s="172" t="s">
        <v>18</v>
      </c>
      <c r="E111" s="172"/>
      <c r="F111" s="172"/>
      <c r="G111" s="172"/>
      <c r="H111" s="172"/>
      <c r="I111" s="172"/>
      <c r="J111" s="172"/>
      <c r="K111" s="172"/>
      <c r="L111" s="172"/>
      <c r="M111" s="172"/>
      <c r="N111" s="97" t="str">
        <f>IF([1]回答表!F17="簡易水道事業",IF([1]回答表!X43="○","○",""),"")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IF([1]回答表!F17="簡易水道事業",IF([1]回答表!X43="○",[1]回答表!B154,IF([1]回答表!AA43="○",[1]回答表!B201,"")),"")</f>
        <v/>
      </c>
      <c r="AN111" s="107"/>
      <c r="AO111" s="107"/>
      <c r="AP111" s="107"/>
      <c r="AQ111" s="107"/>
      <c r="AR111" s="107"/>
      <c r="AS111" s="107"/>
      <c r="AT111" s="107"/>
      <c r="AU111" s="107"/>
      <c r="AV111" s="107"/>
      <c r="AW111" s="107"/>
      <c r="AX111" s="107"/>
      <c r="AY111" s="107"/>
      <c r="AZ111" s="107"/>
      <c r="BA111" s="107"/>
      <c r="BB111" s="108"/>
      <c r="BC111" s="40"/>
      <c r="BD111" s="35"/>
      <c r="BE111" s="115" t="str">
        <f>IF([1]回答表!F17="簡易水道事業",IF([1]回答表!X43="○",[1]回答表!B190,IF([1]回答表!AA43="○",[1]回答表!B238,"")),"")</f>
        <v/>
      </c>
      <c r="BF111" s="116"/>
      <c r="BG111" s="116"/>
      <c r="BH111" s="116"/>
      <c r="BI111" s="115"/>
      <c r="BJ111" s="116"/>
      <c r="BK111" s="116"/>
      <c r="BL111" s="116"/>
      <c r="BM111" s="115"/>
      <c r="BN111" s="116"/>
      <c r="BO111" s="116"/>
      <c r="BP111" s="117"/>
      <c r="BQ111" s="38"/>
    </row>
    <row r="112" spans="1:70" ht="19.149999999999999"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IF([1]回答表!F17="簡易水道事業",IF([1]回答表!X43="○",[1]回答表!Y181,IF([1]回答表!AA43="○",[1]回答表!Y229,"")),"")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IF([1]回答表!F17="簡易水道事業",IF([1]回答表!X43="○",[1]回答表!E190,IF([1]回答表!AA43="○",[1]回答表!E238,"")),"")</f>
        <v/>
      </c>
      <c r="BF114" s="83"/>
      <c r="BG114" s="83"/>
      <c r="BH114" s="83"/>
      <c r="BI114" s="82" t="str">
        <f>IF([1]回答表!F17="簡易水道事業",IF([1]回答表!X43="○",[1]回答表!E191,IF([1]回答表!AA43="○",[1]回答表!E239,"")),"")</f>
        <v/>
      </c>
      <c r="BJ114" s="83"/>
      <c r="BK114" s="83"/>
      <c r="BL114" s="83"/>
      <c r="BM114" s="82" t="str">
        <f>IF([1]回答表!F17="簡易水道事業",IF([1]回答表!X43="○",[1]回答表!E192,IF([1]回答表!AA43="○",[1]回答表!E240,"")),"")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149999999999999"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149999999999999" customHeight="1" x14ac:dyDescent="0.4">
      <c r="C117" s="33"/>
      <c r="D117" s="177" t="s">
        <v>26</v>
      </c>
      <c r="E117" s="172"/>
      <c r="F117" s="172"/>
      <c r="G117" s="172"/>
      <c r="H117" s="172"/>
      <c r="I117" s="172"/>
      <c r="J117" s="172"/>
      <c r="K117" s="172"/>
      <c r="L117" s="172"/>
      <c r="M117" s="173"/>
      <c r="N117" s="97" t="str">
        <f>IF([1]回答表!F17="簡易水道事業",IF([1]回答表!AA43="○","○",""),"")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IF([1]回答表!F17="簡易水道事業",IF([1]回答表!X43="○",[1]回答表!Y182,IF([1]回答表!AA43="○",[1]回答表!Y230,"")),"")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IF([1]回答表!F17="簡易水道事業",IF([1]回答表!AD43="○","○",""),"")</f>
        <v/>
      </c>
      <c r="O123" s="98"/>
      <c r="P123" s="98"/>
      <c r="Q123" s="99"/>
      <c r="R123" s="39"/>
      <c r="S123" s="39"/>
      <c r="T123" s="39"/>
      <c r="U123" s="106" t="str">
        <f>IF([1]回答表!F17="簡易水道事業",IF([1]回答表!AD43="○",[1]回答表!B249,""),"")</f>
        <v/>
      </c>
      <c r="V123" s="107"/>
      <c r="W123" s="107"/>
      <c r="X123" s="107"/>
      <c r="Y123" s="107"/>
      <c r="Z123" s="107"/>
      <c r="AA123" s="107"/>
      <c r="AB123" s="107"/>
      <c r="AC123" s="107"/>
      <c r="AD123" s="107"/>
      <c r="AE123" s="107"/>
      <c r="AF123" s="107"/>
      <c r="AG123" s="107"/>
      <c r="AH123" s="107"/>
      <c r="AI123" s="107"/>
      <c r="AJ123" s="108"/>
      <c r="AK123" s="56"/>
      <c r="AL123" s="56"/>
      <c r="AM123" s="106" t="str">
        <f>IF([1]回答表!F17="簡易水道事業",IF([1]回答表!AD43="○",[1]回答表!B255,""),"")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149999999999999" customHeight="1" x14ac:dyDescent="0.4">
      <c r="C135" s="33"/>
      <c r="D135" s="172" t="s">
        <v>18</v>
      </c>
      <c r="E135" s="172"/>
      <c r="F135" s="172"/>
      <c r="G135" s="172"/>
      <c r="H135" s="172"/>
      <c r="I135" s="172"/>
      <c r="J135" s="172"/>
      <c r="K135" s="172"/>
      <c r="L135" s="172"/>
      <c r="M135" s="172"/>
      <c r="N135" s="97" t="str">
        <f>IF([1]回答表!F17="下水道事業",IF([1]回答表!X43="○","○",""),"")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IF([1]回答表!F17="下水道事業",IF([1]回答表!X43="○",[1]回答表!B154,IF([1]回答表!AA43="○",[1]回答表!B201,"")),"")</f>
        <v/>
      </c>
      <c r="AN135" s="107"/>
      <c r="AO135" s="107"/>
      <c r="AP135" s="107"/>
      <c r="AQ135" s="107"/>
      <c r="AR135" s="107"/>
      <c r="AS135" s="107"/>
      <c r="AT135" s="107"/>
      <c r="AU135" s="107"/>
      <c r="AV135" s="107"/>
      <c r="AW135" s="107"/>
      <c r="AX135" s="107"/>
      <c r="AY135" s="107"/>
      <c r="AZ135" s="107"/>
      <c r="BA135" s="107"/>
      <c r="BB135" s="108"/>
      <c r="BC135" s="40"/>
      <c r="BD135" s="35"/>
      <c r="BE135" s="115" t="str">
        <f>IF([1]回答表!F17="下水道事業",IF([1]回答表!X43="○",[1]回答表!B190,IF([1]回答表!AA43="○",[1]回答表!B238,"")),"")</f>
        <v/>
      </c>
      <c r="BF135" s="116"/>
      <c r="BG135" s="116"/>
      <c r="BH135" s="116"/>
      <c r="BI135" s="115"/>
      <c r="BJ135" s="116"/>
      <c r="BK135" s="116"/>
      <c r="BL135" s="116"/>
      <c r="BM135" s="115"/>
      <c r="BN135" s="116"/>
      <c r="BO135" s="116"/>
      <c r="BP135" s="117"/>
      <c r="BQ135" s="38"/>
    </row>
    <row r="136" spans="3:69" ht="19.149999999999999"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IF([1]回答表!F17="下水道事業",IF([1]回答表!X43="○",[1]回答表!Y184,IF([1]回答表!AA43="○",[1]回答表!Y232,"")),"")</f>
        <v/>
      </c>
      <c r="V137" s="119"/>
      <c r="W137" s="119"/>
      <c r="X137" s="119"/>
      <c r="Y137" s="119"/>
      <c r="Z137" s="119"/>
      <c r="AA137" s="119"/>
      <c r="AB137" s="120"/>
      <c r="AC137" s="118" t="str">
        <f>IF([1]回答表!F17="下水道事業",IF([1]回答表!X43="○",[1]回答表!Y185,IF([1]回答表!AA43="○",[1]回答表!Y233,"")),"")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IF([1]回答表!F17="下水道事業",IF([1]回答表!X43="○",[1]回答表!E190,IF([1]回答表!AA43="○",[1]回答表!E238,"")),"")</f>
        <v/>
      </c>
      <c r="BF138" s="83"/>
      <c r="BG138" s="83"/>
      <c r="BH138" s="83"/>
      <c r="BI138" s="82" t="str">
        <f>IF([1]回答表!F17="下水道事業",IF([1]回答表!X43="○",[1]回答表!E191,IF([1]回答表!AA43="○",[1]回答表!E239,"")),"")</f>
        <v/>
      </c>
      <c r="BJ138" s="83"/>
      <c r="BK138" s="83"/>
      <c r="BL138" s="83"/>
      <c r="BM138" s="82" t="str">
        <f>IF([1]回答表!F17="下水道事業",IF([1]回答表!X43="○",[1]回答表!E192,IF([1]回答表!AA43="○",[1]回答表!E240,"")),"")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149999999999999"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149999999999999" customHeight="1" x14ac:dyDescent="0.4">
      <c r="C141" s="33"/>
      <c r="D141" s="177" t="s">
        <v>26</v>
      </c>
      <c r="E141" s="172"/>
      <c r="F141" s="172"/>
      <c r="G141" s="172"/>
      <c r="H141" s="172"/>
      <c r="I141" s="172"/>
      <c r="J141" s="172"/>
      <c r="K141" s="172"/>
      <c r="L141" s="172"/>
      <c r="M141" s="173"/>
      <c r="N141" s="97" t="str">
        <f>IF([1]回答表!F17="下水道事業",IF([1]回答表!AA43="○","○",""),"")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IF([1]回答表!F17="下水道事業",IF([1]回答表!X43="○",[1]回答表!Y186,IF([1]回答表!AA43="○",[1]回答表!Y234,"")),"")</f>
        <v/>
      </c>
      <c r="V142" s="119"/>
      <c r="W142" s="119"/>
      <c r="X142" s="119"/>
      <c r="Y142" s="119"/>
      <c r="Z142" s="119"/>
      <c r="AA142" s="119"/>
      <c r="AB142" s="120"/>
      <c r="AC142" s="118" t="str">
        <f>IF([1]回答表!F17="下水道事業",IF([1]回答表!X43="○",[1]回答表!Y187,IF([1]回答表!AA43="○",[1]回答表!Y235,"")),"")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IF([1]回答表!F17="下水道事業",IF([1]回答表!AD43="○","○",""),"")</f>
        <v>○</v>
      </c>
      <c r="O147" s="98"/>
      <c r="P147" s="98"/>
      <c r="Q147" s="99"/>
      <c r="R147" s="39"/>
      <c r="S147" s="39"/>
      <c r="T147" s="39"/>
      <c r="U147" s="278" t="str">
        <f>IF([1]回答表!F17="下水道事業",IF([1]回答表!AD43="○",[1]回答表!B249,""),"")</f>
        <v>「北秋田市生活排水処理構想」に基づき、農業集落排水施設の統廃合に併せた公共下水道への編入等、処理施設の更新時期と受け入れ先の施設能力を見極めながら、適切な時期に各地域の中核となる公共下水処理場に集約予定。また、県及び３市町での事務処理・窓口対応等の共同化（ソフト）を検討中。</v>
      </c>
      <c r="V147" s="279"/>
      <c r="W147" s="279"/>
      <c r="X147" s="279"/>
      <c r="Y147" s="279"/>
      <c r="Z147" s="279"/>
      <c r="AA147" s="279"/>
      <c r="AB147" s="279"/>
      <c r="AC147" s="279"/>
      <c r="AD147" s="279"/>
      <c r="AE147" s="279"/>
      <c r="AF147" s="279"/>
      <c r="AG147" s="279"/>
      <c r="AH147" s="279"/>
      <c r="AI147" s="279"/>
      <c r="AJ147" s="280"/>
      <c r="AK147" s="56"/>
      <c r="AL147" s="56"/>
      <c r="AM147" s="287" t="str">
        <f>IF([1]回答表!F17="下水道事業",IF([1]回答表!AD43="○",[1]回答表!B255,""),"")</f>
        <v>今後の人口減少等を見据え、処理水量も減少するものと予測されるものの、１処理区では、し尿の受け入れに併せて処理機能の増強も行っており、適宜、施設・設備を更新することも検討。また、他事業も同時に進行していることから、全体的なバランスを踏まえた財政計画により、受け入れ時期も考慮しながら対応策を講じていく必要がある。</v>
      </c>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9"/>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281"/>
      <c r="V148" s="282"/>
      <c r="W148" s="282"/>
      <c r="X148" s="282"/>
      <c r="Y148" s="282"/>
      <c r="Z148" s="282"/>
      <c r="AA148" s="282"/>
      <c r="AB148" s="282"/>
      <c r="AC148" s="282"/>
      <c r="AD148" s="282"/>
      <c r="AE148" s="282"/>
      <c r="AF148" s="282"/>
      <c r="AG148" s="282"/>
      <c r="AH148" s="282"/>
      <c r="AI148" s="282"/>
      <c r="AJ148" s="283"/>
      <c r="AK148" s="56"/>
      <c r="AL148" s="56"/>
      <c r="AM148" s="290"/>
      <c r="AN148" s="291"/>
      <c r="AO148" s="291"/>
      <c r="AP148" s="291"/>
      <c r="AQ148" s="291"/>
      <c r="AR148" s="291"/>
      <c r="AS148" s="291"/>
      <c r="AT148" s="291"/>
      <c r="AU148" s="291"/>
      <c r="AV148" s="291"/>
      <c r="AW148" s="291"/>
      <c r="AX148" s="291"/>
      <c r="AY148" s="291"/>
      <c r="AZ148" s="291"/>
      <c r="BA148" s="291"/>
      <c r="BB148" s="291"/>
      <c r="BC148" s="291"/>
      <c r="BD148" s="291"/>
      <c r="BE148" s="291"/>
      <c r="BF148" s="291"/>
      <c r="BG148" s="291"/>
      <c r="BH148" s="291"/>
      <c r="BI148" s="291"/>
      <c r="BJ148" s="291"/>
      <c r="BK148" s="291"/>
      <c r="BL148" s="291"/>
      <c r="BM148" s="291"/>
      <c r="BN148" s="291"/>
      <c r="BO148" s="291"/>
      <c r="BP148" s="292"/>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281"/>
      <c r="V149" s="282"/>
      <c r="W149" s="282"/>
      <c r="X149" s="282"/>
      <c r="Y149" s="282"/>
      <c r="Z149" s="282"/>
      <c r="AA149" s="282"/>
      <c r="AB149" s="282"/>
      <c r="AC149" s="282"/>
      <c r="AD149" s="282"/>
      <c r="AE149" s="282"/>
      <c r="AF149" s="282"/>
      <c r="AG149" s="282"/>
      <c r="AH149" s="282"/>
      <c r="AI149" s="282"/>
      <c r="AJ149" s="283"/>
      <c r="AK149" s="56"/>
      <c r="AL149" s="56"/>
      <c r="AM149" s="290"/>
      <c r="AN149" s="291"/>
      <c r="AO149" s="291"/>
      <c r="AP149" s="291"/>
      <c r="AQ149" s="291"/>
      <c r="AR149" s="291"/>
      <c r="AS149" s="291"/>
      <c r="AT149" s="291"/>
      <c r="AU149" s="291"/>
      <c r="AV149" s="291"/>
      <c r="AW149" s="291"/>
      <c r="AX149" s="291"/>
      <c r="AY149" s="291"/>
      <c r="AZ149" s="291"/>
      <c r="BA149" s="291"/>
      <c r="BB149" s="291"/>
      <c r="BC149" s="291"/>
      <c r="BD149" s="291"/>
      <c r="BE149" s="291"/>
      <c r="BF149" s="291"/>
      <c r="BG149" s="291"/>
      <c r="BH149" s="291"/>
      <c r="BI149" s="291"/>
      <c r="BJ149" s="291"/>
      <c r="BK149" s="291"/>
      <c r="BL149" s="291"/>
      <c r="BM149" s="291"/>
      <c r="BN149" s="291"/>
      <c r="BO149" s="291"/>
      <c r="BP149" s="292"/>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284"/>
      <c r="V150" s="285"/>
      <c r="W150" s="285"/>
      <c r="X150" s="285"/>
      <c r="Y150" s="285"/>
      <c r="Z150" s="285"/>
      <c r="AA150" s="285"/>
      <c r="AB150" s="285"/>
      <c r="AC150" s="285"/>
      <c r="AD150" s="285"/>
      <c r="AE150" s="285"/>
      <c r="AF150" s="285"/>
      <c r="AG150" s="285"/>
      <c r="AH150" s="285"/>
      <c r="AI150" s="285"/>
      <c r="AJ150" s="286"/>
      <c r="AK150" s="56"/>
      <c r="AL150" s="56"/>
      <c r="AM150" s="293"/>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4"/>
      <c r="BI150" s="294"/>
      <c r="BJ150" s="294"/>
      <c r="BK150" s="294"/>
      <c r="BL150" s="294"/>
      <c r="BM150" s="294"/>
      <c r="BN150" s="294"/>
      <c r="BO150" s="294"/>
      <c r="BP150" s="295"/>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149999999999999" customHeight="1" x14ac:dyDescent="0.5">
      <c r="C159" s="33"/>
      <c r="D159" s="172" t="s">
        <v>18</v>
      </c>
      <c r="E159" s="172"/>
      <c r="F159" s="172"/>
      <c r="G159" s="172"/>
      <c r="H159" s="172"/>
      <c r="I159" s="172"/>
      <c r="J159" s="172"/>
      <c r="K159" s="172"/>
      <c r="L159" s="172"/>
      <c r="M159" s="172"/>
      <c r="N159" s="97" t="str">
        <f>IF([1]回答表!BD17="○",IF([1]回答表!X43="○","○",""),"")</f>
        <v/>
      </c>
      <c r="O159" s="98"/>
      <c r="P159" s="98"/>
      <c r="Q159" s="99"/>
      <c r="R159" s="39"/>
      <c r="S159" s="39"/>
      <c r="T159" s="39"/>
      <c r="U159" s="106" t="str">
        <f>IF([1]回答表!BD17="○",IF([1]回答表!X43="○",[1]回答表!B154,IF([1]回答表!AA43="○",[1]回答表!B201,"")),"")</f>
        <v/>
      </c>
      <c r="V159" s="107"/>
      <c r="W159" s="107"/>
      <c r="X159" s="107"/>
      <c r="Y159" s="107"/>
      <c r="Z159" s="107"/>
      <c r="AA159" s="107"/>
      <c r="AB159" s="107"/>
      <c r="AC159" s="107"/>
      <c r="AD159" s="107"/>
      <c r="AE159" s="107"/>
      <c r="AF159" s="107"/>
      <c r="AG159" s="107"/>
      <c r="AH159" s="107"/>
      <c r="AI159" s="107"/>
      <c r="AJ159" s="108"/>
      <c r="AK159" s="50"/>
      <c r="AL159" s="50"/>
      <c r="AM159" s="115" t="str">
        <f>IF([1]回答表!BD17="○",IF([1]回答表!X43="○",[1]回答表!B190,IF([1]回答表!AA43="○",[1]回答表!B238,"")),"")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149999999999999"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IF([1]回答表!BD17="○",IF([1]回答表!X43="○",[1]回答表!E190,IF([1]回答表!AA43="○",[1]回答表!E238,"")),"")</f>
        <v/>
      </c>
      <c r="AN162" s="83"/>
      <c r="AO162" s="83"/>
      <c r="AP162" s="83"/>
      <c r="AQ162" s="82" t="str">
        <f>IF([1]回答表!BD17="○",IF([1]回答表!X43="○",[1]回答表!E191,IF([1]回答表!AA43="○",[1]回答表!E239,"")),"")</f>
        <v/>
      </c>
      <c r="AR162" s="83"/>
      <c r="AS162" s="83"/>
      <c r="AT162" s="83"/>
      <c r="AU162" s="82" t="str">
        <f>IF([1]回答表!BD17="○",IF([1]回答表!X43="○",[1]回答表!E192,IF([1]回答表!AA43="○",[1]回答表!E240,"")),"")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149999999999999"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149999999999999" customHeight="1" x14ac:dyDescent="0.5">
      <c r="C165" s="33"/>
      <c r="D165" s="177" t="s">
        <v>26</v>
      </c>
      <c r="E165" s="172"/>
      <c r="F165" s="172"/>
      <c r="G165" s="172"/>
      <c r="H165" s="172"/>
      <c r="I165" s="172"/>
      <c r="J165" s="172"/>
      <c r="K165" s="172"/>
      <c r="L165" s="172"/>
      <c r="M165" s="173"/>
      <c r="N165" s="97" t="str">
        <f>IF([1]回答表!BD17="○",IF([1]回答表!AA43="○","○",""),"")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IF([1]回答表!BD17="○",IF([1]回答表!AD43="○","○",""),"")</f>
        <v/>
      </c>
      <c r="O171" s="98"/>
      <c r="P171" s="98"/>
      <c r="Q171" s="99"/>
      <c r="R171" s="39"/>
      <c r="S171" s="39"/>
      <c r="T171" s="39"/>
      <c r="U171" s="106" t="str">
        <f>IF([1]回答表!BD17="○",IF([1]回答表!AD43="○",[1]回答表!B249,""),"")</f>
        <v/>
      </c>
      <c r="V171" s="107"/>
      <c r="W171" s="107"/>
      <c r="X171" s="107"/>
      <c r="Y171" s="107"/>
      <c r="Z171" s="107"/>
      <c r="AA171" s="107"/>
      <c r="AB171" s="107"/>
      <c r="AC171" s="107"/>
      <c r="AD171" s="107"/>
      <c r="AE171" s="107"/>
      <c r="AF171" s="107"/>
      <c r="AG171" s="107"/>
      <c r="AH171" s="107"/>
      <c r="AI171" s="107"/>
      <c r="AJ171" s="108"/>
      <c r="AK171" s="56"/>
      <c r="AL171" s="56"/>
      <c r="AM171" s="106" t="str">
        <f>IF([1]回答表!BD17="○",IF([1]回答表!AD43="○",[1]回答表!B255,""),"")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IF([1]回答表!X44="○","○","")</f>
        <v/>
      </c>
      <c r="O183" s="98"/>
      <c r="P183" s="98"/>
      <c r="Q183" s="99"/>
      <c r="R183" s="39"/>
      <c r="S183" s="39"/>
      <c r="T183" s="39"/>
      <c r="U183" s="106" t="str">
        <f>IF([1]回答表!X44="○",[1]回答表!B266,IF([1]回答表!AA44="○",[1]回答表!B283,""))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IF([1]回答表!X44="○",[1]回答表!U272,IF([1]回答表!AA44="○",[1]回答表!U289,""))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IF([1]回答表!X44="○",[1]回答表!G272,IF([1]回答表!AA44="○",[1]回答表!G289,""))</f>
        <v/>
      </c>
      <c r="AN186" s="119"/>
      <c r="AO186" s="119"/>
      <c r="AP186" s="119"/>
      <c r="AQ186" s="119"/>
      <c r="AR186" s="119"/>
      <c r="AS186" s="119"/>
      <c r="AT186" s="120"/>
      <c r="AU186" s="118" t="str">
        <f>IF([1]回答表!X44="○",[1]回答表!G273,IF([1]回答表!AA44="○",[1]回答表!G290,""))</f>
        <v/>
      </c>
      <c r="AV186" s="119"/>
      <c r="AW186" s="119"/>
      <c r="AX186" s="119"/>
      <c r="AY186" s="119"/>
      <c r="AZ186" s="119"/>
      <c r="BA186" s="119"/>
      <c r="BB186" s="120"/>
      <c r="BC186" s="40"/>
      <c r="BD186" s="35"/>
      <c r="BE186" s="82" t="str">
        <f>IF([1]回答表!X44="○",[1]回答表!X272,IF([1]回答表!AA44="○",[1]回答表!X289,""))</f>
        <v/>
      </c>
      <c r="BF186" s="83"/>
      <c r="BG186" s="83"/>
      <c r="BH186" s="83"/>
      <c r="BI186" s="82" t="str">
        <f>IF([1]回答表!X44="○",[1]回答表!X273,IF([1]回答表!AA44="○",[1]回答表!X290,""))</f>
        <v/>
      </c>
      <c r="BJ186" s="83"/>
      <c r="BK186" s="83"/>
      <c r="BL186" s="86"/>
      <c r="BM186" s="82" t="str">
        <f>IF([1]回答表!X44="○",[1]回答表!X274,IF([1]回答表!AA44="○",[1]回答表!X291,""))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IF([1]回答表!AA44="○","○","")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IF([1]回答表!AD44="○","○","")</f>
        <v/>
      </c>
      <c r="O195" s="98"/>
      <c r="P195" s="98"/>
      <c r="Q195" s="99"/>
      <c r="R195" s="39"/>
      <c r="S195" s="39"/>
      <c r="T195" s="39"/>
      <c r="U195" s="106" t="str">
        <f>IF([1]回答表!AD44="○",[1]回答表!B296,"")</f>
        <v/>
      </c>
      <c r="V195" s="107"/>
      <c r="W195" s="107"/>
      <c r="X195" s="107"/>
      <c r="Y195" s="107"/>
      <c r="Z195" s="107"/>
      <c r="AA195" s="107"/>
      <c r="AB195" s="107"/>
      <c r="AC195" s="107"/>
      <c r="AD195" s="107"/>
      <c r="AE195" s="107"/>
      <c r="AF195" s="107"/>
      <c r="AG195" s="107"/>
      <c r="AH195" s="107"/>
      <c r="AI195" s="107"/>
      <c r="AJ195" s="108"/>
      <c r="AK195" s="61"/>
      <c r="AL195" s="61"/>
      <c r="AM195" s="106" t="str">
        <f>IF([1]回答表!AD44="○",[1]回答表!B302,"")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149999999999999"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IF([1]回答表!X45="○","○","")</f>
        <v/>
      </c>
      <c r="O207" s="98"/>
      <c r="P207" s="98"/>
      <c r="Q207" s="99"/>
      <c r="R207" s="39"/>
      <c r="S207" s="39"/>
      <c r="T207" s="39"/>
      <c r="U207" s="106" t="str">
        <f>IF([1]回答表!X45="○",[1]回答表!B314,IF([1]回答表!AA45="○",[1]回答表!B337,""))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IF([1]回答表!X45="○",[1]回答表!B320,"")</f>
        <v/>
      </c>
      <c r="AO207" s="164"/>
      <c r="AP207" s="164"/>
      <c r="AQ207" s="164"/>
      <c r="AR207" s="164"/>
      <c r="AS207" s="164"/>
      <c r="AT207" s="164"/>
      <c r="AU207" s="164"/>
      <c r="AV207" s="164"/>
      <c r="AW207" s="164"/>
      <c r="AX207" s="164"/>
      <c r="AY207" s="164"/>
      <c r="AZ207" s="164"/>
      <c r="BA207" s="164"/>
      <c r="BB207" s="165"/>
      <c r="BC207" s="40"/>
      <c r="BD207" s="35"/>
      <c r="BE207" s="115" t="str">
        <f>IF([1]回答表!X45="○",[1]回答表!B326,IF([1]回答表!AA45="○",[1]回答表!B343,""))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IF([1]回答表!X45="○",[1]回答表!E326,IF([1]回答表!AA45="○",[1]回答表!E343,""))</f>
        <v/>
      </c>
      <c r="BF210" s="83"/>
      <c r="BG210" s="83"/>
      <c r="BH210" s="83"/>
      <c r="BI210" s="82" t="str">
        <f>IF([1]回答表!X45="○",[1]回答表!E327,IF([1]回答表!AA45="○",[1]回答表!E344,""))</f>
        <v/>
      </c>
      <c r="BJ210" s="83"/>
      <c r="BK210" s="83"/>
      <c r="BL210" s="86"/>
      <c r="BM210" s="82" t="str">
        <f>IF([1]回答表!X45="○",[1]回答表!E328,IF([1]回答表!AA45="○",[1]回答表!E345,""))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IF([1]回答表!AA45="○","○","")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149999999999999"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IF([1]回答表!AD45="○","○","")</f>
        <v/>
      </c>
      <c r="O219" s="98"/>
      <c r="P219" s="98"/>
      <c r="Q219" s="99"/>
      <c r="R219" s="39"/>
      <c r="S219" s="39"/>
      <c r="T219" s="39"/>
      <c r="U219" s="106" t="str">
        <f>IF([1]回答表!AD45="○",[1]回答表!B350,"")</f>
        <v/>
      </c>
      <c r="V219" s="107"/>
      <c r="W219" s="107"/>
      <c r="X219" s="107"/>
      <c r="Y219" s="107"/>
      <c r="Z219" s="107"/>
      <c r="AA219" s="107"/>
      <c r="AB219" s="107"/>
      <c r="AC219" s="107"/>
      <c r="AD219" s="107"/>
      <c r="AE219" s="107"/>
      <c r="AF219" s="107"/>
      <c r="AG219" s="107"/>
      <c r="AH219" s="107"/>
      <c r="AI219" s="107"/>
      <c r="AJ219" s="108"/>
      <c r="AK219" s="61"/>
      <c r="AL219" s="61"/>
      <c r="AM219" s="106" t="str">
        <f>IF([1]回答表!AD45="○",[1]回答表!B356,"")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IF([1]回答表!X46="○","○","")</f>
        <v/>
      </c>
      <c r="O231" s="98"/>
      <c r="P231" s="98"/>
      <c r="Q231" s="99"/>
      <c r="R231" s="39"/>
      <c r="S231" s="39"/>
      <c r="T231" s="39"/>
      <c r="U231" s="106" t="str">
        <f>IF([1]回答表!X46="○",[1]回答表!B368,IF([1]回答表!AA46="○",[1]回答表!B382,""))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IF([1]回答表!X46="○",[1]回答表!BC375,IF([1]回答表!AA46="○",[1]回答表!BC389,""))</f>
        <v/>
      </c>
      <c r="AR231" s="150"/>
      <c r="AS231" s="150"/>
      <c r="AT231" s="150"/>
      <c r="AU231" s="155" t="s">
        <v>63</v>
      </c>
      <c r="AV231" s="156"/>
      <c r="AW231" s="156"/>
      <c r="AX231" s="157"/>
      <c r="AY231" s="150" t="str">
        <f>IF([1]回答表!X46="○",[1]回答表!BC380,IF([1]回答表!AA46="○",[1]回答表!BC394,""))</f>
        <v/>
      </c>
      <c r="AZ231" s="150"/>
      <c r="BA231" s="150"/>
      <c r="BB231" s="150"/>
      <c r="BC231" s="40"/>
      <c r="BD231" s="35"/>
      <c r="BE231" s="115" t="str">
        <f>IF([1]回答表!X46="○",[1]回答表!S374,IF([1]回答表!AA46="○",[1]回答表!S388,""))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IF([1]回答表!X46="○",[1]回答表!BC376,IF([1]回答表!AA46="○",[1]回答表!BC390,""))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IF([1]回答表!X46="○",[1]回答表!V374,IF([1]回答表!AA46="○",[1]回答表!V388,""))</f>
        <v/>
      </c>
      <c r="BF234" s="83"/>
      <c r="BG234" s="83"/>
      <c r="BH234" s="83"/>
      <c r="BI234" s="82" t="str">
        <f>IF([1]回答表!X46="○",[1]回答表!V375,IF([1]回答表!AA46="○",[1]回答表!V389,""))</f>
        <v/>
      </c>
      <c r="BJ234" s="83"/>
      <c r="BK234" s="83"/>
      <c r="BL234" s="86"/>
      <c r="BM234" s="82" t="str">
        <f>IF([1]回答表!X46="○",[1]回答表!V376,IF([1]回答表!AA46="○",[1]回答表!V390,""))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IF([1]回答表!X46="○",[1]回答表!BC377,IF([1]回答表!AA46="○",[1]回答表!BC391,""))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IF([1]回答表!X46="○",[1]回答表!BC381,IF([1]回答表!AA46="○",[1]回答表!BC395,""))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IF([1]回答表!AA46="○","○","")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IF([1]回答表!X46="○",[1]回答表!BC378,IF([1]回答表!AA46="○",[1]回答表!BC392,""))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IF([1]回答表!X46="○",[1]回答表!BC379,IF([1]回答表!AA46="○",[1]回答表!BC393,""))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IF([1]回答表!AD46="○","○","")</f>
        <v/>
      </c>
      <c r="O243" s="98"/>
      <c r="P243" s="98"/>
      <c r="Q243" s="99"/>
      <c r="R243" s="39"/>
      <c r="S243" s="39"/>
      <c r="T243" s="39"/>
      <c r="U243" s="106" t="str">
        <f>IF([1]回答表!AD46="○",[1]回答表!B396,"")</f>
        <v/>
      </c>
      <c r="V243" s="107"/>
      <c r="W243" s="107"/>
      <c r="X243" s="107"/>
      <c r="Y243" s="107"/>
      <c r="Z243" s="107"/>
      <c r="AA243" s="107"/>
      <c r="AB243" s="107"/>
      <c r="AC243" s="107"/>
      <c r="AD243" s="107"/>
      <c r="AE243" s="107"/>
      <c r="AF243" s="107"/>
      <c r="AG243" s="107"/>
      <c r="AH243" s="107"/>
      <c r="AI243" s="107"/>
      <c r="AJ243" s="108"/>
      <c r="AK243" s="56"/>
      <c r="AL243" s="56"/>
      <c r="AM243" s="106" t="str">
        <f>IF([1]回答表!AD46="○",[1]回答表!B402,"")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149999999999999"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IF([1]回答表!X47="○","○","")</f>
        <v/>
      </c>
      <c r="O254" s="98"/>
      <c r="P254" s="98"/>
      <c r="Q254" s="99"/>
      <c r="R254" s="39"/>
      <c r="S254" s="39"/>
      <c r="T254" s="39"/>
      <c r="U254" s="106" t="str">
        <f>IF([1]回答表!X47="○",[1]回答表!B414,IF([1]回答表!AA47="○",[1]回答表!B431,""))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IF([1]回答表!X47="○",[1]回答表!B424,IF([1]回答表!AA47="○",[1]回答表!B441,""))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IF([1]回答表!X47="○",[1]回答表!G420,IF([1]回答表!AA47="○",[1]回答表!G437,""))</f>
        <v/>
      </c>
      <c r="AN256" s="119"/>
      <c r="AO256" s="119"/>
      <c r="AP256" s="119"/>
      <c r="AQ256" s="119"/>
      <c r="AR256" s="119"/>
      <c r="AS256" s="119"/>
      <c r="AT256" s="120"/>
      <c r="AU256" s="118" t="str">
        <f>IF([1]回答表!X47="○",[1]回答表!G421,IF([1]回答表!AA47="○",[1]回答表!G438,""))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IF([1]回答表!X47="○",[1]回答表!E424,IF([1]回答表!AA47="○",[1]回答表!E441,""))</f>
        <v/>
      </c>
      <c r="BF257" s="83"/>
      <c r="BG257" s="83"/>
      <c r="BH257" s="83"/>
      <c r="BI257" s="82" t="str">
        <f>IF([1]回答表!X47="○",[1]回答表!E425,IF([1]回答表!AA47="○",[1]回答表!E442,""))</f>
        <v/>
      </c>
      <c r="BJ257" s="83"/>
      <c r="BK257" s="83"/>
      <c r="BL257" s="86"/>
      <c r="BM257" s="82" t="str">
        <f>IF([1]回答表!X47="○",[1]回答表!E426,IF([1]回答表!AA47="○",[1]回答表!E443,""))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IF([1]回答表!AA47="○","○","")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149999999999999"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IF([1]回答表!AD47="○","○","")</f>
        <v/>
      </c>
      <c r="O266" s="98"/>
      <c r="P266" s="98"/>
      <c r="Q266" s="99"/>
      <c r="R266" s="39"/>
      <c r="S266" s="39"/>
      <c r="T266" s="39"/>
      <c r="U266" s="106" t="str">
        <f>IF([1]回答表!AD47="○",[1]回答表!B448,"")</f>
        <v/>
      </c>
      <c r="V266" s="107"/>
      <c r="W266" s="107"/>
      <c r="X266" s="107"/>
      <c r="Y266" s="107"/>
      <c r="Z266" s="107"/>
      <c r="AA266" s="107"/>
      <c r="AB266" s="107"/>
      <c r="AC266" s="107"/>
      <c r="AD266" s="107"/>
      <c r="AE266" s="107"/>
      <c r="AF266" s="107"/>
      <c r="AG266" s="107"/>
      <c r="AH266" s="107"/>
      <c r="AI266" s="107"/>
      <c r="AJ266" s="108"/>
      <c r="AK266" s="50"/>
      <c r="AL266" s="50"/>
      <c r="AM266" s="106" t="str">
        <f>IF([1]回答表!AD47="○",[1]回答表!B454,"")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2.1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2.1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2.1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9.149999999999999" customHeight="1" x14ac:dyDescent="0.4">
      <c r="C279" s="67"/>
      <c r="D279" s="73" t="str">
        <f>IF([1]回答表!R48="○",[1]回答表!B467,"")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6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6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6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6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6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6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6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6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6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6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6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6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6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6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6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6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6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6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BE207:BH209"/>
    <mergeCell ref="BI207:BL209"/>
    <mergeCell ref="BM207:BP209"/>
    <mergeCell ref="BI135:BL137"/>
    <mergeCell ref="BM135:BP137"/>
    <mergeCell ref="C275:BQ277"/>
    <mergeCell ref="D279:BP297"/>
    <mergeCell ref="BE87:BH89"/>
    <mergeCell ref="BI87:BL89"/>
    <mergeCell ref="BM87:BP89"/>
    <mergeCell ref="BE90:BH93"/>
    <mergeCell ref="D52:M55"/>
    <mergeCell ref="N52:Q55"/>
    <mergeCell ref="U52:AJ55"/>
    <mergeCell ref="AM52:BP55"/>
    <mergeCell ref="BI36:BL38"/>
    <mergeCell ref="BM36:BP38"/>
    <mergeCell ref="AM38:AT40"/>
    <mergeCell ref="AU38:BB40"/>
    <mergeCell ref="BE214:BH216"/>
    <mergeCell ref="BI214:BL216"/>
    <mergeCell ref="BM214:BP216"/>
    <mergeCell ref="BE210:BH213"/>
    <mergeCell ref="BI210:BL213"/>
    <mergeCell ref="BM210:BP213"/>
    <mergeCell ref="BI111:BL113"/>
    <mergeCell ref="BM111:BP113"/>
    <mergeCell ref="BI114:BL117"/>
    <mergeCell ref="BM114:BP117"/>
    <mergeCell ref="BI118:BL120"/>
    <mergeCell ref="BM118:BP120"/>
    <mergeCell ref="BE135:BH137"/>
    <mergeCell ref="BI90:BL93"/>
    <mergeCell ref="BM90:BP93"/>
    <mergeCell ref="BE94:BH96"/>
    <mergeCell ref="D36:M39"/>
    <mergeCell ref="N36:Q39"/>
    <mergeCell ref="U36:AJ47"/>
    <mergeCell ref="AM36:AT37"/>
    <mergeCell ref="BF8:BP10"/>
    <mergeCell ref="BF11:BP13"/>
    <mergeCell ref="AM24:AS26"/>
    <mergeCell ref="AT24:AZ26"/>
    <mergeCell ref="U8:AN10"/>
    <mergeCell ref="U11:AN13"/>
    <mergeCell ref="D24:J26"/>
    <mergeCell ref="K24:Q26"/>
    <mergeCell ref="D18:AZ19"/>
    <mergeCell ref="D20:J23"/>
    <mergeCell ref="K20:Q23"/>
    <mergeCell ref="R20:X23"/>
    <mergeCell ref="Y20:AZ22"/>
    <mergeCell ref="D32:Q33"/>
    <mergeCell ref="R32:BB33"/>
    <mergeCell ref="BM39:BP42"/>
    <mergeCell ref="BM43:BP45"/>
    <mergeCell ref="C8:T10"/>
    <mergeCell ref="D44:M47"/>
    <mergeCell ref="N44:Q47"/>
    <mergeCell ref="BE39:BH42"/>
    <mergeCell ref="BI39:BL42"/>
    <mergeCell ref="BE43:BH45"/>
    <mergeCell ref="BI43:BL45"/>
    <mergeCell ref="AO44:BB44"/>
    <mergeCell ref="AO45:BB45"/>
    <mergeCell ref="AO46:BB46"/>
    <mergeCell ref="R24:X26"/>
    <mergeCell ref="Y24:AE26"/>
    <mergeCell ref="AF24:AL26"/>
    <mergeCell ref="BB20:BJ23"/>
    <mergeCell ref="BB24:BJ26"/>
    <mergeCell ref="AU36:BB37"/>
    <mergeCell ref="BE36:BH38"/>
    <mergeCell ref="AO11:BE13"/>
    <mergeCell ref="AO8:BE10"/>
    <mergeCell ref="AR31:BB31"/>
    <mergeCell ref="Y23:AE23"/>
    <mergeCell ref="AF23:AL23"/>
    <mergeCell ref="AM23:AS23"/>
    <mergeCell ref="AT23:AZ23"/>
    <mergeCell ref="D59:Q60"/>
    <mergeCell ref="R59:BB60"/>
    <mergeCell ref="D63:M66"/>
    <mergeCell ref="N63:Q66"/>
    <mergeCell ref="U63:AJ72"/>
    <mergeCell ref="AM63:AT65"/>
    <mergeCell ref="AU63:BB65"/>
    <mergeCell ref="D69:M72"/>
    <mergeCell ref="N69:Q72"/>
    <mergeCell ref="BI63:BL65"/>
    <mergeCell ref="BM63:BP65"/>
    <mergeCell ref="AM66:AT68"/>
    <mergeCell ref="AU66:BB68"/>
    <mergeCell ref="BE66:BH69"/>
    <mergeCell ref="AO47:BB47"/>
    <mergeCell ref="AO48:BB48"/>
    <mergeCell ref="AM42:AN42"/>
    <mergeCell ref="AM43:AN43"/>
    <mergeCell ref="AM44:AN44"/>
    <mergeCell ref="AM45:AN45"/>
    <mergeCell ref="AO42:BB42"/>
    <mergeCell ref="AO43:BB43"/>
    <mergeCell ref="AM46:AN46"/>
    <mergeCell ref="AM47:AN47"/>
    <mergeCell ref="AR58:BB58"/>
    <mergeCell ref="BI66:BL69"/>
    <mergeCell ref="BM66:BP69"/>
    <mergeCell ref="BE70:BH72"/>
    <mergeCell ref="BI70:BL72"/>
    <mergeCell ref="BM70:BP72"/>
    <mergeCell ref="D87:M90"/>
    <mergeCell ref="N87:Q90"/>
    <mergeCell ref="U87:AB88"/>
    <mergeCell ref="AC87:AJ88"/>
    <mergeCell ref="AM87:BB96"/>
    <mergeCell ref="D75:M78"/>
    <mergeCell ref="N75:Q78"/>
    <mergeCell ref="U75:AJ78"/>
    <mergeCell ref="AM75:BP78"/>
    <mergeCell ref="BI94:BL96"/>
    <mergeCell ref="BM94:BP96"/>
    <mergeCell ref="AR81:BB82"/>
    <mergeCell ref="BE138:BH141"/>
    <mergeCell ref="BI138:BL141"/>
    <mergeCell ref="BM138:BP141"/>
    <mergeCell ref="U140:AB141"/>
    <mergeCell ref="AC140:AJ141"/>
    <mergeCell ref="D93:M96"/>
    <mergeCell ref="N93:Q96"/>
    <mergeCell ref="U94:AB96"/>
    <mergeCell ref="AC94:AJ96"/>
    <mergeCell ref="U92:AB93"/>
    <mergeCell ref="AC92:AJ93"/>
    <mergeCell ref="AR129:BB130"/>
    <mergeCell ref="D131:Q132"/>
    <mergeCell ref="R131:BB132"/>
    <mergeCell ref="D135:M138"/>
    <mergeCell ref="N135:Q138"/>
    <mergeCell ref="U135:AB136"/>
    <mergeCell ref="AC135:AJ136"/>
    <mergeCell ref="AM135:BB144"/>
    <mergeCell ref="D141:M144"/>
    <mergeCell ref="N141:Q144"/>
    <mergeCell ref="U137:AB139"/>
    <mergeCell ref="AC137:AJ139"/>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D195:M198"/>
    <mergeCell ref="N195:Q198"/>
    <mergeCell ref="U195:AJ198"/>
    <mergeCell ref="AM195:BP198"/>
    <mergeCell ref="BI183:BL185"/>
    <mergeCell ref="BM183:BP185"/>
    <mergeCell ref="BE183:BH185"/>
    <mergeCell ref="D189:M192"/>
    <mergeCell ref="N189:Q192"/>
    <mergeCell ref="BE190:BH192"/>
    <mergeCell ref="BI190:BL192"/>
    <mergeCell ref="BM190:BP192"/>
    <mergeCell ref="AM186:AT188"/>
    <mergeCell ref="AU186:BB188"/>
    <mergeCell ref="BE186:BH189"/>
    <mergeCell ref="BI186:BL189"/>
    <mergeCell ref="BM186:BP189"/>
    <mergeCell ref="D183:M186"/>
    <mergeCell ref="N183:Q186"/>
    <mergeCell ref="U183:AJ192"/>
    <mergeCell ref="AM183:AT185"/>
    <mergeCell ref="AU183:BB185"/>
    <mergeCell ref="D266:M269"/>
    <mergeCell ref="N266:Q269"/>
    <mergeCell ref="U266:AJ269"/>
    <mergeCell ref="AM266:BP269"/>
    <mergeCell ref="BE254:BH256"/>
    <mergeCell ref="BI254:BL256"/>
    <mergeCell ref="AY231:BB235"/>
    <mergeCell ref="BE231:BH233"/>
    <mergeCell ref="BI231:BL233"/>
    <mergeCell ref="BM231:BP233"/>
    <mergeCell ref="AM233:AP234"/>
    <mergeCell ref="AQ233:AT234"/>
    <mergeCell ref="BE234:BH237"/>
    <mergeCell ref="BI234:BL237"/>
    <mergeCell ref="BM234:BP237"/>
    <mergeCell ref="AM235:AP236"/>
    <mergeCell ref="N231:Q234"/>
    <mergeCell ref="U231:AJ240"/>
    <mergeCell ref="AM231:AP232"/>
    <mergeCell ref="AQ231:AT232"/>
    <mergeCell ref="AU231:AX235"/>
    <mergeCell ref="AQ235:AT236"/>
    <mergeCell ref="AU236:AX240"/>
    <mergeCell ref="BM254:BP256"/>
    <mergeCell ref="AM256:AT258"/>
    <mergeCell ref="AU256:BB258"/>
    <mergeCell ref="BE257:BH260"/>
    <mergeCell ref="BI257:BL260"/>
    <mergeCell ref="BM257:BP260"/>
    <mergeCell ref="C11:T13"/>
    <mergeCell ref="BE261:BH263"/>
    <mergeCell ref="BI261:BL263"/>
    <mergeCell ref="BM261:BP263"/>
    <mergeCell ref="D219:M222"/>
    <mergeCell ref="N219:Q222"/>
    <mergeCell ref="U219:AJ222"/>
    <mergeCell ref="AM219:BP222"/>
    <mergeCell ref="AR225:BB226"/>
    <mergeCell ref="D227:Q228"/>
    <mergeCell ref="R227:BB228"/>
    <mergeCell ref="D213:M216"/>
    <mergeCell ref="N213:Q216"/>
    <mergeCell ref="AR201:BB202"/>
    <mergeCell ref="D203:Q204"/>
    <mergeCell ref="R203:BB204"/>
    <mergeCell ref="D207:M210"/>
    <mergeCell ref="N207:Q210"/>
    <mergeCell ref="AR249:BB249"/>
    <mergeCell ref="D250:Q251"/>
    <mergeCell ref="R250:BB251"/>
    <mergeCell ref="D254:M257"/>
    <mergeCell ref="N254:Q257"/>
    <mergeCell ref="U254:AJ263"/>
    <mergeCell ref="AM254:AT255"/>
    <mergeCell ref="AU254:BB255"/>
    <mergeCell ref="D260:M263"/>
    <mergeCell ref="N260:Q263"/>
    <mergeCell ref="D117:M120"/>
    <mergeCell ref="N117:Q120"/>
    <mergeCell ref="BE118:BH120"/>
    <mergeCell ref="D243:M246"/>
    <mergeCell ref="N243:Q246"/>
    <mergeCell ref="U243:AJ246"/>
    <mergeCell ref="AM243:BP246"/>
    <mergeCell ref="AY236:BB240"/>
    <mergeCell ref="D237:M240"/>
    <mergeCell ref="N237:Q240"/>
    <mergeCell ref="AM237:AP238"/>
    <mergeCell ref="AQ237:AT238"/>
    <mergeCell ref="BE238:BH240"/>
    <mergeCell ref="BI238:BL240"/>
    <mergeCell ref="AM239:AP240"/>
    <mergeCell ref="AQ239:AT240"/>
    <mergeCell ref="D123:M126"/>
    <mergeCell ref="N123:Q126"/>
    <mergeCell ref="U123:AJ126"/>
    <mergeCell ref="AM123:BP126"/>
    <mergeCell ref="BM238:BP240"/>
    <mergeCell ref="D231:M234"/>
    <mergeCell ref="U207:AJ216"/>
    <mergeCell ref="AN207:BB216"/>
    <mergeCell ref="AM48:AN48"/>
    <mergeCell ref="U111:AJ112"/>
    <mergeCell ref="U116:AJ117"/>
    <mergeCell ref="U118:AJ120"/>
    <mergeCell ref="U113:AJ115"/>
    <mergeCell ref="AR105:BB106"/>
    <mergeCell ref="AM111:BB120"/>
    <mergeCell ref="BE111:BH113"/>
    <mergeCell ref="BE114:BH117"/>
    <mergeCell ref="U89:AB91"/>
    <mergeCell ref="AC89:AJ91"/>
    <mergeCell ref="BE63:BH65"/>
    <mergeCell ref="D83:Q84"/>
    <mergeCell ref="R83:BB84"/>
    <mergeCell ref="D107:Q108"/>
    <mergeCell ref="R107:BB108"/>
    <mergeCell ref="D111:M114"/>
    <mergeCell ref="N111:Q114"/>
    <mergeCell ref="D99:M102"/>
    <mergeCell ref="N99:Q102"/>
    <mergeCell ref="U99:AJ102"/>
    <mergeCell ref="AM99:BP102"/>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B4A0-0C39-4110-B406-010646B82432}">
  <sheetPr>
    <pageSetUpPr fitToPage="1"/>
  </sheetPr>
  <dimension ref="A1:CE298"/>
  <sheetViews>
    <sheetView showZeros="0" zoomScale="55" zoomScaleNormal="55" workbookViewId="0">
      <selection activeCell="BK35" sqref="BK35"/>
    </sheetView>
  </sheetViews>
  <sheetFormatPr defaultColWidth="2.75" defaultRowHeight="12.6" customHeight="1" x14ac:dyDescent="0.4"/>
  <cols>
    <col min="1" max="70" width="2.5" style="1" customWidth="1"/>
    <col min="71" max="16384" width="2.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4" t="s">
        <v>0</v>
      </c>
      <c r="D8" s="255"/>
      <c r="E8" s="255"/>
      <c r="F8" s="255"/>
      <c r="G8" s="255"/>
      <c r="H8" s="255"/>
      <c r="I8" s="255"/>
      <c r="J8" s="255"/>
      <c r="K8" s="255"/>
      <c r="L8" s="255"/>
      <c r="M8" s="255"/>
      <c r="N8" s="255"/>
      <c r="O8" s="255"/>
      <c r="P8" s="255"/>
      <c r="Q8" s="255"/>
      <c r="R8" s="255"/>
      <c r="S8" s="255"/>
      <c r="T8" s="255"/>
      <c r="U8" s="256" t="s">
        <v>1</v>
      </c>
      <c r="V8" s="257"/>
      <c r="W8" s="257"/>
      <c r="X8" s="257"/>
      <c r="Y8" s="257"/>
      <c r="Z8" s="257"/>
      <c r="AA8" s="257"/>
      <c r="AB8" s="257"/>
      <c r="AC8" s="257"/>
      <c r="AD8" s="257"/>
      <c r="AE8" s="257"/>
      <c r="AF8" s="257"/>
      <c r="AG8" s="257"/>
      <c r="AH8" s="257"/>
      <c r="AI8" s="257"/>
      <c r="AJ8" s="257"/>
      <c r="AK8" s="257"/>
      <c r="AL8" s="257"/>
      <c r="AM8" s="257"/>
      <c r="AN8" s="258"/>
      <c r="AO8" s="259" t="s">
        <v>2</v>
      </c>
      <c r="AP8" s="257"/>
      <c r="AQ8" s="257"/>
      <c r="AR8" s="257"/>
      <c r="AS8" s="257"/>
      <c r="AT8" s="257"/>
      <c r="AU8" s="257"/>
      <c r="AV8" s="257"/>
      <c r="AW8" s="257"/>
      <c r="AX8" s="257"/>
      <c r="AY8" s="257"/>
      <c r="AZ8" s="257"/>
      <c r="BA8" s="257"/>
      <c r="BB8" s="257"/>
      <c r="BC8" s="257"/>
      <c r="BD8" s="257"/>
      <c r="BE8" s="258"/>
      <c r="BF8" s="254" t="s">
        <v>3</v>
      </c>
      <c r="BG8" s="260"/>
      <c r="BH8" s="260"/>
      <c r="BI8" s="260"/>
      <c r="BJ8" s="260"/>
      <c r="BK8" s="260"/>
      <c r="BL8" s="260"/>
      <c r="BM8" s="260"/>
      <c r="BN8" s="260"/>
      <c r="BO8" s="260"/>
      <c r="BP8" s="260"/>
      <c r="BQ8" s="8"/>
    </row>
    <row r="9" spans="3:70" ht="15.6" customHeight="1" x14ac:dyDescent="0.4">
      <c r="C9" s="255"/>
      <c r="D9" s="255"/>
      <c r="E9" s="255"/>
      <c r="F9" s="255"/>
      <c r="G9" s="255"/>
      <c r="H9" s="255"/>
      <c r="I9" s="255"/>
      <c r="J9" s="255"/>
      <c r="K9" s="255"/>
      <c r="L9" s="255"/>
      <c r="M9" s="255"/>
      <c r="N9" s="255"/>
      <c r="O9" s="255"/>
      <c r="P9" s="255"/>
      <c r="Q9" s="255"/>
      <c r="R9" s="255"/>
      <c r="S9" s="255"/>
      <c r="T9" s="255"/>
      <c r="U9" s="210"/>
      <c r="V9" s="208"/>
      <c r="W9" s="208"/>
      <c r="X9" s="208"/>
      <c r="Y9" s="208"/>
      <c r="Z9" s="208"/>
      <c r="AA9" s="208"/>
      <c r="AB9" s="208"/>
      <c r="AC9" s="208"/>
      <c r="AD9" s="208"/>
      <c r="AE9" s="208"/>
      <c r="AF9" s="208"/>
      <c r="AG9" s="208"/>
      <c r="AH9" s="208"/>
      <c r="AI9" s="208"/>
      <c r="AJ9" s="208"/>
      <c r="AK9" s="208"/>
      <c r="AL9" s="208"/>
      <c r="AM9" s="208"/>
      <c r="AN9" s="209"/>
      <c r="AO9" s="210"/>
      <c r="AP9" s="208"/>
      <c r="AQ9" s="208"/>
      <c r="AR9" s="208"/>
      <c r="AS9" s="208"/>
      <c r="AT9" s="208"/>
      <c r="AU9" s="208"/>
      <c r="AV9" s="208"/>
      <c r="AW9" s="208"/>
      <c r="AX9" s="208"/>
      <c r="AY9" s="208"/>
      <c r="AZ9" s="208"/>
      <c r="BA9" s="208"/>
      <c r="BB9" s="208"/>
      <c r="BC9" s="208"/>
      <c r="BD9" s="208"/>
      <c r="BE9" s="209"/>
      <c r="BF9" s="260"/>
      <c r="BG9" s="260"/>
      <c r="BH9" s="260"/>
      <c r="BI9" s="260"/>
      <c r="BJ9" s="260"/>
      <c r="BK9" s="260"/>
      <c r="BL9" s="260"/>
      <c r="BM9" s="260"/>
      <c r="BN9" s="260"/>
      <c r="BO9" s="260"/>
      <c r="BP9" s="260"/>
      <c r="BQ9" s="8"/>
    </row>
    <row r="10" spans="3:70" ht="15.6" customHeight="1" x14ac:dyDescent="0.4">
      <c r="C10" s="255"/>
      <c r="D10" s="255"/>
      <c r="E10" s="255"/>
      <c r="F10" s="255"/>
      <c r="G10" s="255"/>
      <c r="H10" s="255"/>
      <c r="I10" s="255"/>
      <c r="J10" s="255"/>
      <c r="K10" s="255"/>
      <c r="L10" s="255"/>
      <c r="M10" s="255"/>
      <c r="N10" s="255"/>
      <c r="O10" s="255"/>
      <c r="P10" s="255"/>
      <c r="Q10" s="255"/>
      <c r="R10" s="255"/>
      <c r="S10" s="255"/>
      <c r="T10" s="255"/>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60"/>
      <c r="BG10" s="260"/>
      <c r="BH10" s="260"/>
      <c r="BI10" s="260"/>
      <c r="BJ10" s="260"/>
      <c r="BK10" s="260"/>
      <c r="BL10" s="260"/>
      <c r="BM10" s="260"/>
      <c r="BN10" s="260"/>
      <c r="BO10" s="260"/>
      <c r="BP10" s="260"/>
      <c r="BQ10" s="8"/>
    </row>
    <row r="11" spans="3:70" ht="15.6" customHeight="1" x14ac:dyDescent="0.4">
      <c r="C11" s="261" t="str">
        <f>IF(COUNTIF([2]回答表!K15,"*")&gt;0,[2]回答表!K15,"")</f>
        <v>北秋田市</v>
      </c>
      <c r="D11" s="255"/>
      <c r="E11" s="255"/>
      <c r="F11" s="255"/>
      <c r="G11" s="255"/>
      <c r="H11" s="255"/>
      <c r="I11" s="255"/>
      <c r="J11" s="255"/>
      <c r="K11" s="255"/>
      <c r="L11" s="255"/>
      <c r="M11" s="255"/>
      <c r="N11" s="255"/>
      <c r="O11" s="255"/>
      <c r="P11" s="255"/>
      <c r="Q11" s="255"/>
      <c r="R11" s="255"/>
      <c r="S11" s="255"/>
      <c r="T11" s="255"/>
      <c r="U11" s="262" t="str">
        <f>IF(COUNTIF([2]回答表!F17,"*")&gt;0,[2]回答表!F17,"")</f>
        <v>下水道事業</v>
      </c>
      <c r="V11" s="263"/>
      <c r="W11" s="263"/>
      <c r="X11" s="263"/>
      <c r="Y11" s="263"/>
      <c r="Z11" s="263"/>
      <c r="AA11" s="263"/>
      <c r="AB11" s="263"/>
      <c r="AC11" s="263"/>
      <c r="AD11" s="263"/>
      <c r="AE11" s="263"/>
      <c r="AF11" s="257"/>
      <c r="AG11" s="257"/>
      <c r="AH11" s="257"/>
      <c r="AI11" s="257"/>
      <c r="AJ11" s="257"/>
      <c r="AK11" s="257"/>
      <c r="AL11" s="257"/>
      <c r="AM11" s="257"/>
      <c r="AN11" s="258"/>
      <c r="AO11" s="268" t="str">
        <f>IF(COUNTIF([2]回答表!W17,"*")&gt;0,[2]回答表!W17,"")</f>
        <v>特定環境保全公共下水道</v>
      </c>
      <c r="AP11" s="257"/>
      <c r="AQ11" s="257"/>
      <c r="AR11" s="257"/>
      <c r="AS11" s="257"/>
      <c r="AT11" s="257"/>
      <c r="AU11" s="257"/>
      <c r="AV11" s="257"/>
      <c r="AW11" s="257"/>
      <c r="AX11" s="257"/>
      <c r="AY11" s="257"/>
      <c r="AZ11" s="257"/>
      <c r="BA11" s="257"/>
      <c r="BB11" s="257"/>
      <c r="BC11" s="257"/>
      <c r="BD11" s="257"/>
      <c r="BE11" s="258"/>
      <c r="BF11" s="261" t="str">
        <f>IF(COUNTIF([2]回答表!F19,"*")&gt;0,[2]回答表!F19,"")</f>
        <v>ー</v>
      </c>
      <c r="BG11" s="260"/>
      <c r="BH11" s="260"/>
      <c r="BI11" s="260"/>
      <c r="BJ11" s="260"/>
      <c r="BK11" s="260"/>
      <c r="BL11" s="260"/>
      <c r="BM11" s="260"/>
      <c r="BN11" s="260"/>
      <c r="BO11" s="260"/>
      <c r="BP11" s="260"/>
      <c r="BQ11" s="6"/>
    </row>
    <row r="12" spans="3:70" ht="15.6" customHeight="1" x14ac:dyDescent="0.4">
      <c r="C12" s="255"/>
      <c r="D12" s="255"/>
      <c r="E12" s="255"/>
      <c r="F12" s="255"/>
      <c r="G12" s="255"/>
      <c r="H12" s="255"/>
      <c r="I12" s="255"/>
      <c r="J12" s="255"/>
      <c r="K12" s="255"/>
      <c r="L12" s="255"/>
      <c r="M12" s="255"/>
      <c r="N12" s="255"/>
      <c r="O12" s="255"/>
      <c r="P12" s="255"/>
      <c r="Q12" s="255"/>
      <c r="R12" s="255"/>
      <c r="S12" s="255"/>
      <c r="T12" s="255"/>
      <c r="U12" s="264"/>
      <c r="V12" s="265"/>
      <c r="W12" s="265"/>
      <c r="X12" s="265"/>
      <c r="Y12" s="265"/>
      <c r="Z12" s="265"/>
      <c r="AA12" s="265"/>
      <c r="AB12" s="265"/>
      <c r="AC12" s="265"/>
      <c r="AD12" s="265"/>
      <c r="AE12" s="265"/>
      <c r="AF12" s="208"/>
      <c r="AG12" s="208"/>
      <c r="AH12" s="208"/>
      <c r="AI12" s="208"/>
      <c r="AJ12" s="208"/>
      <c r="AK12" s="208"/>
      <c r="AL12" s="208"/>
      <c r="AM12" s="208"/>
      <c r="AN12" s="209"/>
      <c r="AO12" s="210"/>
      <c r="AP12" s="208"/>
      <c r="AQ12" s="208"/>
      <c r="AR12" s="208"/>
      <c r="AS12" s="208"/>
      <c r="AT12" s="208"/>
      <c r="AU12" s="208"/>
      <c r="AV12" s="208"/>
      <c r="AW12" s="208"/>
      <c r="AX12" s="208"/>
      <c r="AY12" s="208"/>
      <c r="AZ12" s="208"/>
      <c r="BA12" s="208"/>
      <c r="BB12" s="208"/>
      <c r="BC12" s="208"/>
      <c r="BD12" s="208"/>
      <c r="BE12" s="209"/>
      <c r="BF12" s="260"/>
      <c r="BG12" s="260"/>
      <c r="BH12" s="260"/>
      <c r="BI12" s="260"/>
      <c r="BJ12" s="260"/>
      <c r="BK12" s="260"/>
      <c r="BL12" s="260"/>
      <c r="BM12" s="260"/>
      <c r="BN12" s="260"/>
      <c r="BO12" s="260"/>
      <c r="BP12" s="260"/>
      <c r="BQ12" s="6"/>
    </row>
    <row r="13" spans="3:70" ht="15.6" customHeight="1" x14ac:dyDescent="0.4">
      <c r="C13" s="255"/>
      <c r="D13" s="255"/>
      <c r="E13" s="255"/>
      <c r="F13" s="255"/>
      <c r="G13" s="255"/>
      <c r="H13" s="255"/>
      <c r="I13" s="255"/>
      <c r="J13" s="255"/>
      <c r="K13" s="255"/>
      <c r="L13" s="255"/>
      <c r="M13" s="255"/>
      <c r="N13" s="255"/>
      <c r="O13" s="255"/>
      <c r="P13" s="255"/>
      <c r="Q13" s="255"/>
      <c r="R13" s="255"/>
      <c r="S13" s="255"/>
      <c r="T13" s="255"/>
      <c r="U13" s="266"/>
      <c r="V13" s="267"/>
      <c r="W13" s="267"/>
      <c r="X13" s="267"/>
      <c r="Y13" s="267"/>
      <c r="Z13" s="267"/>
      <c r="AA13" s="267"/>
      <c r="AB13" s="267"/>
      <c r="AC13" s="267"/>
      <c r="AD13" s="267"/>
      <c r="AE13" s="267"/>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3"/>
      <c r="BF13" s="260"/>
      <c r="BG13" s="260"/>
      <c r="BH13" s="260"/>
      <c r="BI13" s="260"/>
      <c r="BJ13" s="260"/>
      <c r="BK13" s="260"/>
      <c r="BL13" s="260"/>
      <c r="BM13" s="260"/>
      <c r="BN13" s="260"/>
      <c r="BO13" s="260"/>
      <c r="BP13" s="260"/>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1" t="s">
        <v>4</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15"/>
      <c r="BB18" s="15"/>
      <c r="BC18" s="15"/>
      <c r="BD18" s="15"/>
      <c r="BE18" s="15"/>
      <c r="BF18" s="15"/>
      <c r="BG18" s="15"/>
      <c r="BH18" s="15"/>
      <c r="BI18" s="15"/>
      <c r="BJ18" s="15"/>
      <c r="BK18" s="16"/>
      <c r="BR18" s="13"/>
    </row>
    <row r="19" spans="3:83" ht="15.6" customHeight="1" x14ac:dyDescent="0.4">
      <c r="C19" s="14"/>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15"/>
      <c r="BB19" s="15"/>
      <c r="BC19" s="15"/>
      <c r="BD19" s="15"/>
      <c r="BE19" s="15"/>
      <c r="BF19" s="15"/>
      <c r="BG19" s="15"/>
      <c r="BH19" s="15"/>
      <c r="BI19" s="15"/>
      <c r="BJ19" s="15"/>
      <c r="BK19" s="16"/>
      <c r="BR19" s="13"/>
    </row>
    <row r="20" spans="3:83" ht="13.15" customHeight="1" x14ac:dyDescent="0.4">
      <c r="C20" s="14"/>
      <c r="D20" s="227" t="s">
        <v>5</v>
      </c>
      <c r="E20" s="228"/>
      <c r="F20" s="228"/>
      <c r="G20" s="228"/>
      <c r="H20" s="228"/>
      <c r="I20" s="228"/>
      <c r="J20" s="229"/>
      <c r="K20" s="227" t="s">
        <v>6</v>
      </c>
      <c r="L20" s="228"/>
      <c r="M20" s="228"/>
      <c r="N20" s="228"/>
      <c r="O20" s="228"/>
      <c r="P20" s="228"/>
      <c r="Q20" s="229"/>
      <c r="R20" s="227" t="s">
        <v>7</v>
      </c>
      <c r="S20" s="228"/>
      <c r="T20" s="228"/>
      <c r="U20" s="228"/>
      <c r="V20" s="228"/>
      <c r="W20" s="228"/>
      <c r="X20" s="229"/>
      <c r="Y20" s="236" t="s">
        <v>8</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17"/>
      <c r="BB20" s="245" t="s">
        <v>9</v>
      </c>
      <c r="BC20" s="246"/>
      <c r="BD20" s="246"/>
      <c r="BE20" s="246"/>
      <c r="BF20" s="246"/>
      <c r="BG20" s="246"/>
      <c r="BH20" s="246"/>
      <c r="BI20" s="214"/>
      <c r="BJ20" s="215"/>
      <c r="BK20" s="16"/>
      <c r="BR20" s="18"/>
    </row>
    <row r="21" spans="3:83" ht="13.15" customHeight="1" x14ac:dyDescent="0.4">
      <c r="C21" s="14"/>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7"/>
      <c r="BB21" s="247"/>
      <c r="BC21" s="248"/>
      <c r="BD21" s="248"/>
      <c r="BE21" s="248"/>
      <c r="BF21" s="248"/>
      <c r="BG21" s="248"/>
      <c r="BH21" s="248"/>
      <c r="BI21" s="216"/>
      <c r="BJ21" s="217"/>
      <c r="BK21" s="16"/>
      <c r="BR21" s="18"/>
    </row>
    <row r="22" spans="3:83" ht="13.15" customHeight="1" x14ac:dyDescent="0.4">
      <c r="C22" s="14"/>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19"/>
      <c r="BB22" s="247"/>
      <c r="BC22" s="248"/>
      <c r="BD22" s="248"/>
      <c r="BE22" s="248"/>
      <c r="BF22" s="248"/>
      <c r="BG22" s="248"/>
      <c r="BH22" s="248"/>
      <c r="BI22" s="216"/>
      <c r="BJ22" s="217"/>
      <c r="BK22" s="16"/>
      <c r="BR22" s="18"/>
    </row>
    <row r="23" spans="3:83" ht="31.15" customHeight="1" x14ac:dyDescent="0.4">
      <c r="C23" s="14"/>
      <c r="D23" s="233"/>
      <c r="E23" s="234"/>
      <c r="F23" s="234"/>
      <c r="G23" s="234"/>
      <c r="H23" s="234"/>
      <c r="I23" s="234"/>
      <c r="J23" s="235"/>
      <c r="K23" s="233"/>
      <c r="L23" s="234"/>
      <c r="M23" s="234"/>
      <c r="N23" s="234"/>
      <c r="O23" s="234"/>
      <c r="P23" s="234"/>
      <c r="Q23" s="235"/>
      <c r="R23" s="233"/>
      <c r="S23" s="234"/>
      <c r="T23" s="234"/>
      <c r="U23" s="234"/>
      <c r="V23" s="234"/>
      <c r="W23" s="234"/>
      <c r="X23" s="235"/>
      <c r="Y23" s="251" t="s">
        <v>10</v>
      </c>
      <c r="Z23" s="252"/>
      <c r="AA23" s="252"/>
      <c r="AB23" s="252"/>
      <c r="AC23" s="252"/>
      <c r="AD23" s="252"/>
      <c r="AE23" s="253"/>
      <c r="AF23" s="251" t="s">
        <v>11</v>
      </c>
      <c r="AG23" s="252"/>
      <c r="AH23" s="252"/>
      <c r="AI23" s="252"/>
      <c r="AJ23" s="252"/>
      <c r="AK23" s="252"/>
      <c r="AL23" s="253"/>
      <c r="AM23" s="251" t="s">
        <v>12</v>
      </c>
      <c r="AN23" s="252"/>
      <c r="AO23" s="252"/>
      <c r="AP23" s="252"/>
      <c r="AQ23" s="252"/>
      <c r="AR23" s="252"/>
      <c r="AS23" s="253"/>
      <c r="AT23" s="251" t="s">
        <v>13</v>
      </c>
      <c r="AU23" s="252"/>
      <c r="AV23" s="252"/>
      <c r="AW23" s="252"/>
      <c r="AX23" s="252"/>
      <c r="AY23" s="252"/>
      <c r="AZ23" s="253"/>
      <c r="BA23" s="19"/>
      <c r="BB23" s="249"/>
      <c r="BC23" s="250"/>
      <c r="BD23" s="250"/>
      <c r="BE23" s="250"/>
      <c r="BF23" s="250"/>
      <c r="BG23" s="250"/>
      <c r="BH23" s="250"/>
      <c r="BI23" s="218"/>
      <c r="BJ23" s="219"/>
      <c r="BK23" s="16"/>
      <c r="BR23" s="18"/>
    </row>
    <row r="24" spans="3:83" ht="15.6" customHeight="1" x14ac:dyDescent="0.4">
      <c r="C24" s="14"/>
      <c r="D24" s="121" t="str">
        <f>IF([2]回答表!R41="○","○","")</f>
        <v/>
      </c>
      <c r="E24" s="122"/>
      <c r="F24" s="122"/>
      <c r="G24" s="122"/>
      <c r="H24" s="122"/>
      <c r="I24" s="122"/>
      <c r="J24" s="123"/>
      <c r="K24" s="121" t="str">
        <f>IF([2]回答表!R42="○","○","")</f>
        <v/>
      </c>
      <c r="L24" s="122"/>
      <c r="M24" s="122"/>
      <c r="N24" s="122"/>
      <c r="O24" s="122"/>
      <c r="P24" s="122"/>
      <c r="Q24" s="123"/>
      <c r="R24" s="121" t="str">
        <f>IF([2]回答表!R43="○","○","")</f>
        <v>○</v>
      </c>
      <c r="S24" s="122"/>
      <c r="T24" s="122"/>
      <c r="U24" s="122"/>
      <c r="V24" s="122"/>
      <c r="W24" s="122"/>
      <c r="X24" s="123"/>
      <c r="Y24" s="121" t="str">
        <f>IF([2]回答表!R44="○","○","")</f>
        <v/>
      </c>
      <c r="Z24" s="122"/>
      <c r="AA24" s="122"/>
      <c r="AB24" s="122"/>
      <c r="AC24" s="122"/>
      <c r="AD24" s="122"/>
      <c r="AE24" s="123"/>
      <c r="AF24" s="121" t="str">
        <f>IF([2]回答表!R45="○","○","")</f>
        <v/>
      </c>
      <c r="AG24" s="122"/>
      <c r="AH24" s="122"/>
      <c r="AI24" s="122"/>
      <c r="AJ24" s="122"/>
      <c r="AK24" s="122"/>
      <c r="AL24" s="123"/>
      <c r="AM24" s="121" t="str">
        <f>IF([2]回答表!R46="○","○","")</f>
        <v/>
      </c>
      <c r="AN24" s="122"/>
      <c r="AO24" s="122"/>
      <c r="AP24" s="122"/>
      <c r="AQ24" s="122"/>
      <c r="AR24" s="122"/>
      <c r="AS24" s="123"/>
      <c r="AT24" s="121" t="str">
        <f>IF([2]回答表!R47="○","○","")</f>
        <v/>
      </c>
      <c r="AU24" s="122"/>
      <c r="AV24" s="122"/>
      <c r="AW24" s="122"/>
      <c r="AX24" s="122"/>
      <c r="AY24" s="122"/>
      <c r="AZ24" s="123"/>
      <c r="BA24" s="19"/>
      <c r="BB24" s="118" t="str">
        <f>IF([2]回答表!R48="○","○","")</f>
        <v/>
      </c>
      <c r="BC24" s="119"/>
      <c r="BD24" s="119"/>
      <c r="BE24" s="119"/>
      <c r="BF24" s="119"/>
      <c r="BG24" s="119"/>
      <c r="BH24" s="119"/>
      <c r="BI24" s="214"/>
      <c r="BJ24" s="215"/>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6"/>
      <c r="BJ25" s="217"/>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8"/>
      <c r="BJ26" s="219"/>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IF([2]回答表!X41="○","○","")</f>
        <v/>
      </c>
      <c r="O36" s="98"/>
      <c r="P36" s="98"/>
      <c r="Q36" s="99"/>
      <c r="R36" s="39"/>
      <c r="S36" s="39"/>
      <c r="T36" s="39"/>
      <c r="U36" s="106" t="str">
        <f>IF([2]回答表!X41="○",[2]回答表!B56,IF([2]回答表!AA41="○",[2]回答表!B76,""))</f>
        <v/>
      </c>
      <c r="V36" s="107"/>
      <c r="W36" s="107"/>
      <c r="X36" s="107"/>
      <c r="Y36" s="107"/>
      <c r="Z36" s="107"/>
      <c r="AA36" s="107"/>
      <c r="AB36" s="107"/>
      <c r="AC36" s="107"/>
      <c r="AD36" s="107"/>
      <c r="AE36" s="107"/>
      <c r="AF36" s="107"/>
      <c r="AG36" s="107"/>
      <c r="AH36" s="107"/>
      <c r="AI36" s="107"/>
      <c r="AJ36" s="108"/>
      <c r="AK36" s="50"/>
      <c r="AL36" s="50"/>
      <c r="AM36" s="220" t="s">
        <v>19</v>
      </c>
      <c r="AN36" s="220"/>
      <c r="AO36" s="220"/>
      <c r="AP36" s="220"/>
      <c r="AQ36" s="220"/>
      <c r="AR36" s="220"/>
      <c r="AS36" s="220"/>
      <c r="AT36" s="220"/>
      <c r="AU36" s="220" t="s">
        <v>20</v>
      </c>
      <c r="AV36" s="220"/>
      <c r="AW36" s="220"/>
      <c r="AX36" s="220"/>
      <c r="AY36" s="220"/>
      <c r="AZ36" s="220"/>
      <c r="BA36" s="220"/>
      <c r="BB36" s="220"/>
      <c r="BC36" s="40"/>
      <c r="BD36" s="35"/>
      <c r="BE36" s="115" t="str">
        <f>IF([2]回答表!X41="○",[2]回答表!S62,IF([2]回答表!AA41="○",[2]回答表!S82,""))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0"/>
      <c r="AN37" s="220"/>
      <c r="AO37" s="220"/>
      <c r="AP37" s="220"/>
      <c r="AQ37" s="220"/>
      <c r="AR37" s="220"/>
      <c r="AS37" s="220"/>
      <c r="AT37" s="220"/>
      <c r="AU37" s="220"/>
      <c r="AV37" s="220"/>
      <c r="AW37" s="220"/>
      <c r="AX37" s="220"/>
      <c r="AY37" s="220"/>
      <c r="AZ37" s="220"/>
      <c r="BA37" s="220"/>
      <c r="BB37" s="220"/>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IF([2]回答表!X41="○",[2]回答表!G62,IF([2]回答表!AA41="○",[2]回答表!G82,""))</f>
        <v/>
      </c>
      <c r="AN38" s="119"/>
      <c r="AO38" s="119"/>
      <c r="AP38" s="119"/>
      <c r="AQ38" s="119"/>
      <c r="AR38" s="119"/>
      <c r="AS38" s="119"/>
      <c r="AT38" s="120"/>
      <c r="AU38" s="118" t="str">
        <f>IF([2]回答表!X41="○",[2]回答表!G63,IF([2]回答表!AA41="○",[2]回答表!G83,""))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IF([2]回答表!X41="○",[2]回答表!V62,IF([2]回答表!AA41="○",[2]回答表!V82,""))</f>
        <v/>
      </c>
      <c r="BF39" s="208"/>
      <c r="BG39" s="208"/>
      <c r="BH39" s="209"/>
      <c r="BI39" s="82" t="str">
        <f>IF([2]回答表!X41="○",[2]回答表!V63,IF([2]回答表!AA41="○",[2]回答表!V83,""))</f>
        <v/>
      </c>
      <c r="BJ39" s="208"/>
      <c r="BK39" s="208"/>
      <c r="BL39" s="209"/>
      <c r="BM39" s="82" t="str">
        <f>IF([2]回答表!X41="○",[2]回答表!V64,IF([2]回答表!AA41="○",[2]回答表!V84,""))</f>
        <v/>
      </c>
      <c r="BN39" s="208"/>
      <c r="BO39" s="208"/>
      <c r="BP39" s="209"/>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0"/>
      <c r="BF40" s="208"/>
      <c r="BG40" s="208"/>
      <c r="BH40" s="209"/>
      <c r="BI40" s="210"/>
      <c r="BJ40" s="208"/>
      <c r="BK40" s="208"/>
      <c r="BL40" s="209"/>
      <c r="BM40" s="210"/>
      <c r="BN40" s="208"/>
      <c r="BO40" s="208"/>
      <c r="BP40" s="209"/>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0"/>
      <c r="BF41" s="208"/>
      <c r="BG41" s="208"/>
      <c r="BH41" s="209"/>
      <c r="BI41" s="210"/>
      <c r="BJ41" s="208"/>
      <c r="BK41" s="208"/>
      <c r="BL41" s="209"/>
      <c r="BM41" s="210"/>
      <c r="BN41" s="208"/>
      <c r="BO41" s="208"/>
      <c r="BP41" s="209"/>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6" t="str">
        <f>IF([2]回答表!X41="○",[2]回答表!O68,IF([2]回答表!AA41="○",[2]回答表!O88,""))</f>
        <v/>
      </c>
      <c r="AN42" s="207"/>
      <c r="AO42" s="204" t="s">
        <v>21</v>
      </c>
      <c r="AP42" s="204"/>
      <c r="AQ42" s="204"/>
      <c r="AR42" s="204"/>
      <c r="AS42" s="204"/>
      <c r="AT42" s="204"/>
      <c r="AU42" s="204"/>
      <c r="AV42" s="204"/>
      <c r="AW42" s="204"/>
      <c r="AX42" s="204"/>
      <c r="AY42" s="204"/>
      <c r="AZ42" s="204"/>
      <c r="BA42" s="204"/>
      <c r="BB42" s="205"/>
      <c r="BC42" s="40"/>
      <c r="BD42" s="40"/>
      <c r="BE42" s="210"/>
      <c r="BF42" s="208"/>
      <c r="BG42" s="208"/>
      <c r="BH42" s="209"/>
      <c r="BI42" s="210"/>
      <c r="BJ42" s="208"/>
      <c r="BK42" s="208"/>
      <c r="BL42" s="209"/>
      <c r="BM42" s="210"/>
      <c r="BN42" s="208"/>
      <c r="BO42" s="208"/>
      <c r="BP42" s="209"/>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6" t="str">
        <f>IF([2]回答表!X41="○",[2]回答表!O69,IF([2]回答表!AA41="○",[2]回答表!O89,""))</f>
        <v/>
      </c>
      <c r="AN43" s="207"/>
      <c r="AO43" s="204" t="s">
        <v>22</v>
      </c>
      <c r="AP43" s="204"/>
      <c r="AQ43" s="204"/>
      <c r="AR43" s="204"/>
      <c r="AS43" s="204"/>
      <c r="AT43" s="204"/>
      <c r="AU43" s="204"/>
      <c r="AV43" s="204"/>
      <c r="AW43" s="204"/>
      <c r="AX43" s="204"/>
      <c r="AY43" s="204"/>
      <c r="AZ43" s="204"/>
      <c r="BA43" s="204"/>
      <c r="BB43" s="205"/>
      <c r="BC43" s="40"/>
      <c r="BD43" s="35"/>
      <c r="BE43" s="82" t="s">
        <v>23</v>
      </c>
      <c r="BF43" s="208"/>
      <c r="BG43" s="208"/>
      <c r="BH43" s="209"/>
      <c r="BI43" s="82" t="s">
        <v>24</v>
      </c>
      <c r="BJ43" s="208"/>
      <c r="BK43" s="208"/>
      <c r="BL43" s="209"/>
      <c r="BM43" s="82" t="s">
        <v>25</v>
      </c>
      <c r="BN43" s="208"/>
      <c r="BO43" s="208"/>
      <c r="BP43" s="209"/>
      <c r="BQ43" s="38"/>
      <c r="BR43" s="25"/>
    </row>
    <row r="44" spans="1:70" ht="15.6" customHeight="1" x14ac:dyDescent="0.4">
      <c r="A44" s="25"/>
      <c r="B44" s="25"/>
      <c r="C44" s="33"/>
      <c r="D44" s="140" t="s">
        <v>26</v>
      </c>
      <c r="E44" s="141"/>
      <c r="F44" s="141"/>
      <c r="G44" s="141"/>
      <c r="H44" s="141"/>
      <c r="I44" s="141"/>
      <c r="J44" s="141"/>
      <c r="K44" s="141"/>
      <c r="L44" s="141"/>
      <c r="M44" s="142"/>
      <c r="N44" s="97" t="str">
        <f>IF([2]回答表!AA41="○","○","")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6" t="str">
        <f>IF([2]回答表!X41="○",[2]回答表!O70,IF([2]回答表!AA41="○",[2]回答表!O90,""))</f>
        <v/>
      </c>
      <c r="AN44" s="207"/>
      <c r="AO44" s="204" t="s">
        <v>27</v>
      </c>
      <c r="AP44" s="204"/>
      <c r="AQ44" s="204"/>
      <c r="AR44" s="204"/>
      <c r="AS44" s="204"/>
      <c r="AT44" s="204"/>
      <c r="AU44" s="204"/>
      <c r="AV44" s="204"/>
      <c r="AW44" s="204"/>
      <c r="AX44" s="204"/>
      <c r="AY44" s="204"/>
      <c r="AZ44" s="204"/>
      <c r="BA44" s="204"/>
      <c r="BB44" s="205"/>
      <c r="BC44" s="40"/>
      <c r="BD44" s="54"/>
      <c r="BE44" s="210"/>
      <c r="BF44" s="208"/>
      <c r="BG44" s="208"/>
      <c r="BH44" s="209"/>
      <c r="BI44" s="210"/>
      <c r="BJ44" s="208"/>
      <c r="BK44" s="208"/>
      <c r="BL44" s="209"/>
      <c r="BM44" s="210"/>
      <c r="BN44" s="208"/>
      <c r="BO44" s="208"/>
      <c r="BP44" s="209"/>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6" t="str">
        <f>IF([2]回答表!X41="○",[2]回答表!O71,IF([2]回答表!AA41="○",[2]回答表!O91,""))</f>
        <v/>
      </c>
      <c r="AN45" s="207"/>
      <c r="AO45" s="204" t="s">
        <v>28</v>
      </c>
      <c r="AP45" s="204"/>
      <c r="AQ45" s="204"/>
      <c r="AR45" s="204"/>
      <c r="AS45" s="204"/>
      <c r="AT45" s="204"/>
      <c r="AU45" s="204"/>
      <c r="AV45" s="204"/>
      <c r="AW45" s="204"/>
      <c r="AX45" s="204"/>
      <c r="AY45" s="204"/>
      <c r="AZ45" s="204"/>
      <c r="BA45" s="204"/>
      <c r="BB45" s="205"/>
      <c r="BC45" s="40"/>
      <c r="BD45" s="54"/>
      <c r="BE45" s="211"/>
      <c r="BF45" s="212"/>
      <c r="BG45" s="212"/>
      <c r="BH45" s="213"/>
      <c r="BI45" s="211"/>
      <c r="BJ45" s="212"/>
      <c r="BK45" s="212"/>
      <c r="BL45" s="213"/>
      <c r="BM45" s="211"/>
      <c r="BN45" s="212"/>
      <c r="BO45" s="212"/>
      <c r="BP45" s="213"/>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6" t="str">
        <f>IF([2]回答表!X41="○",[2]回答表!AG68,IF([2]回答表!AA41="○",[2]回答表!AG88,""))</f>
        <v/>
      </c>
      <c r="AN46" s="207"/>
      <c r="AO46" s="204" t="s">
        <v>29</v>
      </c>
      <c r="AP46" s="204"/>
      <c r="AQ46" s="204"/>
      <c r="AR46" s="204"/>
      <c r="AS46" s="204"/>
      <c r="AT46" s="204"/>
      <c r="AU46" s="204"/>
      <c r="AV46" s="204"/>
      <c r="AW46" s="204"/>
      <c r="AX46" s="204"/>
      <c r="AY46" s="204"/>
      <c r="AZ46" s="204"/>
      <c r="BA46" s="204"/>
      <c r="BB46" s="205"/>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6" t="str">
        <f>IF([2]回答表!X41="○",[2]回答表!AG69,IF([2]回答表!AA41="○",[2]回答表!AG89,""))</f>
        <v/>
      </c>
      <c r="AN47" s="207"/>
      <c r="AO47" s="204" t="s">
        <v>30</v>
      </c>
      <c r="AP47" s="204"/>
      <c r="AQ47" s="204"/>
      <c r="AR47" s="204"/>
      <c r="AS47" s="204"/>
      <c r="AT47" s="204"/>
      <c r="AU47" s="204"/>
      <c r="AV47" s="204"/>
      <c r="AW47" s="204"/>
      <c r="AX47" s="204"/>
      <c r="AY47" s="204"/>
      <c r="AZ47" s="204"/>
      <c r="BA47" s="204"/>
      <c r="BB47" s="205"/>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6" t="str">
        <f>IF([2]回答表!X41="○",[2]回答表!AG70,IF([2]回答表!AA41="○",[2]回答表!AG90,""))</f>
        <v/>
      </c>
      <c r="AN48" s="207"/>
      <c r="AO48" s="204" t="s">
        <v>31</v>
      </c>
      <c r="AP48" s="204"/>
      <c r="AQ48" s="204"/>
      <c r="AR48" s="204"/>
      <c r="AS48" s="204"/>
      <c r="AT48" s="204"/>
      <c r="AU48" s="204"/>
      <c r="AV48" s="204"/>
      <c r="AW48" s="204"/>
      <c r="AX48" s="204"/>
      <c r="AY48" s="204"/>
      <c r="AZ48" s="204"/>
      <c r="BA48" s="204"/>
      <c r="BB48" s="205"/>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7.1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IF([2]回答表!AD41="○","○","")</f>
        <v/>
      </c>
      <c r="O52" s="98"/>
      <c r="P52" s="98"/>
      <c r="Q52" s="99"/>
      <c r="R52" s="39"/>
      <c r="S52" s="39"/>
      <c r="T52" s="39"/>
      <c r="U52" s="106" t="str">
        <f>IF([2]回答表!AD41="○",[2]回答表!B96,"")</f>
        <v/>
      </c>
      <c r="V52" s="107"/>
      <c r="W52" s="107"/>
      <c r="X52" s="107"/>
      <c r="Y52" s="107"/>
      <c r="Z52" s="107"/>
      <c r="AA52" s="107"/>
      <c r="AB52" s="107"/>
      <c r="AC52" s="107"/>
      <c r="AD52" s="107"/>
      <c r="AE52" s="107"/>
      <c r="AF52" s="107"/>
      <c r="AG52" s="107"/>
      <c r="AH52" s="107"/>
      <c r="AI52" s="107"/>
      <c r="AJ52" s="108"/>
      <c r="AK52" s="56"/>
      <c r="AL52" s="56"/>
      <c r="AM52" s="106" t="str">
        <f>IF([2]回答表!AD41="○",[2]回答表!B101,"")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IF([2]回答表!X42="○","○","")</f>
        <v/>
      </c>
      <c r="O63" s="98"/>
      <c r="P63" s="98"/>
      <c r="Q63" s="99"/>
      <c r="R63" s="39"/>
      <c r="S63" s="39"/>
      <c r="T63" s="39"/>
      <c r="U63" s="106" t="str">
        <f>IF([2]回答表!X42="○",[2]回答表!B111,IF([2]回答表!AA42="○",[2]回答表!B124,""))</f>
        <v/>
      </c>
      <c r="V63" s="107"/>
      <c r="W63" s="107"/>
      <c r="X63" s="107"/>
      <c r="Y63" s="107"/>
      <c r="Z63" s="107"/>
      <c r="AA63" s="107"/>
      <c r="AB63" s="107"/>
      <c r="AC63" s="107"/>
      <c r="AD63" s="107"/>
      <c r="AE63" s="107"/>
      <c r="AF63" s="107"/>
      <c r="AG63" s="107"/>
      <c r="AH63" s="107"/>
      <c r="AI63" s="107"/>
      <c r="AJ63" s="108"/>
      <c r="AK63" s="50"/>
      <c r="AL63" s="50"/>
      <c r="AM63" s="203" t="s">
        <v>37</v>
      </c>
      <c r="AN63" s="203"/>
      <c r="AO63" s="203"/>
      <c r="AP63" s="203"/>
      <c r="AQ63" s="203"/>
      <c r="AR63" s="203"/>
      <c r="AS63" s="203"/>
      <c r="AT63" s="203"/>
      <c r="AU63" s="203" t="s">
        <v>38</v>
      </c>
      <c r="AV63" s="203"/>
      <c r="AW63" s="203"/>
      <c r="AX63" s="203"/>
      <c r="AY63" s="203"/>
      <c r="AZ63" s="203"/>
      <c r="BA63" s="203"/>
      <c r="BB63" s="203"/>
      <c r="BC63" s="40"/>
      <c r="BD63" s="35"/>
      <c r="BE63" s="115" t="str">
        <f>IF([2]回答表!X42="○",[2]回答表!S117,IF([2]回答表!AA42="○",[2]回答表!S130,""))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3"/>
      <c r="AN64" s="203"/>
      <c r="AO64" s="203"/>
      <c r="AP64" s="203"/>
      <c r="AQ64" s="203"/>
      <c r="AR64" s="203"/>
      <c r="AS64" s="203"/>
      <c r="AT64" s="203"/>
      <c r="AU64" s="203"/>
      <c r="AV64" s="203"/>
      <c r="AW64" s="203"/>
      <c r="AX64" s="203"/>
      <c r="AY64" s="203"/>
      <c r="AZ64" s="203"/>
      <c r="BA64" s="203"/>
      <c r="BB64" s="203"/>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3"/>
      <c r="AN65" s="203"/>
      <c r="AO65" s="203"/>
      <c r="AP65" s="203"/>
      <c r="AQ65" s="203"/>
      <c r="AR65" s="203"/>
      <c r="AS65" s="203"/>
      <c r="AT65" s="203"/>
      <c r="AU65" s="203"/>
      <c r="AV65" s="203"/>
      <c r="AW65" s="203"/>
      <c r="AX65" s="203"/>
      <c r="AY65" s="203"/>
      <c r="AZ65" s="203"/>
      <c r="BA65" s="203"/>
      <c r="BB65" s="203"/>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IF([2]回答表!X42="○",[2]回答表!J117,IF([2]回答表!AA42="○",[2]回答表!J130,""))</f>
        <v/>
      </c>
      <c r="AN66" s="119"/>
      <c r="AO66" s="119"/>
      <c r="AP66" s="119"/>
      <c r="AQ66" s="119"/>
      <c r="AR66" s="119"/>
      <c r="AS66" s="119"/>
      <c r="AT66" s="120"/>
      <c r="AU66" s="118" t="str">
        <f>IF([2]回答表!X42="○",[2]回答表!J118,IF([2]回答表!AA42="○",[2]回答表!J131,""))</f>
        <v/>
      </c>
      <c r="AV66" s="119"/>
      <c r="AW66" s="119"/>
      <c r="AX66" s="119"/>
      <c r="AY66" s="119"/>
      <c r="AZ66" s="119"/>
      <c r="BA66" s="119"/>
      <c r="BB66" s="120"/>
      <c r="BC66" s="40"/>
      <c r="BD66" s="35"/>
      <c r="BE66" s="82" t="str">
        <f>IF([2]回答表!X42="○",[2]回答表!V117,IF([2]回答表!AA42="○",[2]回答表!V130,""))</f>
        <v/>
      </c>
      <c r="BF66" s="83"/>
      <c r="BG66" s="83"/>
      <c r="BH66" s="83"/>
      <c r="BI66" s="82" t="str">
        <f>IF([2]回答表!X42="○",[2]回答表!V118,IF([2]回答表!AA42="○",[2]回答表!V131,""))</f>
        <v/>
      </c>
      <c r="BJ66" s="83"/>
      <c r="BK66" s="83"/>
      <c r="BL66" s="83"/>
      <c r="BM66" s="82" t="str">
        <f>IF([2]回答表!X42="○",[2]回答表!V119,IF([2]回答表!AA42="○",[2]回答表!V132,""))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IF([2]回答表!AA42="○","○","")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IF([2]回答表!AD42="○","○","")</f>
        <v/>
      </c>
      <c r="O75" s="98"/>
      <c r="P75" s="98"/>
      <c r="Q75" s="99"/>
      <c r="R75" s="39"/>
      <c r="S75" s="39"/>
      <c r="T75" s="39"/>
      <c r="U75" s="106" t="str">
        <f>IF([2]回答表!AD42="○",[2]回答表!B137,"")</f>
        <v/>
      </c>
      <c r="V75" s="107"/>
      <c r="W75" s="107"/>
      <c r="X75" s="107"/>
      <c r="Y75" s="107"/>
      <c r="Z75" s="107"/>
      <c r="AA75" s="107"/>
      <c r="AB75" s="107"/>
      <c r="AC75" s="107"/>
      <c r="AD75" s="107"/>
      <c r="AE75" s="107"/>
      <c r="AF75" s="107"/>
      <c r="AG75" s="107"/>
      <c r="AH75" s="107"/>
      <c r="AI75" s="107"/>
      <c r="AJ75" s="108"/>
      <c r="AK75" s="56"/>
      <c r="AL75" s="56"/>
      <c r="AM75" s="106" t="str">
        <f>IF([2]回答表!AD42="○",[2]回答表!B143,"")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149999999999999" customHeight="1" x14ac:dyDescent="0.4">
      <c r="C87" s="33"/>
      <c r="D87" s="172" t="s">
        <v>18</v>
      </c>
      <c r="E87" s="172"/>
      <c r="F87" s="172"/>
      <c r="G87" s="172"/>
      <c r="H87" s="172"/>
      <c r="I87" s="172"/>
      <c r="J87" s="172"/>
      <c r="K87" s="172"/>
      <c r="L87" s="172"/>
      <c r="M87" s="172"/>
      <c r="N87" s="97" t="str">
        <f>IF([2]回答表!F17="水道事業",IF([2]回答表!X43="○","○",""),"")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IF([2]回答表!F17="水道事業",IF([2]回答表!X43="○",[2]回答表!B154,IF([2]回答表!AA43="○",[2]回答表!B201,"")),"")</f>
        <v/>
      </c>
      <c r="AN87" s="107"/>
      <c r="AO87" s="107"/>
      <c r="AP87" s="107"/>
      <c r="AQ87" s="107"/>
      <c r="AR87" s="107"/>
      <c r="AS87" s="107"/>
      <c r="AT87" s="107"/>
      <c r="AU87" s="107"/>
      <c r="AV87" s="107"/>
      <c r="AW87" s="107"/>
      <c r="AX87" s="107"/>
      <c r="AY87" s="107"/>
      <c r="AZ87" s="107"/>
      <c r="BA87" s="107"/>
      <c r="BB87" s="108"/>
      <c r="BC87" s="40"/>
      <c r="BD87" s="35"/>
      <c r="BE87" s="115" t="str">
        <f>IF([2]回答表!F17="水道事業",IF([2]回答表!X43="○",[2]回答表!B190,IF([2]回答表!AA43="○",[2]回答表!B238,"")),"")</f>
        <v/>
      </c>
      <c r="BF87" s="116"/>
      <c r="BG87" s="116"/>
      <c r="BH87" s="116"/>
      <c r="BI87" s="115"/>
      <c r="BJ87" s="116"/>
      <c r="BK87" s="116"/>
      <c r="BL87" s="116"/>
      <c r="BM87" s="115"/>
      <c r="BN87" s="116"/>
      <c r="BO87" s="116"/>
      <c r="BP87" s="117"/>
      <c r="BQ87" s="38"/>
    </row>
    <row r="88" spans="3:69" ht="19.149999999999999"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IF([2]回答表!F17="水道事業",IF([2]回答表!X43="○",[2]回答表!J162,IF([2]回答表!AA43="○",[2]回答表!J209,"")),"")</f>
        <v/>
      </c>
      <c r="V89" s="119"/>
      <c r="W89" s="119"/>
      <c r="X89" s="119"/>
      <c r="Y89" s="119"/>
      <c r="Z89" s="119"/>
      <c r="AA89" s="119"/>
      <c r="AB89" s="120"/>
      <c r="AC89" s="118" t="str">
        <f>IF([2]回答表!F17="水道事業",IF([2]回答表!X43="○",[2]回答表!J169,IF([2]回答表!AA43="○",[2]回答表!J216,"")),"")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IF([2]回答表!F17="水道事業",IF([2]回答表!X43="○",[2]回答表!E190,IF([2]回答表!AA43="○",[2]回答表!E238,"")),"")</f>
        <v/>
      </c>
      <c r="BF90" s="83"/>
      <c r="BG90" s="83"/>
      <c r="BH90" s="83"/>
      <c r="BI90" s="82" t="str">
        <f>IF([2]回答表!F17="水道事業",IF([2]回答表!X43="○",[2]回答表!E191,IF([2]回答表!AA43="○",[2]回答表!E239,"")),"")</f>
        <v/>
      </c>
      <c r="BJ90" s="83"/>
      <c r="BK90" s="83"/>
      <c r="BL90" s="83"/>
      <c r="BM90" s="82" t="str">
        <f>IF([2]回答表!F17="水道事業",IF([2]回答表!X43="○",[2]回答表!E192,IF([2]回答表!AA43="○",[2]回答表!E240,"")),"")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149999999999999"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149999999999999" customHeight="1" x14ac:dyDescent="0.4">
      <c r="C93" s="33"/>
      <c r="D93" s="177" t="s">
        <v>26</v>
      </c>
      <c r="E93" s="172"/>
      <c r="F93" s="172"/>
      <c r="G93" s="172"/>
      <c r="H93" s="172"/>
      <c r="I93" s="172"/>
      <c r="J93" s="172"/>
      <c r="K93" s="172"/>
      <c r="L93" s="172"/>
      <c r="M93" s="173"/>
      <c r="N93" s="97" t="str">
        <f>IF([2]回答表!F17="水道事業",IF([2]回答表!AA43="○","○",""),"")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IF([2]回答表!F17="水道事業",IF([2]回答表!X43="○",[2]回答表!J172,IF([2]回答表!AA43="○",[2]回答表!J219,"")),"")</f>
        <v/>
      </c>
      <c r="V94" s="119"/>
      <c r="W94" s="119"/>
      <c r="X94" s="119"/>
      <c r="Y94" s="119"/>
      <c r="Z94" s="119"/>
      <c r="AA94" s="119"/>
      <c r="AB94" s="120"/>
      <c r="AC94" s="118" t="str">
        <f>IF([2]回答表!F17="水道事業",IF([2]回答表!X43="○",[2]回答表!J176,IF([2]回答表!AA43="○",[2]回答表!J223,"")),"")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IF([2]回答表!F17="水道事業",IF([2]回答表!AD43="○","○",""),"")</f>
        <v/>
      </c>
      <c r="O99" s="98"/>
      <c r="P99" s="98"/>
      <c r="Q99" s="99"/>
      <c r="R99" s="39"/>
      <c r="S99" s="39"/>
      <c r="T99" s="39"/>
      <c r="U99" s="106" t="str">
        <f>IF([2]回答表!F17="水道事業",IF([2]回答表!AD43="○",[2]回答表!B249,""),"")</f>
        <v/>
      </c>
      <c r="V99" s="107"/>
      <c r="W99" s="107"/>
      <c r="X99" s="107"/>
      <c r="Y99" s="107"/>
      <c r="Z99" s="107"/>
      <c r="AA99" s="107"/>
      <c r="AB99" s="107"/>
      <c r="AC99" s="107"/>
      <c r="AD99" s="107"/>
      <c r="AE99" s="107"/>
      <c r="AF99" s="107"/>
      <c r="AG99" s="107"/>
      <c r="AH99" s="107"/>
      <c r="AI99" s="107"/>
      <c r="AJ99" s="108"/>
      <c r="AK99" s="56"/>
      <c r="AL99" s="56"/>
      <c r="AM99" s="106" t="str">
        <f>IF([2]回答表!F17="水道事業",IF([2]回答表!AD43="○",[2]回答表!B255,""),"")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149999999999999" customHeight="1" x14ac:dyDescent="0.4">
      <c r="C111" s="33"/>
      <c r="D111" s="172" t="s">
        <v>18</v>
      </c>
      <c r="E111" s="172"/>
      <c r="F111" s="172"/>
      <c r="G111" s="172"/>
      <c r="H111" s="172"/>
      <c r="I111" s="172"/>
      <c r="J111" s="172"/>
      <c r="K111" s="172"/>
      <c r="L111" s="172"/>
      <c r="M111" s="172"/>
      <c r="N111" s="97" t="str">
        <f>IF([2]回答表!F17="簡易水道事業",IF([2]回答表!X43="○","○",""),"")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IF([2]回答表!F17="簡易水道事業",IF([2]回答表!X43="○",[2]回答表!B154,IF([2]回答表!AA43="○",[2]回答表!B201,"")),"")</f>
        <v/>
      </c>
      <c r="AN111" s="107"/>
      <c r="AO111" s="107"/>
      <c r="AP111" s="107"/>
      <c r="AQ111" s="107"/>
      <c r="AR111" s="107"/>
      <c r="AS111" s="107"/>
      <c r="AT111" s="107"/>
      <c r="AU111" s="107"/>
      <c r="AV111" s="107"/>
      <c r="AW111" s="107"/>
      <c r="AX111" s="107"/>
      <c r="AY111" s="107"/>
      <c r="AZ111" s="107"/>
      <c r="BA111" s="107"/>
      <c r="BB111" s="108"/>
      <c r="BC111" s="40"/>
      <c r="BD111" s="35"/>
      <c r="BE111" s="115" t="str">
        <f>IF([2]回答表!F17="簡易水道事業",IF([2]回答表!X43="○",[2]回答表!B190,IF([2]回答表!AA43="○",[2]回答表!B238,"")),"")</f>
        <v/>
      </c>
      <c r="BF111" s="116"/>
      <c r="BG111" s="116"/>
      <c r="BH111" s="116"/>
      <c r="BI111" s="115"/>
      <c r="BJ111" s="116"/>
      <c r="BK111" s="116"/>
      <c r="BL111" s="116"/>
      <c r="BM111" s="115"/>
      <c r="BN111" s="116"/>
      <c r="BO111" s="116"/>
      <c r="BP111" s="117"/>
      <c r="BQ111" s="38"/>
    </row>
    <row r="112" spans="1:70" ht="19.149999999999999"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IF([2]回答表!F17="簡易水道事業",IF([2]回答表!X43="○",[2]回答表!Y181,IF([2]回答表!AA43="○",[2]回答表!Y229,"")),"")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IF([2]回答表!F17="簡易水道事業",IF([2]回答表!X43="○",[2]回答表!E190,IF([2]回答表!AA43="○",[2]回答表!E238,"")),"")</f>
        <v/>
      </c>
      <c r="BF114" s="83"/>
      <c r="BG114" s="83"/>
      <c r="BH114" s="83"/>
      <c r="BI114" s="82" t="str">
        <f>IF([2]回答表!F17="簡易水道事業",IF([2]回答表!X43="○",[2]回答表!E191,IF([2]回答表!AA43="○",[2]回答表!E239,"")),"")</f>
        <v/>
      </c>
      <c r="BJ114" s="83"/>
      <c r="BK114" s="83"/>
      <c r="BL114" s="83"/>
      <c r="BM114" s="82" t="str">
        <f>IF([2]回答表!F17="簡易水道事業",IF([2]回答表!X43="○",[2]回答表!E192,IF([2]回答表!AA43="○",[2]回答表!E240,"")),"")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149999999999999"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149999999999999" customHeight="1" x14ac:dyDescent="0.4">
      <c r="C117" s="33"/>
      <c r="D117" s="177" t="s">
        <v>26</v>
      </c>
      <c r="E117" s="172"/>
      <c r="F117" s="172"/>
      <c r="G117" s="172"/>
      <c r="H117" s="172"/>
      <c r="I117" s="172"/>
      <c r="J117" s="172"/>
      <c r="K117" s="172"/>
      <c r="L117" s="172"/>
      <c r="M117" s="173"/>
      <c r="N117" s="97" t="str">
        <f>IF([2]回答表!F17="簡易水道事業",IF([2]回答表!AA43="○","○",""),"")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IF([2]回答表!F17="簡易水道事業",IF([2]回答表!X43="○",[2]回答表!Y182,IF([2]回答表!AA43="○",[2]回答表!Y230,"")),"")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IF([2]回答表!F17="簡易水道事業",IF([2]回答表!AD43="○","○",""),"")</f>
        <v/>
      </c>
      <c r="O123" s="98"/>
      <c r="P123" s="98"/>
      <c r="Q123" s="99"/>
      <c r="R123" s="39"/>
      <c r="S123" s="39"/>
      <c r="T123" s="39"/>
      <c r="U123" s="106" t="str">
        <f>IF([2]回答表!F17="簡易水道事業",IF([2]回答表!AD43="○",[2]回答表!B249,""),"")</f>
        <v/>
      </c>
      <c r="V123" s="107"/>
      <c r="W123" s="107"/>
      <c r="X123" s="107"/>
      <c r="Y123" s="107"/>
      <c r="Z123" s="107"/>
      <c r="AA123" s="107"/>
      <c r="AB123" s="107"/>
      <c r="AC123" s="107"/>
      <c r="AD123" s="107"/>
      <c r="AE123" s="107"/>
      <c r="AF123" s="107"/>
      <c r="AG123" s="107"/>
      <c r="AH123" s="107"/>
      <c r="AI123" s="107"/>
      <c r="AJ123" s="108"/>
      <c r="AK123" s="56"/>
      <c r="AL123" s="56"/>
      <c r="AM123" s="106" t="str">
        <f>IF([2]回答表!F17="簡易水道事業",IF([2]回答表!AD43="○",[2]回答表!B255,""),"")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149999999999999" customHeight="1" x14ac:dyDescent="0.4">
      <c r="C135" s="33"/>
      <c r="D135" s="172" t="s">
        <v>18</v>
      </c>
      <c r="E135" s="172"/>
      <c r="F135" s="172"/>
      <c r="G135" s="172"/>
      <c r="H135" s="172"/>
      <c r="I135" s="172"/>
      <c r="J135" s="172"/>
      <c r="K135" s="172"/>
      <c r="L135" s="172"/>
      <c r="M135" s="172"/>
      <c r="N135" s="97" t="str">
        <f>IF([2]回答表!F17="下水道事業",IF([2]回答表!X43="○","○",""),"")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IF([2]回答表!F17="下水道事業",IF([2]回答表!X43="○",[2]回答表!B154,IF([2]回答表!AA43="○",[2]回答表!B201,"")),"")</f>
        <v/>
      </c>
      <c r="AN135" s="107"/>
      <c r="AO135" s="107"/>
      <c r="AP135" s="107"/>
      <c r="AQ135" s="107"/>
      <c r="AR135" s="107"/>
      <c r="AS135" s="107"/>
      <c r="AT135" s="107"/>
      <c r="AU135" s="107"/>
      <c r="AV135" s="107"/>
      <c r="AW135" s="107"/>
      <c r="AX135" s="107"/>
      <c r="AY135" s="107"/>
      <c r="AZ135" s="107"/>
      <c r="BA135" s="107"/>
      <c r="BB135" s="108"/>
      <c r="BC135" s="40"/>
      <c r="BD135" s="35"/>
      <c r="BE135" s="115" t="str">
        <f>IF([2]回答表!F17="下水道事業",IF([2]回答表!X43="○",[2]回答表!B190,IF([2]回答表!AA43="○",[2]回答表!B238,"")),"")</f>
        <v/>
      </c>
      <c r="BF135" s="116"/>
      <c r="BG135" s="116"/>
      <c r="BH135" s="116"/>
      <c r="BI135" s="115"/>
      <c r="BJ135" s="116"/>
      <c r="BK135" s="116"/>
      <c r="BL135" s="116"/>
      <c r="BM135" s="115"/>
      <c r="BN135" s="116"/>
      <c r="BO135" s="116"/>
      <c r="BP135" s="117"/>
      <c r="BQ135" s="38"/>
    </row>
    <row r="136" spans="3:69" ht="19.149999999999999"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IF([2]回答表!F17="下水道事業",IF([2]回答表!X43="○",[2]回答表!Y184,IF([2]回答表!AA43="○",[2]回答表!Y232,"")),"")</f>
        <v/>
      </c>
      <c r="V137" s="119"/>
      <c r="W137" s="119"/>
      <c r="X137" s="119"/>
      <c r="Y137" s="119"/>
      <c r="Z137" s="119"/>
      <c r="AA137" s="119"/>
      <c r="AB137" s="120"/>
      <c r="AC137" s="118" t="str">
        <f>IF([2]回答表!F17="下水道事業",IF([2]回答表!X43="○",[2]回答表!Y185,IF([2]回答表!AA43="○",[2]回答表!Y233,"")),"")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IF([2]回答表!F17="下水道事業",IF([2]回答表!X43="○",[2]回答表!E190,IF([2]回答表!AA43="○",[2]回答表!E238,"")),"")</f>
        <v/>
      </c>
      <c r="BF138" s="83"/>
      <c r="BG138" s="83"/>
      <c r="BH138" s="83"/>
      <c r="BI138" s="82" t="str">
        <f>IF([2]回答表!F17="下水道事業",IF([2]回答表!X43="○",[2]回答表!E191,IF([2]回答表!AA43="○",[2]回答表!E239,"")),"")</f>
        <v/>
      </c>
      <c r="BJ138" s="83"/>
      <c r="BK138" s="83"/>
      <c r="BL138" s="83"/>
      <c r="BM138" s="82" t="str">
        <f>IF([2]回答表!F17="下水道事業",IF([2]回答表!X43="○",[2]回答表!E192,IF([2]回答表!AA43="○",[2]回答表!E240,"")),"")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149999999999999"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149999999999999" customHeight="1" x14ac:dyDescent="0.4">
      <c r="C141" s="33"/>
      <c r="D141" s="177" t="s">
        <v>26</v>
      </c>
      <c r="E141" s="172"/>
      <c r="F141" s="172"/>
      <c r="G141" s="172"/>
      <c r="H141" s="172"/>
      <c r="I141" s="172"/>
      <c r="J141" s="172"/>
      <c r="K141" s="172"/>
      <c r="L141" s="172"/>
      <c r="M141" s="173"/>
      <c r="N141" s="97" t="str">
        <f>IF([2]回答表!F17="下水道事業",IF([2]回答表!AA43="○","○",""),"")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IF([2]回答表!F17="下水道事業",IF([2]回答表!X43="○",[2]回答表!Y186,IF([2]回答表!AA43="○",[2]回答表!Y234,"")),"")</f>
        <v/>
      </c>
      <c r="V142" s="119"/>
      <c r="W142" s="119"/>
      <c r="X142" s="119"/>
      <c r="Y142" s="119"/>
      <c r="Z142" s="119"/>
      <c r="AA142" s="119"/>
      <c r="AB142" s="120"/>
      <c r="AC142" s="118" t="str">
        <f>IF([2]回答表!F17="下水道事業",IF([2]回答表!X43="○",[2]回答表!Y187,IF([2]回答表!AA43="○",[2]回答表!Y235,"")),"")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IF([2]回答表!F17="下水道事業",IF([2]回答表!AD43="○","○",""),"")</f>
        <v>○</v>
      </c>
      <c r="O147" s="98"/>
      <c r="P147" s="98"/>
      <c r="Q147" s="99"/>
      <c r="R147" s="39"/>
      <c r="S147" s="39"/>
      <c r="T147" s="39"/>
      <c r="U147" s="278" t="str">
        <f>IF([2]回答表!F17="下水道事業",IF([2]回答表!AD43="○",[2]回答表!B249,""),"")</f>
        <v>今後の人口減少等を見据え、処理水量も減少するものと予測されるものの、水質悪化による処理能力不足等も懸念されることから、適宜、施設及び設備の機能増強（更新）することも検討。また、県及び３市町での事務処理・窓口対応等の共同化（ソフト）を検討中。</v>
      </c>
      <c r="V147" s="279"/>
      <c r="W147" s="279"/>
      <c r="X147" s="279"/>
      <c r="Y147" s="279"/>
      <c r="Z147" s="279"/>
      <c r="AA147" s="279"/>
      <c r="AB147" s="279"/>
      <c r="AC147" s="279"/>
      <c r="AD147" s="279"/>
      <c r="AE147" s="279"/>
      <c r="AF147" s="279"/>
      <c r="AG147" s="279"/>
      <c r="AH147" s="279"/>
      <c r="AI147" s="279"/>
      <c r="AJ147" s="280"/>
      <c r="AK147" s="56"/>
      <c r="AL147" s="56"/>
      <c r="AM147" s="269" t="str">
        <f>IF([2]回答表!F17="下水道事業",IF([2]回答表!AD43="○",[2]回答表!B255,""),"")</f>
        <v>他事業も同時に進行していることから、全体的なバランスを踏まえた財政計画により、実施時期を考慮して対応策を講じていく必要がある。</v>
      </c>
      <c r="AN147" s="270"/>
      <c r="AO147" s="270"/>
      <c r="AP147" s="270"/>
      <c r="AQ147" s="270"/>
      <c r="AR147" s="270"/>
      <c r="AS147" s="270"/>
      <c r="AT147" s="270"/>
      <c r="AU147" s="270"/>
      <c r="AV147" s="270"/>
      <c r="AW147" s="270"/>
      <c r="AX147" s="270"/>
      <c r="AY147" s="270"/>
      <c r="AZ147" s="270"/>
      <c r="BA147" s="270"/>
      <c r="BB147" s="270"/>
      <c r="BC147" s="270"/>
      <c r="BD147" s="270"/>
      <c r="BE147" s="270"/>
      <c r="BF147" s="270"/>
      <c r="BG147" s="270"/>
      <c r="BH147" s="270"/>
      <c r="BI147" s="270"/>
      <c r="BJ147" s="270"/>
      <c r="BK147" s="270"/>
      <c r="BL147" s="270"/>
      <c r="BM147" s="270"/>
      <c r="BN147" s="270"/>
      <c r="BO147" s="270"/>
      <c r="BP147" s="271"/>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281"/>
      <c r="V148" s="282"/>
      <c r="W148" s="282"/>
      <c r="X148" s="282"/>
      <c r="Y148" s="282"/>
      <c r="Z148" s="282"/>
      <c r="AA148" s="282"/>
      <c r="AB148" s="282"/>
      <c r="AC148" s="282"/>
      <c r="AD148" s="282"/>
      <c r="AE148" s="282"/>
      <c r="AF148" s="282"/>
      <c r="AG148" s="282"/>
      <c r="AH148" s="282"/>
      <c r="AI148" s="282"/>
      <c r="AJ148" s="283"/>
      <c r="AK148" s="56"/>
      <c r="AL148" s="56"/>
      <c r="AM148" s="272"/>
      <c r="AN148" s="273"/>
      <c r="AO148" s="273"/>
      <c r="AP148" s="273"/>
      <c r="AQ148" s="273"/>
      <c r="AR148" s="273"/>
      <c r="AS148" s="273"/>
      <c r="AT148" s="273"/>
      <c r="AU148" s="273"/>
      <c r="AV148" s="273"/>
      <c r="AW148" s="273"/>
      <c r="AX148" s="273"/>
      <c r="AY148" s="273"/>
      <c r="AZ148" s="273"/>
      <c r="BA148" s="273"/>
      <c r="BB148" s="273"/>
      <c r="BC148" s="273"/>
      <c r="BD148" s="273"/>
      <c r="BE148" s="273"/>
      <c r="BF148" s="273"/>
      <c r="BG148" s="273"/>
      <c r="BH148" s="273"/>
      <c r="BI148" s="273"/>
      <c r="BJ148" s="273"/>
      <c r="BK148" s="273"/>
      <c r="BL148" s="273"/>
      <c r="BM148" s="273"/>
      <c r="BN148" s="273"/>
      <c r="BO148" s="273"/>
      <c r="BP148" s="274"/>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281"/>
      <c r="V149" s="282"/>
      <c r="W149" s="282"/>
      <c r="X149" s="282"/>
      <c r="Y149" s="282"/>
      <c r="Z149" s="282"/>
      <c r="AA149" s="282"/>
      <c r="AB149" s="282"/>
      <c r="AC149" s="282"/>
      <c r="AD149" s="282"/>
      <c r="AE149" s="282"/>
      <c r="AF149" s="282"/>
      <c r="AG149" s="282"/>
      <c r="AH149" s="282"/>
      <c r="AI149" s="282"/>
      <c r="AJ149" s="283"/>
      <c r="AK149" s="56"/>
      <c r="AL149" s="56"/>
      <c r="AM149" s="272"/>
      <c r="AN149" s="273"/>
      <c r="AO149" s="273"/>
      <c r="AP149" s="273"/>
      <c r="AQ149" s="273"/>
      <c r="AR149" s="273"/>
      <c r="AS149" s="273"/>
      <c r="AT149" s="273"/>
      <c r="AU149" s="273"/>
      <c r="AV149" s="273"/>
      <c r="AW149" s="273"/>
      <c r="AX149" s="273"/>
      <c r="AY149" s="273"/>
      <c r="AZ149" s="273"/>
      <c r="BA149" s="273"/>
      <c r="BB149" s="273"/>
      <c r="BC149" s="273"/>
      <c r="BD149" s="273"/>
      <c r="BE149" s="273"/>
      <c r="BF149" s="273"/>
      <c r="BG149" s="273"/>
      <c r="BH149" s="273"/>
      <c r="BI149" s="273"/>
      <c r="BJ149" s="273"/>
      <c r="BK149" s="273"/>
      <c r="BL149" s="273"/>
      <c r="BM149" s="273"/>
      <c r="BN149" s="273"/>
      <c r="BO149" s="273"/>
      <c r="BP149" s="274"/>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284"/>
      <c r="V150" s="285"/>
      <c r="W150" s="285"/>
      <c r="X150" s="285"/>
      <c r="Y150" s="285"/>
      <c r="Z150" s="285"/>
      <c r="AA150" s="285"/>
      <c r="AB150" s="285"/>
      <c r="AC150" s="285"/>
      <c r="AD150" s="285"/>
      <c r="AE150" s="285"/>
      <c r="AF150" s="285"/>
      <c r="AG150" s="285"/>
      <c r="AH150" s="285"/>
      <c r="AI150" s="285"/>
      <c r="AJ150" s="286"/>
      <c r="AK150" s="56"/>
      <c r="AL150" s="56"/>
      <c r="AM150" s="275"/>
      <c r="AN150" s="276"/>
      <c r="AO150" s="276"/>
      <c r="AP150" s="276"/>
      <c r="AQ150" s="276"/>
      <c r="AR150" s="276"/>
      <c r="AS150" s="276"/>
      <c r="AT150" s="276"/>
      <c r="AU150" s="276"/>
      <c r="AV150" s="276"/>
      <c r="AW150" s="276"/>
      <c r="AX150" s="276"/>
      <c r="AY150" s="276"/>
      <c r="AZ150" s="276"/>
      <c r="BA150" s="276"/>
      <c r="BB150" s="276"/>
      <c r="BC150" s="276"/>
      <c r="BD150" s="276"/>
      <c r="BE150" s="276"/>
      <c r="BF150" s="276"/>
      <c r="BG150" s="276"/>
      <c r="BH150" s="276"/>
      <c r="BI150" s="276"/>
      <c r="BJ150" s="276"/>
      <c r="BK150" s="276"/>
      <c r="BL150" s="276"/>
      <c r="BM150" s="276"/>
      <c r="BN150" s="276"/>
      <c r="BO150" s="276"/>
      <c r="BP150" s="277"/>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149999999999999" customHeight="1" x14ac:dyDescent="0.5">
      <c r="C159" s="33"/>
      <c r="D159" s="172" t="s">
        <v>18</v>
      </c>
      <c r="E159" s="172"/>
      <c r="F159" s="172"/>
      <c r="G159" s="172"/>
      <c r="H159" s="172"/>
      <c r="I159" s="172"/>
      <c r="J159" s="172"/>
      <c r="K159" s="172"/>
      <c r="L159" s="172"/>
      <c r="M159" s="172"/>
      <c r="N159" s="97" t="str">
        <f>IF([2]回答表!BD17="○",IF([2]回答表!X43="○","○",""),"")</f>
        <v/>
      </c>
      <c r="O159" s="98"/>
      <c r="P159" s="98"/>
      <c r="Q159" s="99"/>
      <c r="R159" s="39"/>
      <c r="S159" s="39"/>
      <c r="T159" s="39"/>
      <c r="U159" s="106" t="str">
        <f>IF([2]回答表!BD17="○",IF([2]回答表!X43="○",[2]回答表!B154,IF([2]回答表!AA43="○",[2]回答表!B201,"")),"")</f>
        <v/>
      </c>
      <c r="V159" s="107"/>
      <c r="W159" s="107"/>
      <c r="X159" s="107"/>
      <c r="Y159" s="107"/>
      <c r="Z159" s="107"/>
      <c r="AA159" s="107"/>
      <c r="AB159" s="107"/>
      <c r="AC159" s="107"/>
      <c r="AD159" s="107"/>
      <c r="AE159" s="107"/>
      <c r="AF159" s="107"/>
      <c r="AG159" s="107"/>
      <c r="AH159" s="107"/>
      <c r="AI159" s="107"/>
      <c r="AJ159" s="108"/>
      <c r="AK159" s="50"/>
      <c r="AL159" s="50"/>
      <c r="AM159" s="115" t="str">
        <f>IF([2]回答表!BD17="○",IF([2]回答表!X43="○",[2]回答表!B190,IF([2]回答表!AA43="○",[2]回答表!B238,"")),"")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149999999999999"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IF([2]回答表!BD17="○",IF([2]回答表!X43="○",[2]回答表!E190,IF([2]回答表!AA43="○",[2]回答表!E238,"")),"")</f>
        <v/>
      </c>
      <c r="AN162" s="83"/>
      <c r="AO162" s="83"/>
      <c r="AP162" s="83"/>
      <c r="AQ162" s="82" t="str">
        <f>IF([2]回答表!BD17="○",IF([2]回答表!X43="○",[2]回答表!E191,IF([2]回答表!AA43="○",[2]回答表!E239,"")),"")</f>
        <v/>
      </c>
      <c r="AR162" s="83"/>
      <c r="AS162" s="83"/>
      <c r="AT162" s="83"/>
      <c r="AU162" s="82" t="str">
        <f>IF([2]回答表!BD17="○",IF([2]回答表!X43="○",[2]回答表!E192,IF([2]回答表!AA43="○",[2]回答表!E240,"")),"")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149999999999999"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149999999999999" customHeight="1" x14ac:dyDescent="0.5">
      <c r="C165" s="33"/>
      <c r="D165" s="177" t="s">
        <v>26</v>
      </c>
      <c r="E165" s="172"/>
      <c r="F165" s="172"/>
      <c r="G165" s="172"/>
      <c r="H165" s="172"/>
      <c r="I165" s="172"/>
      <c r="J165" s="172"/>
      <c r="K165" s="172"/>
      <c r="L165" s="172"/>
      <c r="M165" s="173"/>
      <c r="N165" s="97" t="str">
        <f>IF([2]回答表!BD17="○",IF([2]回答表!AA43="○","○",""),"")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IF([2]回答表!BD17="○",IF([2]回答表!AD43="○","○",""),"")</f>
        <v/>
      </c>
      <c r="O171" s="98"/>
      <c r="P171" s="98"/>
      <c r="Q171" s="99"/>
      <c r="R171" s="39"/>
      <c r="S171" s="39"/>
      <c r="T171" s="39"/>
      <c r="U171" s="106" t="str">
        <f>IF([2]回答表!BD17="○",IF([2]回答表!AD43="○",[2]回答表!B249,""),"")</f>
        <v/>
      </c>
      <c r="V171" s="107"/>
      <c r="W171" s="107"/>
      <c r="X171" s="107"/>
      <c r="Y171" s="107"/>
      <c r="Z171" s="107"/>
      <c r="AA171" s="107"/>
      <c r="AB171" s="107"/>
      <c r="AC171" s="107"/>
      <c r="AD171" s="107"/>
      <c r="AE171" s="107"/>
      <c r="AF171" s="107"/>
      <c r="AG171" s="107"/>
      <c r="AH171" s="107"/>
      <c r="AI171" s="107"/>
      <c r="AJ171" s="108"/>
      <c r="AK171" s="56"/>
      <c r="AL171" s="56"/>
      <c r="AM171" s="106" t="str">
        <f>IF([2]回答表!BD17="○",IF([2]回答表!AD43="○",[2]回答表!B255,""),"")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IF([2]回答表!X44="○","○","")</f>
        <v/>
      </c>
      <c r="O183" s="98"/>
      <c r="P183" s="98"/>
      <c r="Q183" s="99"/>
      <c r="R183" s="39"/>
      <c r="S183" s="39"/>
      <c r="T183" s="39"/>
      <c r="U183" s="106" t="str">
        <f>IF([2]回答表!X44="○",[2]回答表!B266,IF([2]回答表!AA44="○",[2]回答表!B283,""))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IF([2]回答表!X44="○",[2]回答表!U272,IF([2]回答表!AA44="○",[2]回答表!U289,""))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IF([2]回答表!X44="○",[2]回答表!G272,IF([2]回答表!AA44="○",[2]回答表!G289,""))</f>
        <v/>
      </c>
      <c r="AN186" s="119"/>
      <c r="AO186" s="119"/>
      <c r="AP186" s="119"/>
      <c r="AQ186" s="119"/>
      <c r="AR186" s="119"/>
      <c r="AS186" s="119"/>
      <c r="AT186" s="120"/>
      <c r="AU186" s="118" t="str">
        <f>IF([2]回答表!X44="○",[2]回答表!G273,IF([2]回答表!AA44="○",[2]回答表!G290,""))</f>
        <v/>
      </c>
      <c r="AV186" s="119"/>
      <c r="AW186" s="119"/>
      <c r="AX186" s="119"/>
      <c r="AY186" s="119"/>
      <c r="AZ186" s="119"/>
      <c r="BA186" s="119"/>
      <c r="BB186" s="120"/>
      <c r="BC186" s="40"/>
      <c r="BD186" s="35"/>
      <c r="BE186" s="82" t="str">
        <f>IF([2]回答表!X44="○",[2]回答表!X272,IF([2]回答表!AA44="○",[2]回答表!X289,""))</f>
        <v/>
      </c>
      <c r="BF186" s="83"/>
      <c r="BG186" s="83"/>
      <c r="BH186" s="83"/>
      <c r="BI186" s="82" t="str">
        <f>IF([2]回答表!X44="○",[2]回答表!X273,IF([2]回答表!AA44="○",[2]回答表!X290,""))</f>
        <v/>
      </c>
      <c r="BJ186" s="83"/>
      <c r="BK186" s="83"/>
      <c r="BL186" s="86"/>
      <c r="BM186" s="82" t="str">
        <f>IF([2]回答表!X44="○",[2]回答表!X274,IF([2]回答表!AA44="○",[2]回答表!X291,""))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IF([2]回答表!AA44="○","○","")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IF([2]回答表!AD44="○","○","")</f>
        <v/>
      </c>
      <c r="O195" s="98"/>
      <c r="P195" s="98"/>
      <c r="Q195" s="99"/>
      <c r="R195" s="39"/>
      <c r="S195" s="39"/>
      <c r="T195" s="39"/>
      <c r="U195" s="106" t="str">
        <f>IF([2]回答表!AD44="○",[2]回答表!B296,"")</f>
        <v/>
      </c>
      <c r="V195" s="107"/>
      <c r="W195" s="107"/>
      <c r="X195" s="107"/>
      <c r="Y195" s="107"/>
      <c r="Z195" s="107"/>
      <c r="AA195" s="107"/>
      <c r="AB195" s="107"/>
      <c r="AC195" s="107"/>
      <c r="AD195" s="107"/>
      <c r="AE195" s="107"/>
      <c r="AF195" s="107"/>
      <c r="AG195" s="107"/>
      <c r="AH195" s="107"/>
      <c r="AI195" s="107"/>
      <c r="AJ195" s="108"/>
      <c r="AK195" s="61"/>
      <c r="AL195" s="61"/>
      <c r="AM195" s="106" t="str">
        <f>IF([2]回答表!AD44="○",[2]回答表!B302,"")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149999999999999"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IF([2]回答表!X45="○","○","")</f>
        <v/>
      </c>
      <c r="O207" s="98"/>
      <c r="P207" s="98"/>
      <c r="Q207" s="99"/>
      <c r="R207" s="39"/>
      <c r="S207" s="39"/>
      <c r="T207" s="39"/>
      <c r="U207" s="106" t="str">
        <f>IF([2]回答表!X45="○",[2]回答表!B314,IF([2]回答表!AA45="○",[2]回答表!B337,""))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IF([2]回答表!X45="○",[2]回答表!B320,"")</f>
        <v/>
      </c>
      <c r="AO207" s="164"/>
      <c r="AP207" s="164"/>
      <c r="AQ207" s="164"/>
      <c r="AR207" s="164"/>
      <c r="AS207" s="164"/>
      <c r="AT207" s="164"/>
      <c r="AU207" s="164"/>
      <c r="AV207" s="164"/>
      <c r="AW207" s="164"/>
      <c r="AX207" s="164"/>
      <c r="AY207" s="164"/>
      <c r="AZ207" s="164"/>
      <c r="BA207" s="164"/>
      <c r="BB207" s="165"/>
      <c r="BC207" s="40"/>
      <c r="BD207" s="35"/>
      <c r="BE207" s="115" t="str">
        <f>IF([2]回答表!X45="○",[2]回答表!B326,IF([2]回答表!AA45="○",[2]回答表!B343,""))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IF([2]回答表!X45="○",[2]回答表!E326,IF([2]回答表!AA45="○",[2]回答表!E343,""))</f>
        <v/>
      </c>
      <c r="BF210" s="83"/>
      <c r="BG210" s="83"/>
      <c r="BH210" s="83"/>
      <c r="BI210" s="82" t="str">
        <f>IF([2]回答表!X45="○",[2]回答表!E327,IF([2]回答表!AA45="○",[2]回答表!E344,""))</f>
        <v/>
      </c>
      <c r="BJ210" s="83"/>
      <c r="BK210" s="83"/>
      <c r="BL210" s="86"/>
      <c r="BM210" s="82" t="str">
        <f>IF([2]回答表!X45="○",[2]回答表!E328,IF([2]回答表!AA45="○",[2]回答表!E345,""))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IF([2]回答表!AA45="○","○","")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149999999999999"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IF([2]回答表!AD45="○","○","")</f>
        <v/>
      </c>
      <c r="O219" s="98"/>
      <c r="P219" s="98"/>
      <c r="Q219" s="99"/>
      <c r="R219" s="39"/>
      <c r="S219" s="39"/>
      <c r="T219" s="39"/>
      <c r="U219" s="106" t="str">
        <f>IF([2]回答表!AD45="○",[2]回答表!B350,"")</f>
        <v/>
      </c>
      <c r="V219" s="107"/>
      <c r="W219" s="107"/>
      <c r="X219" s="107"/>
      <c r="Y219" s="107"/>
      <c r="Z219" s="107"/>
      <c r="AA219" s="107"/>
      <c r="AB219" s="107"/>
      <c r="AC219" s="107"/>
      <c r="AD219" s="107"/>
      <c r="AE219" s="107"/>
      <c r="AF219" s="107"/>
      <c r="AG219" s="107"/>
      <c r="AH219" s="107"/>
      <c r="AI219" s="107"/>
      <c r="AJ219" s="108"/>
      <c r="AK219" s="61"/>
      <c r="AL219" s="61"/>
      <c r="AM219" s="106" t="str">
        <f>IF([2]回答表!AD45="○",[2]回答表!B356,"")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IF([2]回答表!X46="○","○","")</f>
        <v/>
      </c>
      <c r="O231" s="98"/>
      <c r="P231" s="98"/>
      <c r="Q231" s="99"/>
      <c r="R231" s="39"/>
      <c r="S231" s="39"/>
      <c r="T231" s="39"/>
      <c r="U231" s="106" t="str">
        <f>IF([2]回答表!X46="○",[2]回答表!B368,IF([2]回答表!AA46="○",[2]回答表!B382,""))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IF([2]回答表!X46="○",[2]回答表!BC375,IF([2]回答表!AA46="○",[2]回答表!BC389,""))</f>
        <v/>
      </c>
      <c r="AR231" s="150"/>
      <c r="AS231" s="150"/>
      <c r="AT231" s="150"/>
      <c r="AU231" s="155" t="s">
        <v>63</v>
      </c>
      <c r="AV231" s="156"/>
      <c r="AW231" s="156"/>
      <c r="AX231" s="157"/>
      <c r="AY231" s="150" t="str">
        <f>IF([2]回答表!X46="○",[2]回答表!BC380,IF([2]回答表!AA46="○",[2]回答表!BC394,""))</f>
        <v/>
      </c>
      <c r="AZ231" s="150"/>
      <c r="BA231" s="150"/>
      <c r="BB231" s="150"/>
      <c r="BC231" s="40"/>
      <c r="BD231" s="35"/>
      <c r="BE231" s="115" t="str">
        <f>IF([2]回答表!X46="○",[2]回答表!S374,IF([2]回答表!AA46="○",[2]回答表!S388,""))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IF([2]回答表!X46="○",[2]回答表!BC376,IF([2]回答表!AA46="○",[2]回答表!BC390,""))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IF([2]回答表!X46="○",[2]回答表!V374,IF([2]回答表!AA46="○",[2]回答表!V388,""))</f>
        <v/>
      </c>
      <c r="BF234" s="83"/>
      <c r="BG234" s="83"/>
      <c r="BH234" s="83"/>
      <c r="BI234" s="82" t="str">
        <f>IF([2]回答表!X46="○",[2]回答表!V375,IF([2]回答表!AA46="○",[2]回答表!V389,""))</f>
        <v/>
      </c>
      <c r="BJ234" s="83"/>
      <c r="BK234" s="83"/>
      <c r="BL234" s="86"/>
      <c r="BM234" s="82" t="str">
        <f>IF([2]回答表!X46="○",[2]回答表!V376,IF([2]回答表!AA46="○",[2]回答表!V390,""))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IF([2]回答表!X46="○",[2]回答表!BC377,IF([2]回答表!AA46="○",[2]回答表!BC391,""))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IF([2]回答表!X46="○",[2]回答表!BC381,IF([2]回答表!AA46="○",[2]回答表!BC395,""))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IF([2]回答表!AA46="○","○","")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IF([2]回答表!X46="○",[2]回答表!BC378,IF([2]回答表!AA46="○",[2]回答表!BC392,""))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IF([2]回答表!X46="○",[2]回答表!BC379,IF([2]回答表!AA46="○",[2]回答表!BC393,""))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IF([2]回答表!AD46="○","○","")</f>
        <v/>
      </c>
      <c r="O243" s="98"/>
      <c r="P243" s="98"/>
      <c r="Q243" s="99"/>
      <c r="R243" s="39"/>
      <c r="S243" s="39"/>
      <c r="T243" s="39"/>
      <c r="U243" s="106" t="str">
        <f>IF([2]回答表!AD46="○",[2]回答表!B396,"")</f>
        <v/>
      </c>
      <c r="V243" s="107"/>
      <c r="W243" s="107"/>
      <c r="X243" s="107"/>
      <c r="Y243" s="107"/>
      <c r="Z243" s="107"/>
      <c r="AA243" s="107"/>
      <c r="AB243" s="107"/>
      <c r="AC243" s="107"/>
      <c r="AD243" s="107"/>
      <c r="AE243" s="107"/>
      <c r="AF243" s="107"/>
      <c r="AG243" s="107"/>
      <c r="AH243" s="107"/>
      <c r="AI243" s="107"/>
      <c r="AJ243" s="108"/>
      <c r="AK243" s="56"/>
      <c r="AL243" s="56"/>
      <c r="AM243" s="106" t="str">
        <f>IF([2]回答表!AD46="○",[2]回答表!B402,"")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149999999999999"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IF([2]回答表!X47="○","○","")</f>
        <v/>
      </c>
      <c r="O254" s="98"/>
      <c r="P254" s="98"/>
      <c r="Q254" s="99"/>
      <c r="R254" s="39"/>
      <c r="S254" s="39"/>
      <c r="T254" s="39"/>
      <c r="U254" s="106" t="str">
        <f>IF([2]回答表!X47="○",[2]回答表!B414,IF([2]回答表!AA47="○",[2]回答表!B431,""))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IF([2]回答表!X47="○",[2]回答表!B424,IF([2]回答表!AA47="○",[2]回答表!B441,""))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IF([2]回答表!X47="○",[2]回答表!G420,IF([2]回答表!AA47="○",[2]回答表!G437,""))</f>
        <v/>
      </c>
      <c r="AN256" s="119"/>
      <c r="AO256" s="119"/>
      <c r="AP256" s="119"/>
      <c r="AQ256" s="119"/>
      <c r="AR256" s="119"/>
      <c r="AS256" s="119"/>
      <c r="AT256" s="120"/>
      <c r="AU256" s="118" t="str">
        <f>IF([2]回答表!X47="○",[2]回答表!G421,IF([2]回答表!AA47="○",[2]回答表!G438,""))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IF([2]回答表!X47="○",[2]回答表!E424,IF([2]回答表!AA47="○",[2]回答表!E441,""))</f>
        <v/>
      </c>
      <c r="BF257" s="83"/>
      <c r="BG257" s="83"/>
      <c r="BH257" s="83"/>
      <c r="BI257" s="82" t="str">
        <f>IF([2]回答表!X47="○",[2]回答表!E425,IF([2]回答表!AA47="○",[2]回答表!E442,""))</f>
        <v/>
      </c>
      <c r="BJ257" s="83"/>
      <c r="BK257" s="83"/>
      <c r="BL257" s="86"/>
      <c r="BM257" s="82" t="str">
        <f>IF([2]回答表!X47="○",[2]回答表!E426,IF([2]回答表!AA47="○",[2]回答表!E443,""))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IF([2]回答表!AA47="○","○","")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149999999999999"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IF([2]回答表!AD47="○","○","")</f>
        <v/>
      </c>
      <c r="O266" s="98"/>
      <c r="P266" s="98"/>
      <c r="Q266" s="99"/>
      <c r="R266" s="39"/>
      <c r="S266" s="39"/>
      <c r="T266" s="39"/>
      <c r="U266" s="106" t="str">
        <f>IF([2]回答表!AD47="○",[2]回答表!B448,"")</f>
        <v/>
      </c>
      <c r="V266" s="107"/>
      <c r="W266" s="107"/>
      <c r="X266" s="107"/>
      <c r="Y266" s="107"/>
      <c r="Z266" s="107"/>
      <c r="AA266" s="107"/>
      <c r="AB266" s="107"/>
      <c r="AC266" s="107"/>
      <c r="AD266" s="107"/>
      <c r="AE266" s="107"/>
      <c r="AF266" s="107"/>
      <c r="AG266" s="107"/>
      <c r="AH266" s="107"/>
      <c r="AI266" s="107"/>
      <c r="AJ266" s="108"/>
      <c r="AK266" s="50"/>
      <c r="AL266" s="50"/>
      <c r="AM266" s="106" t="str">
        <f>IF([2]回答表!AD47="○",[2]回答表!B454,"")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2.1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2.1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2.1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9.149999999999999" customHeight="1" x14ac:dyDescent="0.4">
      <c r="C279" s="67"/>
      <c r="D279" s="73" t="str">
        <f>IF([2]回答表!R48="○",[2]回答表!B467,"")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6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6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6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6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6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6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6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6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6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6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6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6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6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6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6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6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6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6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37BCA-BE34-4FB3-AE0C-D550E45E2E6C}">
  <sheetPr>
    <pageSetUpPr fitToPage="1"/>
  </sheetPr>
  <dimension ref="A1:CE298"/>
  <sheetViews>
    <sheetView showZeros="0" zoomScale="55" zoomScaleNormal="55" workbookViewId="0">
      <selection activeCell="BV51" sqref="BV51:BV52"/>
    </sheetView>
  </sheetViews>
  <sheetFormatPr defaultColWidth="2.75" defaultRowHeight="12.6" customHeight="1" x14ac:dyDescent="0.4"/>
  <cols>
    <col min="1" max="70" width="2.5" style="1" customWidth="1"/>
    <col min="71" max="16384" width="2.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4" t="s">
        <v>0</v>
      </c>
      <c r="D8" s="255"/>
      <c r="E8" s="255"/>
      <c r="F8" s="255"/>
      <c r="G8" s="255"/>
      <c r="H8" s="255"/>
      <c r="I8" s="255"/>
      <c r="J8" s="255"/>
      <c r="K8" s="255"/>
      <c r="L8" s="255"/>
      <c r="M8" s="255"/>
      <c r="N8" s="255"/>
      <c r="O8" s="255"/>
      <c r="P8" s="255"/>
      <c r="Q8" s="255"/>
      <c r="R8" s="255"/>
      <c r="S8" s="255"/>
      <c r="T8" s="255"/>
      <c r="U8" s="256" t="s">
        <v>1</v>
      </c>
      <c r="V8" s="257"/>
      <c r="W8" s="257"/>
      <c r="X8" s="257"/>
      <c r="Y8" s="257"/>
      <c r="Z8" s="257"/>
      <c r="AA8" s="257"/>
      <c r="AB8" s="257"/>
      <c r="AC8" s="257"/>
      <c r="AD8" s="257"/>
      <c r="AE8" s="257"/>
      <c r="AF8" s="257"/>
      <c r="AG8" s="257"/>
      <c r="AH8" s="257"/>
      <c r="AI8" s="257"/>
      <c r="AJ8" s="257"/>
      <c r="AK8" s="257"/>
      <c r="AL8" s="257"/>
      <c r="AM8" s="257"/>
      <c r="AN8" s="258"/>
      <c r="AO8" s="259" t="s">
        <v>2</v>
      </c>
      <c r="AP8" s="257"/>
      <c r="AQ8" s="257"/>
      <c r="AR8" s="257"/>
      <c r="AS8" s="257"/>
      <c r="AT8" s="257"/>
      <c r="AU8" s="257"/>
      <c r="AV8" s="257"/>
      <c r="AW8" s="257"/>
      <c r="AX8" s="257"/>
      <c r="AY8" s="257"/>
      <c r="AZ8" s="257"/>
      <c r="BA8" s="257"/>
      <c r="BB8" s="257"/>
      <c r="BC8" s="257"/>
      <c r="BD8" s="257"/>
      <c r="BE8" s="258"/>
      <c r="BF8" s="254" t="s">
        <v>3</v>
      </c>
      <c r="BG8" s="260"/>
      <c r="BH8" s="260"/>
      <c r="BI8" s="260"/>
      <c r="BJ8" s="260"/>
      <c r="BK8" s="260"/>
      <c r="BL8" s="260"/>
      <c r="BM8" s="260"/>
      <c r="BN8" s="260"/>
      <c r="BO8" s="260"/>
      <c r="BP8" s="260"/>
      <c r="BQ8" s="8"/>
    </row>
    <row r="9" spans="3:70" ht="15.6" customHeight="1" x14ac:dyDescent="0.4">
      <c r="C9" s="255"/>
      <c r="D9" s="255"/>
      <c r="E9" s="255"/>
      <c r="F9" s="255"/>
      <c r="G9" s="255"/>
      <c r="H9" s="255"/>
      <c r="I9" s="255"/>
      <c r="J9" s="255"/>
      <c r="K9" s="255"/>
      <c r="L9" s="255"/>
      <c r="M9" s="255"/>
      <c r="N9" s="255"/>
      <c r="O9" s="255"/>
      <c r="P9" s="255"/>
      <c r="Q9" s="255"/>
      <c r="R9" s="255"/>
      <c r="S9" s="255"/>
      <c r="T9" s="255"/>
      <c r="U9" s="210"/>
      <c r="V9" s="208"/>
      <c r="W9" s="208"/>
      <c r="X9" s="208"/>
      <c r="Y9" s="208"/>
      <c r="Z9" s="208"/>
      <c r="AA9" s="208"/>
      <c r="AB9" s="208"/>
      <c r="AC9" s="208"/>
      <c r="AD9" s="208"/>
      <c r="AE9" s="208"/>
      <c r="AF9" s="208"/>
      <c r="AG9" s="208"/>
      <c r="AH9" s="208"/>
      <c r="AI9" s="208"/>
      <c r="AJ9" s="208"/>
      <c r="AK9" s="208"/>
      <c r="AL9" s="208"/>
      <c r="AM9" s="208"/>
      <c r="AN9" s="209"/>
      <c r="AO9" s="210"/>
      <c r="AP9" s="208"/>
      <c r="AQ9" s="208"/>
      <c r="AR9" s="208"/>
      <c r="AS9" s="208"/>
      <c r="AT9" s="208"/>
      <c r="AU9" s="208"/>
      <c r="AV9" s="208"/>
      <c r="AW9" s="208"/>
      <c r="AX9" s="208"/>
      <c r="AY9" s="208"/>
      <c r="AZ9" s="208"/>
      <c r="BA9" s="208"/>
      <c r="BB9" s="208"/>
      <c r="BC9" s="208"/>
      <c r="BD9" s="208"/>
      <c r="BE9" s="209"/>
      <c r="BF9" s="260"/>
      <c r="BG9" s="260"/>
      <c r="BH9" s="260"/>
      <c r="BI9" s="260"/>
      <c r="BJ9" s="260"/>
      <c r="BK9" s="260"/>
      <c r="BL9" s="260"/>
      <c r="BM9" s="260"/>
      <c r="BN9" s="260"/>
      <c r="BO9" s="260"/>
      <c r="BP9" s="260"/>
      <c r="BQ9" s="8"/>
    </row>
    <row r="10" spans="3:70" ht="15.6" customHeight="1" x14ac:dyDescent="0.4">
      <c r="C10" s="255"/>
      <c r="D10" s="255"/>
      <c r="E10" s="255"/>
      <c r="F10" s="255"/>
      <c r="G10" s="255"/>
      <c r="H10" s="255"/>
      <c r="I10" s="255"/>
      <c r="J10" s="255"/>
      <c r="K10" s="255"/>
      <c r="L10" s="255"/>
      <c r="M10" s="255"/>
      <c r="N10" s="255"/>
      <c r="O10" s="255"/>
      <c r="P10" s="255"/>
      <c r="Q10" s="255"/>
      <c r="R10" s="255"/>
      <c r="S10" s="255"/>
      <c r="T10" s="255"/>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60"/>
      <c r="BG10" s="260"/>
      <c r="BH10" s="260"/>
      <c r="BI10" s="260"/>
      <c r="BJ10" s="260"/>
      <c r="BK10" s="260"/>
      <c r="BL10" s="260"/>
      <c r="BM10" s="260"/>
      <c r="BN10" s="260"/>
      <c r="BO10" s="260"/>
      <c r="BP10" s="260"/>
      <c r="BQ10" s="8"/>
    </row>
    <row r="11" spans="3:70" ht="15.6" customHeight="1" x14ac:dyDescent="0.4">
      <c r="C11" s="261" t="str">
        <f>IF(COUNTIF([4]回答表!K15,"*")&gt;0,[4]回答表!K15,"")</f>
        <v>北秋田市</v>
      </c>
      <c r="D11" s="255"/>
      <c r="E11" s="255"/>
      <c r="F11" s="255"/>
      <c r="G11" s="255"/>
      <c r="H11" s="255"/>
      <c r="I11" s="255"/>
      <c r="J11" s="255"/>
      <c r="K11" s="255"/>
      <c r="L11" s="255"/>
      <c r="M11" s="255"/>
      <c r="N11" s="255"/>
      <c r="O11" s="255"/>
      <c r="P11" s="255"/>
      <c r="Q11" s="255"/>
      <c r="R11" s="255"/>
      <c r="S11" s="255"/>
      <c r="T11" s="255"/>
      <c r="U11" s="262" t="str">
        <f>IF(COUNTIF([4]回答表!F17,"*")&gt;0,[4]回答表!F17,"")</f>
        <v>下水道事業</v>
      </c>
      <c r="V11" s="263"/>
      <c r="W11" s="263"/>
      <c r="X11" s="263"/>
      <c r="Y11" s="263"/>
      <c r="Z11" s="263"/>
      <c r="AA11" s="263"/>
      <c r="AB11" s="263"/>
      <c r="AC11" s="263"/>
      <c r="AD11" s="263"/>
      <c r="AE11" s="263"/>
      <c r="AF11" s="257"/>
      <c r="AG11" s="257"/>
      <c r="AH11" s="257"/>
      <c r="AI11" s="257"/>
      <c r="AJ11" s="257"/>
      <c r="AK11" s="257"/>
      <c r="AL11" s="257"/>
      <c r="AM11" s="257"/>
      <c r="AN11" s="258"/>
      <c r="AO11" s="268" t="str">
        <f>IF(COUNTIF([4]回答表!W17,"*")&gt;0,[4]回答表!W17,"")</f>
        <v>農業集落排水施設</v>
      </c>
      <c r="AP11" s="257"/>
      <c r="AQ11" s="257"/>
      <c r="AR11" s="257"/>
      <c r="AS11" s="257"/>
      <c r="AT11" s="257"/>
      <c r="AU11" s="257"/>
      <c r="AV11" s="257"/>
      <c r="AW11" s="257"/>
      <c r="AX11" s="257"/>
      <c r="AY11" s="257"/>
      <c r="AZ11" s="257"/>
      <c r="BA11" s="257"/>
      <c r="BB11" s="257"/>
      <c r="BC11" s="257"/>
      <c r="BD11" s="257"/>
      <c r="BE11" s="258"/>
      <c r="BF11" s="261" t="str">
        <f>IF(COUNTIF([4]回答表!F19,"*")&gt;0,[4]回答表!F19,"")</f>
        <v>ー</v>
      </c>
      <c r="BG11" s="260"/>
      <c r="BH11" s="260"/>
      <c r="BI11" s="260"/>
      <c r="BJ11" s="260"/>
      <c r="BK11" s="260"/>
      <c r="BL11" s="260"/>
      <c r="BM11" s="260"/>
      <c r="BN11" s="260"/>
      <c r="BO11" s="260"/>
      <c r="BP11" s="260"/>
      <c r="BQ11" s="6"/>
    </row>
    <row r="12" spans="3:70" ht="15.6" customHeight="1" x14ac:dyDescent="0.4">
      <c r="C12" s="255"/>
      <c r="D12" s="255"/>
      <c r="E12" s="255"/>
      <c r="F12" s="255"/>
      <c r="G12" s="255"/>
      <c r="H12" s="255"/>
      <c r="I12" s="255"/>
      <c r="J12" s="255"/>
      <c r="K12" s="255"/>
      <c r="L12" s="255"/>
      <c r="M12" s="255"/>
      <c r="N12" s="255"/>
      <c r="O12" s="255"/>
      <c r="P12" s="255"/>
      <c r="Q12" s="255"/>
      <c r="R12" s="255"/>
      <c r="S12" s="255"/>
      <c r="T12" s="255"/>
      <c r="U12" s="264"/>
      <c r="V12" s="265"/>
      <c r="W12" s="265"/>
      <c r="X12" s="265"/>
      <c r="Y12" s="265"/>
      <c r="Z12" s="265"/>
      <c r="AA12" s="265"/>
      <c r="AB12" s="265"/>
      <c r="AC12" s="265"/>
      <c r="AD12" s="265"/>
      <c r="AE12" s="265"/>
      <c r="AF12" s="208"/>
      <c r="AG12" s="208"/>
      <c r="AH12" s="208"/>
      <c r="AI12" s="208"/>
      <c r="AJ12" s="208"/>
      <c r="AK12" s="208"/>
      <c r="AL12" s="208"/>
      <c r="AM12" s="208"/>
      <c r="AN12" s="209"/>
      <c r="AO12" s="210"/>
      <c r="AP12" s="208"/>
      <c r="AQ12" s="208"/>
      <c r="AR12" s="208"/>
      <c r="AS12" s="208"/>
      <c r="AT12" s="208"/>
      <c r="AU12" s="208"/>
      <c r="AV12" s="208"/>
      <c r="AW12" s="208"/>
      <c r="AX12" s="208"/>
      <c r="AY12" s="208"/>
      <c r="AZ12" s="208"/>
      <c r="BA12" s="208"/>
      <c r="BB12" s="208"/>
      <c r="BC12" s="208"/>
      <c r="BD12" s="208"/>
      <c r="BE12" s="209"/>
      <c r="BF12" s="260"/>
      <c r="BG12" s="260"/>
      <c r="BH12" s="260"/>
      <c r="BI12" s="260"/>
      <c r="BJ12" s="260"/>
      <c r="BK12" s="260"/>
      <c r="BL12" s="260"/>
      <c r="BM12" s="260"/>
      <c r="BN12" s="260"/>
      <c r="BO12" s="260"/>
      <c r="BP12" s="260"/>
      <c r="BQ12" s="6"/>
    </row>
    <row r="13" spans="3:70" ht="15.6" customHeight="1" x14ac:dyDescent="0.4">
      <c r="C13" s="255"/>
      <c r="D13" s="255"/>
      <c r="E13" s="255"/>
      <c r="F13" s="255"/>
      <c r="G13" s="255"/>
      <c r="H13" s="255"/>
      <c r="I13" s="255"/>
      <c r="J13" s="255"/>
      <c r="K13" s="255"/>
      <c r="L13" s="255"/>
      <c r="M13" s="255"/>
      <c r="N13" s="255"/>
      <c r="O13" s="255"/>
      <c r="P13" s="255"/>
      <c r="Q13" s="255"/>
      <c r="R13" s="255"/>
      <c r="S13" s="255"/>
      <c r="T13" s="255"/>
      <c r="U13" s="266"/>
      <c r="V13" s="267"/>
      <c r="W13" s="267"/>
      <c r="X13" s="267"/>
      <c r="Y13" s="267"/>
      <c r="Z13" s="267"/>
      <c r="AA13" s="267"/>
      <c r="AB13" s="267"/>
      <c r="AC13" s="267"/>
      <c r="AD13" s="267"/>
      <c r="AE13" s="267"/>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3"/>
      <c r="BF13" s="260"/>
      <c r="BG13" s="260"/>
      <c r="BH13" s="260"/>
      <c r="BI13" s="260"/>
      <c r="BJ13" s="260"/>
      <c r="BK13" s="260"/>
      <c r="BL13" s="260"/>
      <c r="BM13" s="260"/>
      <c r="BN13" s="260"/>
      <c r="BO13" s="260"/>
      <c r="BP13" s="260"/>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1" t="s">
        <v>4</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15"/>
      <c r="BB18" s="15"/>
      <c r="BC18" s="15"/>
      <c r="BD18" s="15"/>
      <c r="BE18" s="15"/>
      <c r="BF18" s="15"/>
      <c r="BG18" s="15"/>
      <c r="BH18" s="15"/>
      <c r="BI18" s="15"/>
      <c r="BJ18" s="15"/>
      <c r="BK18" s="16"/>
      <c r="BR18" s="13"/>
    </row>
    <row r="19" spans="3:83" ht="15.6" customHeight="1" x14ac:dyDescent="0.4">
      <c r="C19" s="14"/>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15"/>
      <c r="BB19" s="15"/>
      <c r="BC19" s="15"/>
      <c r="BD19" s="15"/>
      <c r="BE19" s="15"/>
      <c r="BF19" s="15"/>
      <c r="BG19" s="15"/>
      <c r="BH19" s="15"/>
      <c r="BI19" s="15"/>
      <c r="BJ19" s="15"/>
      <c r="BK19" s="16"/>
      <c r="BR19" s="13"/>
    </row>
    <row r="20" spans="3:83" ht="13.15" customHeight="1" x14ac:dyDescent="0.4">
      <c r="C20" s="14"/>
      <c r="D20" s="227" t="s">
        <v>5</v>
      </c>
      <c r="E20" s="228"/>
      <c r="F20" s="228"/>
      <c r="G20" s="228"/>
      <c r="H20" s="228"/>
      <c r="I20" s="228"/>
      <c r="J20" s="229"/>
      <c r="K20" s="227" t="s">
        <v>6</v>
      </c>
      <c r="L20" s="228"/>
      <c r="M20" s="228"/>
      <c r="N20" s="228"/>
      <c r="O20" s="228"/>
      <c r="P20" s="228"/>
      <c r="Q20" s="229"/>
      <c r="R20" s="227" t="s">
        <v>7</v>
      </c>
      <c r="S20" s="228"/>
      <c r="T20" s="228"/>
      <c r="U20" s="228"/>
      <c r="V20" s="228"/>
      <c r="W20" s="228"/>
      <c r="X20" s="229"/>
      <c r="Y20" s="236" t="s">
        <v>8</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17"/>
      <c r="BB20" s="245" t="s">
        <v>9</v>
      </c>
      <c r="BC20" s="246"/>
      <c r="BD20" s="246"/>
      <c r="BE20" s="246"/>
      <c r="BF20" s="246"/>
      <c r="BG20" s="246"/>
      <c r="BH20" s="246"/>
      <c r="BI20" s="214"/>
      <c r="BJ20" s="215"/>
      <c r="BK20" s="16"/>
      <c r="BR20" s="18"/>
    </row>
    <row r="21" spans="3:83" ht="13.15" customHeight="1" x14ac:dyDescent="0.4">
      <c r="C21" s="14"/>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7"/>
      <c r="BB21" s="247"/>
      <c r="BC21" s="248"/>
      <c r="BD21" s="248"/>
      <c r="BE21" s="248"/>
      <c r="BF21" s="248"/>
      <c r="BG21" s="248"/>
      <c r="BH21" s="248"/>
      <c r="BI21" s="216"/>
      <c r="BJ21" s="217"/>
      <c r="BK21" s="16"/>
      <c r="BR21" s="18"/>
    </row>
    <row r="22" spans="3:83" ht="13.15" customHeight="1" x14ac:dyDescent="0.4">
      <c r="C22" s="14"/>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19"/>
      <c r="BB22" s="247"/>
      <c r="BC22" s="248"/>
      <c r="BD22" s="248"/>
      <c r="BE22" s="248"/>
      <c r="BF22" s="248"/>
      <c r="BG22" s="248"/>
      <c r="BH22" s="248"/>
      <c r="BI22" s="216"/>
      <c r="BJ22" s="217"/>
      <c r="BK22" s="16"/>
      <c r="BR22" s="18"/>
    </row>
    <row r="23" spans="3:83" ht="31.15" customHeight="1" x14ac:dyDescent="0.4">
      <c r="C23" s="14"/>
      <c r="D23" s="233"/>
      <c r="E23" s="234"/>
      <c r="F23" s="234"/>
      <c r="G23" s="234"/>
      <c r="H23" s="234"/>
      <c r="I23" s="234"/>
      <c r="J23" s="235"/>
      <c r="K23" s="233"/>
      <c r="L23" s="234"/>
      <c r="M23" s="234"/>
      <c r="N23" s="234"/>
      <c r="O23" s="234"/>
      <c r="P23" s="234"/>
      <c r="Q23" s="235"/>
      <c r="R23" s="233"/>
      <c r="S23" s="234"/>
      <c r="T23" s="234"/>
      <c r="U23" s="234"/>
      <c r="V23" s="234"/>
      <c r="W23" s="234"/>
      <c r="X23" s="235"/>
      <c r="Y23" s="251" t="s">
        <v>10</v>
      </c>
      <c r="Z23" s="252"/>
      <c r="AA23" s="252"/>
      <c r="AB23" s="252"/>
      <c r="AC23" s="252"/>
      <c r="AD23" s="252"/>
      <c r="AE23" s="253"/>
      <c r="AF23" s="251" t="s">
        <v>11</v>
      </c>
      <c r="AG23" s="252"/>
      <c r="AH23" s="252"/>
      <c r="AI23" s="252"/>
      <c r="AJ23" s="252"/>
      <c r="AK23" s="252"/>
      <c r="AL23" s="253"/>
      <c r="AM23" s="251" t="s">
        <v>12</v>
      </c>
      <c r="AN23" s="252"/>
      <c r="AO23" s="252"/>
      <c r="AP23" s="252"/>
      <c r="AQ23" s="252"/>
      <c r="AR23" s="252"/>
      <c r="AS23" s="253"/>
      <c r="AT23" s="251" t="s">
        <v>13</v>
      </c>
      <c r="AU23" s="252"/>
      <c r="AV23" s="252"/>
      <c r="AW23" s="252"/>
      <c r="AX23" s="252"/>
      <c r="AY23" s="252"/>
      <c r="AZ23" s="253"/>
      <c r="BA23" s="19"/>
      <c r="BB23" s="249"/>
      <c r="BC23" s="250"/>
      <c r="BD23" s="250"/>
      <c r="BE23" s="250"/>
      <c r="BF23" s="250"/>
      <c r="BG23" s="250"/>
      <c r="BH23" s="250"/>
      <c r="BI23" s="218"/>
      <c r="BJ23" s="219"/>
      <c r="BK23" s="16"/>
      <c r="BR23" s="18"/>
    </row>
    <row r="24" spans="3:83" ht="15.6" customHeight="1" x14ac:dyDescent="0.4">
      <c r="C24" s="14"/>
      <c r="D24" s="121" t="str">
        <f>IF([4]回答表!R41="○","○","")</f>
        <v/>
      </c>
      <c r="E24" s="122"/>
      <c r="F24" s="122"/>
      <c r="G24" s="122"/>
      <c r="H24" s="122"/>
      <c r="I24" s="122"/>
      <c r="J24" s="123"/>
      <c r="K24" s="121" t="str">
        <f>IF([4]回答表!R42="○","○","")</f>
        <v/>
      </c>
      <c r="L24" s="122"/>
      <c r="M24" s="122"/>
      <c r="N24" s="122"/>
      <c r="O24" s="122"/>
      <c r="P24" s="122"/>
      <c r="Q24" s="123"/>
      <c r="R24" s="121" t="str">
        <f>IF([4]回答表!R43="○","○","")</f>
        <v>○</v>
      </c>
      <c r="S24" s="122"/>
      <c r="T24" s="122"/>
      <c r="U24" s="122"/>
      <c r="V24" s="122"/>
      <c r="W24" s="122"/>
      <c r="X24" s="123"/>
      <c r="Y24" s="121" t="str">
        <f>IF([4]回答表!R44="○","○","")</f>
        <v/>
      </c>
      <c r="Z24" s="122"/>
      <c r="AA24" s="122"/>
      <c r="AB24" s="122"/>
      <c r="AC24" s="122"/>
      <c r="AD24" s="122"/>
      <c r="AE24" s="123"/>
      <c r="AF24" s="121" t="str">
        <f>IF([4]回答表!R45="○","○","")</f>
        <v/>
      </c>
      <c r="AG24" s="122"/>
      <c r="AH24" s="122"/>
      <c r="AI24" s="122"/>
      <c r="AJ24" s="122"/>
      <c r="AK24" s="122"/>
      <c r="AL24" s="123"/>
      <c r="AM24" s="121" t="str">
        <f>IF([4]回答表!R46="○","○","")</f>
        <v/>
      </c>
      <c r="AN24" s="122"/>
      <c r="AO24" s="122"/>
      <c r="AP24" s="122"/>
      <c r="AQ24" s="122"/>
      <c r="AR24" s="122"/>
      <c r="AS24" s="123"/>
      <c r="AT24" s="121" t="str">
        <f>IF([4]回答表!R47="○","○","")</f>
        <v/>
      </c>
      <c r="AU24" s="122"/>
      <c r="AV24" s="122"/>
      <c r="AW24" s="122"/>
      <c r="AX24" s="122"/>
      <c r="AY24" s="122"/>
      <c r="AZ24" s="123"/>
      <c r="BA24" s="19"/>
      <c r="BB24" s="118" t="str">
        <f>IF([4]回答表!R48="○","○","")</f>
        <v/>
      </c>
      <c r="BC24" s="119"/>
      <c r="BD24" s="119"/>
      <c r="BE24" s="119"/>
      <c r="BF24" s="119"/>
      <c r="BG24" s="119"/>
      <c r="BH24" s="119"/>
      <c r="BI24" s="214"/>
      <c r="BJ24" s="215"/>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6"/>
      <c r="BJ25" s="217"/>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8"/>
      <c r="BJ26" s="219"/>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IF([4]回答表!X41="○","○","")</f>
        <v/>
      </c>
      <c r="O36" s="98"/>
      <c r="P36" s="98"/>
      <c r="Q36" s="99"/>
      <c r="R36" s="39"/>
      <c r="S36" s="39"/>
      <c r="T36" s="39"/>
      <c r="U36" s="106" t="str">
        <f>IF([4]回答表!X41="○",[4]回答表!B56,IF([4]回答表!AA41="○",[4]回答表!B76,""))</f>
        <v/>
      </c>
      <c r="V36" s="107"/>
      <c r="W36" s="107"/>
      <c r="X36" s="107"/>
      <c r="Y36" s="107"/>
      <c r="Z36" s="107"/>
      <c r="AA36" s="107"/>
      <c r="AB36" s="107"/>
      <c r="AC36" s="107"/>
      <c r="AD36" s="107"/>
      <c r="AE36" s="107"/>
      <c r="AF36" s="107"/>
      <c r="AG36" s="107"/>
      <c r="AH36" s="107"/>
      <c r="AI36" s="107"/>
      <c r="AJ36" s="108"/>
      <c r="AK36" s="50"/>
      <c r="AL36" s="50"/>
      <c r="AM36" s="220" t="s">
        <v>19</v>
      </c>
      <c r="AN36" s="220"/>
      <c r="AO36" s="220"/>
      <c r="AP36" s="220"/>
      <c r="AQ36" s="220"/>
      <c r="AR36" s="220"/>
      <c r="AS36" s="220"/>
      <c r="AT36" s="220"/>
      <c r="AU36" s="220" t="s">
        <v>20</v>
      </c>
      <c r="AV36" s="220"/>
      <c r="AW36" s="220"/>
      <c r="AX36" s="220"/>
      <c r="AY36" s="220"/>
      <c r="AZ36" s="220"/>
      <c r="BA36" s="220"/>
      <c r="BB36" s="220"/>
      <c r="BC36" s="40"/>
      <c r="BD36" s="35"/>
      <c r="BE36" s="115" t="str">
        <f>IF([4]回答表!X41="○",[4]回答表!S62,IF([4]回答表!AA41="○",[4]回答表!S82,""))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0"/>
      <c r="AN37" s="220"/>
      <c r="AO37" s="220"/>
      <c r="AP37" s="220"/>
      <c r="AQ37" s="220"/>
      <c r="AR37" s="220"/>
      <c r="AS37" s="220"/>
      <c r="AT37" s="220"/>
      <c r="AU37" s="220"/>
      <c r="AV37" s="220"/>
      <c r="AW37" s="220"/>
      <c r="AX37" s="220"/>
      <c r="AY37" s="220"/>
      <c r="AZ37" s="220"/>
      <c r="BA37" s="220"/>
      <c r="BB37" s="220"/>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IF([4]回答表!X41="○",[4]回答表!G62,IF([4]回答表!AA41="○",[4]回答表!G82,""))</f>
        <v/>
      </c>
      <c r="AN38" s="119"/>
      <c r="AO38" s="119"/>
      <c r="AP38" s="119"/>
      <c r="AQ38" s="119"/>
      <c r="AR38" s="119"/>
      <c r="AS38" s="119"/>
      <c r="AT38" s="120"/>
      <c r="AU38" s="118" t="str">
        <f>IF([4]回答表!X41="○",[4]回答表!G63,IF([4]回答表!AA41="○",[4]回答表!G83,""))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IF([4]回答表!X41="○",[4]回答表!V62,IF([4]回答表!AA41="○",[4]回答表!V82,""))</f>
        <v/>
      </c>
      <c r="BF39" s="208"/>
      <c r="BG39" s="208"/>
      <c r="BH39" s="209"/>
      <c r="BI39" s="82" t="str">
        <f>IF([4]回答表!X41="○",[4]回答表!V63,IF([4]回答表!AA41="○",[4]回答表!V83,""))</f>
        <v/>
      </c>
      <c r="BJ39" s="208"/>
      <c r="BK39" s="208"/>
      <c r="BL39" s="209"/>
      <c r="BM39" s="82" t="str">
        <f>IF([4]回答表!X41="○",[4]回答表!V64,IF([4]回答表!AA41="○",[4]回答表!V84,""))</f>
        <v/>
      </c>
      <c r="BN39" s="208"/>
      <c r="BO39" s="208"/>
      <c r="BP39" s="209"/>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0"/>
      <c r="BF40" s="208"/>
      <c r="BG40" s="208"/>
      <c r="BH40" s="209"/>
      <c r="BI40" s="210"/>
      <c r="BJ40" s="208"/>
      <c r="BK40" s="208"/>
      <c r="BL40" s="209"/>
      <c r="BM40" s="210"/>
      <c r="BN40" s="208"/>
      <c r="BO40" s="208"/>
      <c r="BP40" s="209"/>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0"/>
      <c r="BF41" s="208"/>
      <c r="BG41" s="208"/>
      <c r="BH41" s="209"/>
      <c r="BI41" s="210"/>
      <c r="BJ41" s="208"/>
      <c r="BK41" s="208"/>
      <c r="BL41" s="209"/>
      <c r="BM41" s="210"/>
      <c r="BN41" s="208"/>
      <c r="BO41" s="208"/>
      <c r="BP41" s="209"/>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6" t="str">
        <f>IF([4]回答表!X41="○",[4]回答表!O68,IF([4]回答表!AA41="○",[4]回答表!O88,""))</f>
        <v/>
      </c>
      <c r="AN42" s="207"/>
      <c r="AO42" s="204" t="s">
        <v>21</v>
      </c>
      <c r="AP42" s="204"/>
      <c r="AQ42" s="204"/>
      <c r="AR42" s="204"/>
      <c r="AS42" s="204"/>
      <c r="AT42" s="204"/>
      <c r="AU42" s="204"/>
      <c r="AV42" s="204"/>
      <c r="AW42" s="204"/>
      <c r="AX42" s="204"/>
      <c r="AY42" s="204"/>
      <c r="AZ42" s="204"/>
      <c r="BA42" s="204"/>
      <c r="BB42" s="205"/>
      <c r="BC42" s="40"/>
      <c r="BD42" s="40"/>
      <c r="BE42" s="210"/>
      <c r="BF42" s="208"/>
      <c r="BG42" s="208"/>
      <c r="BH42" s="209"/>
      <c r="BI42" s="210"/>
      <c r="BJ42" s="208"/>
      <c r="BK42" s="208"/>
      <c r="BL42" s="209"/>
      <c r="BM42" s="210"/>
      <c r="BN42" s="208"/>
      <c r="BO42" s="208"/>
      <c r="BP42" s="209"/>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6" t="str">
        <f>IF([4]回答表!X41="○",[4]回答表!O69,IF([4]回答表!AA41="○",[4]回答表!O89,""))</f>
        <v/>
      </c>
      <c r="AN43" s="207"/>
      <c r="AO43" s="204" t="s">
        <v>22</v>
      </c>
      <c r="AP43" s="204"/>
      <c r="AQ43" s="204"/>
      <c r="AR43" s="204"/>
      <c r="AS43" s="204"/>
      <c r="AT43" s="204"/>
      <c r="AU43" s="204"/>
      <c r="AV43" s="204"/>
      <c r="AW43" s="204"/>
      <c r="AX43" s="204"/>
      <c r="AY43" s="204"/>
      <c r="AZ43" s="204"/>
      <c r="BA43" s="204"/>
      <c r="BB43" s="205"/>
      <c r="BC43" s="40"/>
      <c r="BD43" s="35"/>
      <c r="BE43" s="82" t="s">
        <v>23</v>
      </c>
      <c r="BF43" s="208"/>
      <c r="BG43" s="208"/>
      <c r="BH43" s="209"/>
      <c r="BI43" s="82" t="s">
        <v>24</v>
      </c>
      <c r="BJ43" s="208"/>
      <c r="BK43" s="208"/>
      <c r="BL43" s="209"/>
      <c r="BM43" s="82" t="s">
        <v>25</v>
      </c>
      <c r="BN43" s="208"/>
      <c r="BO43" s="208"/>
      <c r="BP43" s="209"/>
      <c r="BQ43" s="38"/>
      <c r="BR43" s="25"/>
    </row>
    <row r="44" spans="1:70" ht="15.6" customHeight="1" x14ac:dyDescent="0.4">
      <c r="A44" s="25"/>
      <c r="B44" s="25"/>
      <c r="C44" s="33"/>
      <c r="D44" s="140" t="s">
        <v>26</v>
      </c>
      <c r="E44" s="141"/>
      <c r="F44" s="141"/>
      <c r="G44" s="141"/>
      <c r="H44" s="141"/>
      <c r="I44" s="141"/>
      <c r="J44" s="141"/>
      <c r="K44" s="141"/>
      <c r="L44" s="141"/>
      <c r="M44" s="142"/>
      <c r="N44" s="97" t="str">
        <f>IF([4]回答表!AA41="○","○","")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6" t="str">
        <f>IF([4]回答表!X41="○",[4]回答表!O70,IF([4]回答表!AA41="○",[4]回答表!O90,""))</f>
        <v/>
      </c>
      <c r="AN44" s="207"/>
      <c r="AO44" s="204" t="s">
        <v>27</v>
      </c>
      <c r="AP44" s="204"/>
      <c r="AQ44" s="204"/>
      <c r="AR44" s="204"/>
      <c r="AS44" s="204"/>
      <c r="AT44" s="204"/>
      <c r="AU44" s="204"/>
      <c r="AV44" s="204"/>
      <c r="AW44" s="204"/>
      <c r="AX44" s="204"/>
      <c r="AY44" s="204"/>
      <c r="AZ44" s="204"/>
      <c r="BA44" s="204"/>
      <c r="BB44" s="205"/>
      <c r="BC44" s="40"/>
      <c r="BD44" s="54"/>
      <c r="BE44" s="210"/>
      <c r="BF44" s="208"/>
      <c r="BG44" s="208"/>
      <c r="BH44" s="209"/>
      <c r="BI44" s="210"/>
      <c r="BJ44" s="208"/>
      <c r="BK44" s="208"/>
      <c r="BL44" s="209"/>
      <c r="BM44" s="210"/>
      <c r="BN44" s="208"/>
      <c r="BO44" s="208"/>
      <c r="BP44" s="209"/>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6" t="str">
        <f>IF([4]回答表!X41="○",[4]回答表!O71,IF([4]回答表!AA41="○",[4]回答表!O91,""))</f>
        <v/>
      </c>
      <c r="AN45" s="207"/>
      <c r="AO45" s="204" t="s">
        <v>28</v>
      </c>
      <c r="AP45" s="204"/>
      <c r="AQ45" s="204"/>
      <c r="AR45" s="204"/>
      <c r="AS45" s="204"/>
      <c r="AT45" s="204"/>
      <c r="AU45" s="204"/>
      <c r="AV45" s="204"/>
      <c r="AW45" s="204"/>
      <c r="AX45" s="204"/>
      <c r="AY45" s="204"/>
      <c r="AZ45" s="204"/>
      <c r="BA45" s="204"/>
      <c r="BB45" s="205"/>
      <c r="BC45" s="40"/>
      <c r="BD45" s="54"/>
      <c r="BE45" s="211"/>
      <c r="BF45" s="212"/>
      <c r="BG45" s="212"/>
      <c r="BH45" s="213"/>
      <c r="BI45" s="211"/>
      <c r="BJ45" s="212"/>
      <c r="BK45" s="212"/>
      <c r="BL45" s="213"/>
      <c r="BM45" s="211"/>
      <c r="BN45" s="212"/>
      <c r="BO45" s="212"/>
      <c r="BP45" s="213"/>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6" t="str">
        <f>IF([4]回答表!X41="○",[4]回答表!AG68,IF([4]回答表!AA41="○",[4]回答表!AG88,""))</f>
        <v/>
      </c>
      <c r="AN46" s="207"/>
      <c r="AO46" s="204" t="s">
        <v>29</v>
      </c>
      <c r="AP46" s="204"/>
      <c r="AQ46" s="204"/>
      <c r="AR46" s="204"/>
      <c r="AS46" s="204"/>
      <c r="AT46" s="204"/>
      <c r="AU46" s="204"/>
      <c r="AV46" s="204"/>
      <c r="AW46" s="204"/>
      <c r="AX46" s="204"/>
      <c r="AY46" s="204"/>
      <c r="AZ46" s="204"/>
      <c r="BA46" s="204"/>
      <c r="BB46" s="205"/>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6" t="str">
        <f>IF([4]回答表!X41="○",[4]回答表!AG69,IF([4]回答表!AA41="○",[4]回答表!AG89,""))</f>
        <v/>
      </c>
      <c r="AN47" s="207"/>
      <c r="AO47" s="204" t="s">
        <v>30</v>
      </c>
      <c r="AP47" s="204"/>
      <c r="AQ47" s="204"/>
      <c r="AR47" s="204"/>
      <c r="AS47" s="204"/>
      <c r="AT47" s="204"/>
      <c r="AU47" s="204"/>
      <c r="AV47" s="204"/>
      <c r="AW47" s="204"/>
      <c r="AX47" s="204"/>
      <c r="AY47" s="204"/>
      <c r="AZ47" s="204"/>
      <c r="BA47" s="204"/>
      <c r="BB47" s="205"/>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6" t="str">
        <f>IF([4]回答表!X41="○",[4]回答表!AG70,IF([4]回答表!AA41="○",[4]回答表!AG90,""))</f>
        <v/>
      </c>
      <c r="AN48" s="207"/>
      <c r="AO48" s="204" t="s">
        <v>31</v>
      </c>
      <c r="AP48" s="204"/>
      <c r="AQ48" s="204"/>
      <c r="AR48" s="204"/>
      <c r="AS48" s="204"/>
      <c r="AT48" s="204"/>
      <c r="AU48" s="204"/>
      <c r="AV48" s="204"/>
      <c r="AW48" s="204"/>
      <c r="AX48" s="204"/>
      <c r="AY48" s="204"/>
      <c r="AZ48" s="204"/>
      <c r="BA48" s="204"/>
      <c r="BB48" s="205"/>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7.1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IF([4]回答表!AD41="○","○","")</f>
        <v/>
      </c>
      <c r="O52" s="98"/>
      <c r="P52" s="98"/>
      <c r="Q52" s="99"/>
      <c r="R52" s="39"/>
      <c r="S52" s="39"/>
      <c r="T52" s="39"/>
      <c r="U52" s="106" t="str">
        <f>IF([4]回答表!AD41="○",[4]回答表!B96,"")</f>
        <v/>
      </c>
      <c r="V52" s="107"/>
      <c r="W52" s="107"/>
      <c r="X52" s="107"/>
      <c r="Y52" s="107"/>
      <c r="Z52" s="107"/>
      <c r="AA52" s="107"/>
      <c r="AB52" s="107"/>
      <c r="AC52" s="107"/>
      <c r="AD52" s="107"/>
      <c r="AE52" s="107"/>
      <c r="AF52" s="107"/>
      <c r="AG52" s="107"/>
      <c r="AH52" s="107"/>
      <c r="AI52" s="107"/>
      <c r="AJ52" s="108"/>
      <c r="AK52" s="56"/>
      <c r="AL52" s="56"/>
      <c r="AM52" s="106" t="str">
        <f>IF([4]回答表!AD41="○",[4]回答表!B101,"")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IF([4]回答表!X42="○","○","")</f>
        <v/>
      </c>
      <c r="O63" s="98"/>
      <c r="P63" s="98"/>
      <c r="Q63" s="99"/>
      <c r="R63" s="39"/>
      <c r="S63" s="39"/>
      <c r="T63" s="39"/>
      <c r="U63" s="106" t="str">
        <f>IF([4]回答表!X42="○",[4]回答表!B111,IF([4]回答表!AA42="○",[4]回答表!B124,""))</f>
        <v/>
      </c>
      <c r="V63" s="107"/>
      <c r="W63" s="107"/>
      <c r="X63" s="107"/>
      <c r="Y63" s="107"/>
      <c r="Z63" s="107"/>
      <c r="AA63" s="107"/>
      <c r="AB63" s="107"/>
      <c r="AC63" s="107"/>
      <c r="AD63" s="107"/>
      <c r="AE63" s="107"/>
      <c r="AF63" s="107"/>
      <c r="AG63" s="107"/>
      <c r="AH63" s="107"/>
      <c r="AI63" s="107"/>
      <c r="AJ63" s="108"/>
      <c r="AK63" s="50"/>
      <c r="AL63" s="50"/>
      <c r="AM63" s="203" t="s">
        <v>37</v>
      </c>
      <c r="AN63" s="203"/>
      <c r="AO63" s="203"/>
      <c r="AP63" s="203"/>
      <c r="AQ63" s="203"/>
      <c r="AR63" s="203"/>
      <c r="AS63" s="203"/>
      <c r="AT63" s="203"/>
      <c r="AU63" s="203" t="s">
        <v>38</v>
      </c>
      <c r="AV63" s="203"/>
      <c r="AW63" s="203"/>
      <c r="AX63" s="203"/>
      <c r="AY63" s="203"/>
      <c r="AZ63" s="203"/>
      <c r="BA63" s="203"/>
      <c r="BB63" s="203"/>
      <c r="BC63" s="40"/>
      <c r="BD63" s="35"/>
      <c r="BE63" s="115" t="str">
        <f>IF([4]回答表!X42="○",[4]回答表!S117,IF([4]回答表!AA42="○",[4]回答表!S130,""))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3"/>
      <c r="AN64" s="203"/>
      <c r="AO64" s="203"/>
      <c r="AP64" s="203"/>
      <c r="AQ64" s="203"/>
      <c r="AR64" s="203"/>
      <c r="AS64" s="203"/>
      <c r="AT64" s="203"/>
      <c r="AU64" s="203"/>
      <c r="AV64" s="203"/>
      <c r="AW64" s="203"/>
      <c r="AX64" s="203"/>
      <c r="AY64" s="203"/>
      <c r="AZ64" s="203"/>
      <c r="BA64" s="203"/>
      <c r="BB64" s="203"/>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3"/>
      <c r="AN65" s="203"/>
      <c r="AO65" s="203"/>
      <c r="AP65" s="203"/>
      <c r="AQ65" s="203"/>
      <c r="AR65" s="203"/>
      <c r="AS65" s="203"/>
      <c r="AT65" s="203"/>
      <c r="AU65" s="203"/>
      <c r="AV65" s="203"/>
      <c r="AW65" s="203"/>
      <c r="AX65" s="203"/>
      <c r="AY65" s="203"/>
      <c r="AZ65" s="203"/>
      <c r="BA65" s="203"/>
      <c r="BB65" s="203"/>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IF([4]回答表!X42="○",[4]回答表!J117,IF([4]回答表!AA42="○",[4]回答表!J130,""))</f>
        <v/>
      </c>
      <c r="AN66" s="119"/>
      <c r="AO66" s="119"/>
      <c r="AP66" s="119"/>
      <c r="AQ66" s="119"/>
      <c r="AR66" s="119"/>
      <c r="AS66" s="119"/>
      <c r="AT66" s="120"/>
      <c r="AU66" s="118" t="str">
        <f>IF([4]回答表!X42="○",[4]回答表!J118,IF([4]回答表!AA42="○",[4]回答表!J131,""))</f>
        <v/>
      </c>
      <c r="AV66" s="119"/>
      <c r="AW66" s="119"/>
      <c r="AX66" s="119"/>
      <c r="AY66" s="119"/>
      <c r="AZ66" s="119"/>
      <c r="BA66" s="119"/>
      <c r="BB66" s="120"/>
      <c r="BC66" s="40"/>
      <c r="BD66" s="35"/>
      <c r="BE66" s="82" t="str">
        <f>IF([4]回答表!X42="○",[4]回答表!V117,IF([4]回答表!AA42="○",[4]回答表!V130,""))</f>
        <v/>
      </c>
      <c r="BF66" s="83"/>
      <c r="BG66" s="83"/>
      <c r="BH66" s="83"/>
      <c r="BI66" s="82" t="str">
        <f>IF([4]回答表!X42="○",[4]回答表!V118,IF([4]回答表!AA42="○",[4]回答表!V131,""))</f>
        <v/>
      </c>
      <c r="BJ66" s="83"/>
      <c r="BK66" s="83"/>
      <c r="BL66" s="83"/>
      <c r="BM66" s="82" t="str">
        <f>IF([4]回答表!X42="○",[4]回答表!V119,IF([4]回答表!AA42="○",[4]回答表!V132,""))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IF([4]回答表!AA42="○","○","")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IF([4]回答表!AD42="○","○","")</f>
        <v/>
      </c>
      <c r="O75" s="98"/>
      <c r="P75" s="98"/>
      <c r="Q75" s="99"/>
      <c r="R75" s="39"/>
      <c r="S75" s="39"/>
      <c r="T75" s="39"/>
      <c r="U75" s="106" t="str">
        <f>IF([4]回答表!AD42="○",[4]回答表!B137,"")</f>
        <v/>
      </c>
      <c r="V75" s="107"/>
      <c r="W75" s="107"/>
      <c r="X75" s="107"/>
      <c r="Y75" s="107"/>
      <c r="Z75" s="107"/>
      <c r="AA75" s="107"/>
      <c r="AB75" s="107"/>
      <c r="AC75" s="107"/>
      <c r="AD75" s="107"/>
      <c r="AE75" s="107"/>
      <c r="AF75" s="107"/>
      <c r="AG75" s="107"/>
      <c r="AH75" s="107"/>
      <c r="AI75" s="107"/>
      <c r="AJ75" s="108"/>
      <c r="AK75" s="56"/>
      <c r="AL75" s="56"/>
      <c r="AM75" s="106" t="str">
        <f>IF([4]回答表!AD42="○",[4]回答表!B143,"")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149999999999999" customHeight="1" x14ac:dyDescent="0.4">
      <c r="C87" s="33"/>
      <c r="D87" s="172" t="s">
        <v>18</v>
      </c>
      <c r="E87" s="172"/>
      <c r="F87" s="172"/>
      <c r="G87" s="172"/>
      <c r="H87" s="172"/>
      <c r="I87" s="172"/>
      <c r="J87" s="172"/>
      <c r="K87" s="172"/>
      <c r="L87" s="172"/>
      <c r="M87" s="172"/>
      <c r="N87" s="97" t="str">
        <f>IF([4]回答表!F17="水道事業",IF([4]回答表!X43="○","○",""),"")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IF([4]回答表!F17="水道事業",IF([4]回答表!X43="○",[4]回答表!B154,IF([4]回答表!AA43="○",[4]回答表!B201,"")),"")</f>
        <v/>
      </c>
      <c r="AN87" s="107"/>
      <c r="AO87" s="107"/>
      <c r="AP87" s="107"/>
      <c r="AQ87" s="107"/>
      <c r="AR87" s="107"/>
      <c r="AS87" s="107"/>
      <c r="AT87" s="107"/>
      <c r="AU87" s="107"/>
      <c r="AV87" s="107"/>
      <c r="AW87" s="107"/>
      <c r="AX87" s="107"/>
      <c r="AY87" s="107"/>
      <c r="AZ87" s="107"/>
      <c r="BA87" s="107"/>
      <c r="BB87" s="108"/>
      <c r="BC87" s="40"/>
      <c r="BD87" s="35"/>
      <c r="BE87" s="115" t="str">
        <f>IF([4]回答表!F17="水道事業",IF([4]回答表!X43="○",[4]回答表!B190,IF([4]回答表!AA43="○",[4]回答表!B238,"")),"")</f>
        <v/>
      </c>
      <c r="BF87" s="116"/>
      <c r="BG87" s="116"/>
      <c r="BH87" s="116"/>
      <c r="BI87" s="115"/>
      <c r="BJ87" s="116"/>
      <c r="BK87" s="116"/>
      <c r="BL87" s="116"/>
      <c r="BM87" s="115"/>
      <c r="BN87" s="116"/>
      <c r="BO87" s="116"/>
      <c r="BP87" s="117"/>
      <c r="BQ87" s="38"/>
    </row>
    <row r="88" spans="3:69" ht="19.149999999999999"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IF([4]回答表!F17="水道事業",IF([4]回答表!X43="○",[4]回答表!J162,IF([4]回答表!AA43="○",[4]回答表!J209,"")),"")</f>
        <v/>
      </c>
      <c r="V89" s="119"/>
      <c r="W89" s="119"/>
      <c r="X89" s="119"/>
      <c r="Y89" s="119"/>
      <c r="Z89" s="119"/>
      <c r="AA89" s="119"/>
      <c r="AB89" s="120"/>
      <c r="AC89" s="118" t="str">
        <f>IF([4]回答表!F17="水道事業",IF([4]回答表!X43="○",[4]回答表!J169,IF([4]回答表!AA43="○",[4]回答表!J216,"")),"")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IF([4]回答表!F17="水道事業",IF([4]回答表!X43="○",[4]回答表!E190,IF([4]回答表!AA43="○",[4]回答表!E238,"")),"")</f>
        <v/>
      </c>
      <c r="BF90" s="83"/>
      <c r="BG90" s="83"/>
      <c r="BH90" s="83"/>
      <c r="BI90" s="82" t="str">
        <f>IF([4]回答表!F17="水道事業",IF([4]回答表!X43="○",[4]回答表!E191,IF([4]回答表!AA43="○",[4]回答表!E239,"")),"")</f>
        <v/>
      </c>
      <c r="BJ90" s="83"/>
      <c r="BK90" s="83"/>
      <c r="BL90" s="83"/>
      <c r="BM90" s="82" t="str">
        <f>IF([4]回答表!F17="水道事業",IF([4]回答表!X43="○",[4]回答表!E192,IF([4]回答表!AA43="○",[4]回答表!E240,"")),"")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149999999999999"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149999999999999" customHeight="1" x14ac:dyDescent="0.4">
      <c r="C93" s="33"/>
      <c r="D93" s="177" t="s">
        <v>26</v>
      </c>
      <c r="E93" s="172"/>
      <c r="F93" s="172"/>
      <c r="G93" s="172"/>
      <c r="H93" s="172"/>
      <c r="I93" s="172"/>
      <c r="J93" s="172"/>
      <c r="K93" s="172"/>
      <c r="L93" s="172"/>
      <c r="M93" s="173"/>
      <c r="N93" s="97" t="str">
        <f>IF([4]回答表!F17="水道事業",IF([4]回答表!AA43="○","○",""),"")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IF([4]回答表!F17="水道事業",IF([4]回答表!X43="○",[4]回答表!J172,IF([4]回答表!AA43="○",[4]回答表!J219,"")),"")</f>
        <v/>
      </c>
      <c r="V94" s="119"/>
      <c r="W94" s="119"/>
      <c r="X94" s="119"/>
      <c r="Y94" s="119"/>
      <c r="Z94" s="119"/>
      <c r="AA94" s="119"/>
      <c r="AB94" s="120"/>
      <c r="AC94" s="118" t="str">
        <f>IF([4]回答表!F17="水道事業",IF([4]回答表!X43="○",[4]回答表!J176,IF([4]回答表!AA43="○",[4]回答表!J223,"")),"")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IF([4]回答表!F17="水道事業",IF([4]回答表!AD43="○","○",""),"")</f>
        <v/>
      </c>
      <c r="O99" s="98"/>
      <c r="P99" s="98"/>
      <c r="Q99" s="99"/>
      <c r="R99" s="39"/>
      <c r="S99" s="39"/>
      <c r="T99" s="39"/>
      <c r="U99" s="106" t="str">
        <f>IF([4]回答表!F17="水道事業",IF([4]回答表!AD43="○",[4]回答表!B249,""),"")</f>
        <v/>
      </c>
      <c r="V99" s="107"/>
      <c r="W99" s="107"/>
      <c r="X99" s="107"/>
      <c r="Y99" s="107"/>
      <c r="Z99" s="107"/>
      <c r="AA99" s="107"/>
      <c r="AB99" s="107"/>
      <c r="AC99" s="107"/>
      <c r="AD99" s="107"/>
      <c r="AE99" s="107"/>
      <c r="AF99" s="107"/>
      <c r="AG99" s="107"/>
      <c r="AH99" s="107"/>
      <c r="AI99" s="107"/>
      <c r="AJ99" s="108"/>
      <c r="AK99" s="56"/>
      <c r="AL99" s="56"/>
      <c r="AM99" s="106" t="str">
        <f>IF([4]回答表!F17="水道事業",IF([4]回答表!AD43="○",[4]回答表!B255,""),"")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149999999999999" customHeight="1" x14ac:dyDescent="0.4">
      <c r="C111" s="33"/>
      <c r="D111" s="172" t="s">
        <v>18</v>
      </c>
      <c r="E111" s="172"/>
      <c r="F111" s="172"/>
      <c r="G111" s="172"/>
      <c r="H111" s="172"/>
      <c r="I111" s="172"/>
      <c r="J111" s="172"/>
      <c r="K111" s="172"/>
      <c r="L111" s="172"/>
      <c r="M111" s="172"/>
      <c r="N111" s="97" t="str">
        <f>IF([4]回答表!F17="簡易水道事業",IF([4]回答表!X43="○","○",""),"")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IF([4]回答表!F17="簡易水道事業",IF([4]回答表!X43="○",[4]回答表!B154,IF([4]回答表!AA43="○",[4]回答表!B201,"")),"")</f>
        <v/>
      </c>
      <c r="AN111" s="107"/>
      <c r="AO111" s="107"/>
      <c r="AP111" s="107"/>
      <c r="AQ111" s="107"/>
      <c r="AR111" s="107"/>
      <c r="AS111" s="107"/>
      <c r="AT111" s="107"/>
      <c r="AU111" s="107"/>
      <c r="AV111" s="107"/>
      <c r="AW111" s="107"/>
      <c r="AX111" s="107"/>
      <c r="AY111" s="107"/>
      <c r="AZ111" s="107"/>
      <c r="BA111" s="107"/>
      <c r="BB111" s="108"/>
      <c r="BC111" s="40"/>
      <c r="BD111" s="35"/>
      <c r="BE111" s="115" t="str">
        <f>IF([4]回答表!F17="簡易水道事業",IF([4]回答表!X43="○",[4]回答表!B190,IF([4]回答表!AA43="○",[4]回答表!B238,"")),"")</f>
        <v/>
      </c>
      <c r="BF111" s="116"/>
      <c r="BG111" s="116"/>
      <c r="BH111" s="116"/>
      <c r="BI111" s="115"/>
      <c r="BJ111" s="116"/>
      <c r="BK111" s="116"/>
      <c r="BL111" s="116"/>
      <c r="BM111" s="115"/>
      <c r="BN111" s="116"/>
      <c r="BO111" s="116"/>
      <c r="BP111" s="117"/>
      <c r="BQ111" s="38"/>
    </row>
    <row r="112" spans="1:70" ht="19.149999999999999"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IF([4]回答表!F17="簡易水道事業",IF([4]回答表!X43="○",[4]回答表!Y181,IF([4]回答表!AA43="○",[4]回答表!Y229,"")),"")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IF([4]回答表!F17="簡易水道事業",IF([4]回答表!X43="○",[4]回答表!E190,IF([4]回答表!AA43="○",[4]回答表!E238,"")),"")</f>
        <v/>
      </c>
      <c r="BF114" s="83"/>
      <c r="BG114" s="83"/>
      <c r="BH114" s="83"/>
      <c r="BI114" s="82" t="str">
        <f>IF([4]回答表!F17="簡易水道事業",IF([4]回答表!X43="○",[4]回答表!E191,IF([4]回答表!AA43="○",[4]回答表!E239,"")),"")</f>
        <v/>
      </c>
      <c r="BJ114" s="83"/>
      <c r="BK114" s="83"/>
      <c r="BL114" s="83"/>
      <c r="BM114" s="82" t="str">
        <f>IF([4]回答表!F17="簡易水道事業",IF([4]回答表!X43="○",[4]回答表!E192,IF([4]回答表!AA43="○",[4]回答表!E240,"")),"")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149999999999999"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149999999999999" customHeight="1" x14ac:dyDescent="0.4">
      <c r="C117" s="33"/>
      <c r="D117" s="177" t="s">
        <v>26</v>
      </c>
      <c r="E117" s="172"/>
      <c r="F117" s="172"/>
      <c r="G117" s="172"/>
      <c r="H117" s="172"/>
      <c r="I117" s="172"/>
      <c r="J117" s="172"/>
      <c r="K117" s="172"/>
      <c r="L117" s="172"/>
      <c r="M117" s="173"/>
      <c r="N117" s="97" t="str">
        <f>IF([4]回答表!F17="簡易水道事業",IF([4]回答表!AA43="○","○",""),"")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IF([4]回答表!F17="簡易水道事業",IF([4]回答表!X43="○",[4]回答表!Y182,IF([4]回答表!AA43="○",[4]回答表!Y230,"")),"")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IF([4]回答表!F17="簡易水道事業",IF([4]回答表!AD43="○","○",""),"")</f>
        <v/>
      </c>
      <c r="O123" s="98"/>
      <c r="P123" s="98"/>
      <c r="Q123" s="99"/>
      <c r="R123" s="39"/>
      <c r="S123" s="39"/>
      <c r="T123" s="39"/>
      <c r="U123" s="106" t="str">
        <f>IF([4]回答表!F17="簡易水道事業",IF([4]回答表!AD43="○",[4]回答表!B249,""),"")</f>
        <v/>
      </c>
      <c r="V123" s="107"/>
      <c r="W123" s="107"/>
      <c r="X123" s="107"/>
      <c r="Y123" s="107"/>
      <c r="Z123" s="107"/>
      <c r="AA123" s="107"/>
      <c r="AB123" s="107"/>
      <c r="AC123" s="107"/>
      <c r="AD123" s="107"/>
      <c r="AE123" s="107"/>
      <c r="AF123" s="107"/>
      <c r="AG123" s="107"/>
      <c r="AH123" s="107"/>
      <c r="AI123" s="107"/>
      <c r="AJ123" s="108"/>
      <c r="AK123" s="56"/>
      <c r="AL123" s="56"/>
      <c r="AM123" s="106" t="str">
        <f>IF([4]回答表!F17="簡易水道事業",IF([4]回答表!AD43="○",[4]回答表!B255,""),"")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149999999999999" customHeight="1" x14ac:dyDescent="0.4">
      <c r="C135" s="33"/>
      <c r="D135" s="172" t="s">
        <v>18</v>
      </c>
      <c r="E135" s="172"/>
      <c r="F135" s="172"/>
      <c r="G135" s="172"/>
      <c r="H135" s="172"/>
      <c r="I135" s="172"/>
      <c r="J135" s="172"/>
      <c r="K135" s="172"/>
      <c r="L135" s="172"/>
      <c r="M135" s="172"/>
      <c r="N135" s="97" t="str">
        <f>IF([4]回答表!F17="下水道事業",IF([4]回答表!X43="○","○",""),"")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IF([4]回答表!F17="下水道事業",IF([4]回答表!X43="○",[4]回答表!B154,IF([4]回答表!AA43="○",[4]回答表!B201,"")),"")</f>
        <v/>
      </c>
      <c r="AN135" s="107"/>
      <c r="AO135" s="107"/>
      <c r="AP135" s="107"/>
      <c r="AQ135" s="107"/>
      <c r="AR135" s="107"/>
      <c r="AS135" s="107"/>
      <c r="AT135" s="107"/>
      <c r="AU135" s="107"/>
      <c r="AV135" s="107"/>
      <c r="AW135" s="107"/>
      <c r="AX135" s="107"/>
      <c r="AY135" s="107"/>
      <c r="AZ135" s="107"/>
      <c r="BA135" s="107"/>
      <c r="BB135" s="108"/>
      <c r="BC135" s="40"/>
      <c r="BD135" s="35"/>
      <c r="BE135" s="115" t="str">
        <f>IF([4]回答表!F17="下水道事業",IF([4]回答表!X43="○",[4]回答表!B190,IF([4]回答表!AA43="○",[4]回答表!B238,"")),"")</f>
        <v/>
      </c>
      <c r="BF135" s="116"/>
      <c r="BG135" s="116"/>
      <c r="BH135" s="116"/>
      <c r="BI135" s="115"/>
      <c r="BJ135" s="116"/>
      <c r="BK135" s="116"/>
      <c r="BL135" s="116"/>
      <c r="BM135" s="115"/>
      <c r="BN135" s="116"/>
      <c r="BO135" s="116"/>
      <c r="BP135" s="117"/>
      <c r="BQ135" s="38"/>
    </row>
    <row r="136" spans="3:69" ht="19.149999999999999"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IF([4]回答表!F17="下水道事業",IF([4]回答表!X43="○",[4]回答表!Y184,IF([4]回答表!AA43="○",[4]回答表!Y232,"")),"")</f>
        <v/>
      </c>
      <c r="V137" s="119"/>
      <c r="W137" s="119"/>
      <c r="X137" s="119"/>
      <c r="Y137" s="119"/>
      <c r="Z137" s="119"/>
      <c r="AA137" s="119"/>
      <c r="AB137" s="120"/>
      <c r="AC137" s="118" t="str">
        <f>IF([4]回答表!F17="下水道事業",IF([4]回答表!X43="○",[4]回答表!Y185,IF([4]回答表!AA43="○",[4]回答表!Y233,"")),"")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IF([4]回答表!F17="下水道事業",IF([4]回答表!X43="○",[4]回答表!E190,IF([4]回答表!AA43="○",[4]回答表!E238,"")),"")</f>
        <v/>
      </c>
      <c r="BF138" s="83"/>
      <c r="BG138" s="83"/>
      <c r="BH138" s="83"/>
      <c r="BI138" s="82" t="str">
        <f>IF([4]回答表!F17="下水道事業",IF([4]回答表!X43="○",[4]回答表!E191,IF([4]回答表!AA43="○",[4]回答表!E239,"")),"")</f>
        <v/>
      </c>
      <c r="BJ138" s="83"/>
      <c r="BK138" s="83"/>
      <c r="BL138" s="83"/>
      <c r="BM138" s="82" t="str">
        <f>IF([4]回答表!F17="下水道事業",IF([4]回答表!X43="○",[4]回答表!E192,IF([4]回答表!AA43="○",[4]回答表!E240,"")),"")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149999999999999"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149999999999999" customHeight="1" x14ac:dyDescent="0.4">
      <c r="C141" s="33"/>
      <c r="D141" s="177" t="s">
        <v>26</v>
      </c>
      <c r="E141" s="172"/>
      <c r="F141" s="172"/>
      <c r="G141" s="172"/>
      <c r="H141" s="172"/>
      <c r="I141" s="172"/>
      <c r="J141" s="172"/>
      <c r="K141" s="172"/>
      <c r="L141" s="172"/>
      <c r="M141" s="173"/>
      <c r="N141" s="97" t="str">
        <f>IF([4]回答表!F17="下水道事業",IF([4]回答表!AA43="○","○",""),"")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IF([4]回答表!F17="下水道事業",IF([4]回答表!X43="○",[4]回答表!Y186,IF([4]回答表!AA43="○",[4]回答表!Y234,"")),"")</f>
        <v/>
      </c>
      <c r="V142" s="119"/>
      <c r="W142" s="119"/>
      <c r="X142" s="119"/>
      <c r="Y142" s="119"/>
      <c r="Z142" s="119"/>
      <c r="AA142" s="119"/>
      <c r="AB142" s="120"/>
      <c r="AC142" s="118" t="str">
        <f>IF([4]回答表!F17="下水道事業",IF([4]回答表!X43="○",[4]回答表!Y187,IF([4]回答表!AA43="○",[4]回答表!Y235,"")),"")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IF([4]回答表!F17="下水道事業",IF([4]回答表!AD43="○","○",""),"")</f>
        <v>○</v>
      </c>
      <c r="O147" s="98"/>
      <c r="P147" s="98"/>
      <c r="Q147" s="99"/>
      <c r="R147" s="39"/>
      <c r="S147" s="39"/>
      <c r="T147" s="39"/>
      <c r="U147" s="278" t="str">
        <f>IF([4]回答表!F17="下水道事業",IF([4]回答表!AD43="○",[4]回答表!B249,""),"")</f>
        <v>「北秋田市生活排水処理構想」に基づき、農業集落排水施設の統廃合及び公共下水道への編入等、処理施設の更新時期や受け入れ先の施設能力などを見極めながら、適切な時期に各地域の中核となる公共下水道処理場に集約予定。また、県及び３市町での事務処理・窓口対応等の共同化（ソフト）を検討中。</v>
      </c>
      <c r="V147" s="279"/>
      <c r="W147" s="279"/>
      <c r="X147" s="279"/>
      <c r="Y147" s="279"/>
      <c r="Z147" s="279"/>
      <c r="AA147" s="279"/>
      <c r="AB147" s="279"/>
      <c r="AC147" s="279"/>
      <c r="AD147" s="279"/>
      <c r="AE147" s="279"/>
      <c r="AF147" s="279"/>
      <c r="AG147" s="279"/>
      <c r="AH147" s="279"/>
      <c r="AI147" s="279"/>
      <c r="AJ147" s="280"/>
      <c r="AK147" s="56"/>
      <c r="AL147" s="56"/>
      <c r="AM147" s="269" t="str">
        <f>IF([4]回答表!F17="下水道事業",IF([4]回答表!AD43="○",[4]回答表!B255,""),"")</f>
        <v>全体的なバランスを踏まえた財政計画や、統廃合までの施設の老朽化等に伴う維持管理・修繕費及び統廃合後の旧施設の利活用等。</v>
      </c>
      <c r="AN147" s="270"/>
      <c r="AO147" s="270"/>
      <c r="AP147" s="270"/>
      <c r="AQ147" s="270"/>
      <c r="AR147" s="270"/>
      <c r="AS147" s="270"/>
      <c r="AT147" s="270"/>
      <c r="AU147" s="270"/>
      <c r="AV147" s="270"/>
      <c r="AW147" s="270"/>
      <c r="AX147" s="270"/>
      <c r="AY147" s="270"/>
      <c r="AZ147" s="270"/>
      <c r="BA147" s="270"/>
      <c r="BB147" s="270"/>
      <c r="BC147" s="270"/>
      <c r="BD147" s="270"/>
      <c r="BE147" s="270"/>
      <c r="BF147" s="270"/>
      <c r="BG147" s="270"/>
      <c r="BH147" s="270"/>
      <c r="BI147" s="270"/>
      <c r="BJ147" s="270"/>
      <c r="BK147" s="270"/>
      <c r="BL147" s="270"/>
      <c r="BM147" s="270"/>
      <c r="BN147" s="270"/>
      <c r="BO147" s="270"/>
      <c r="BP147" s="271"/>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281"/>
      <c r="V148" s="282"/>
      <c r="W148" s="282"/>
      <c r="X148" s="282"/>
      <c r="Y148" s="282"/>
      <c r="Z148" s="282"/>
      <c r="AA148" s="282"/>
      <c r="AB148" s="282"/>
      <c r="AC148" s="282"/>
      <c r="AD148" s="282"/>
      <c r="AE148" s="282"/>
      <c r="AF148" s="282"/>
      <c r="AG148" s="282"/>
      <c r="AH148" s="282"/>
      <c r="AI148" s="282"/>
      <c r="AJ148" s="283"/>
      <c r="AK148" s="56"/>
      <c r="AL148" s="56"/>
      <c r="AM148" s="272"/>
      <c r="AN148" s="273"/>
      <c r="AO148" s="273"/>
      <c r="AP148" s="273"/>
      <c r="AQ148" s="273"/>
      <c r="AR148" s="273"/>
      <c r="AS148" s="273"/>
      <c r="AT148" s="273"/>
      <c r="AU148" s="273"/>
      <c r="AV148" s="273"/>
      <c r="AW148" s="273"/>
      <c r="AX148" s="273"/>
      <c r="AY148" s="273"/>
      <c r="AZ148" s="273"/>
      <c r="BA148" s="273"/>
      <c r="BB148" s="273"/>
      <c r="BC148" s="273"/>
      <c r="BD148" s="273"/>
      <c r="BE148" s="273"/>
      <c r="BF148" s="273"/>
      <c r="BG148" s="273"/>
      <c r="BH148" s="273"/>
      <c r="BI148" s="273"/>
      <c r="BJ148" s="273"/>
      <c r="BK148" s="273"/>
      <c r="BL148" s="273"/>
      <c r="BM148" s="273"/>
      <c r="BN148" s="273"/>
      <c r="BO148" s="273"/>
      <c r="BP148" s="274"/>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281"/>
      <c r="V149" s="282"/>
      <c r="W149" s="282"/>
      <c r="X149" s="282"/>
      <c r="Y149" s="282"/>
      <c r="Z149" s="282"/>
      <c r="AA149" s="282"/>
      <c r="AB149" s="282"/>
      <c r="AC149" s="282"/>
      <c r="AD149" s="282"/>
      <c r="AE149" s="282"/>
      <c r="AF149" s="282"/>
      <c r="AG149" s="282"/>
      <c r="AH149" s="282"/>
      <c r="AI149" s="282"/>
      <c r="AJ149" s="283"/>
      <c r="AK149" s="56"/>
      <c r="AL149" s="56"/>
      <c r="AM149" s="272"/>
      <c r="AN149" s="273"/>
      <c r="AO149" s="273"/>
      <c r="AP149" s="273"/>
      <c r="AQ149" s="273"/>
      <c r="AR149" s="273"/>
      <c r="AS149" s="273"/>
      <c r="AT149" s="273"/>
      <c r="AU149" s="273"/>
      <c r="AV149" s="273"/>
      <c r="AW149" s="273"/>
      <c r="AX149" s="273"/>
      <c r="AY149" s="273"/>
      <c r="AZ149" s="273"/>
      <c r="BA149" s="273"/>
      <c r="BB149" s="273"/>
      <c r="BC149" s="273"/>
      <c r="BD149" s="273"/>
      <c r="BE149" s="273"/>
      <c r="BF149" s="273"/>
      <c r="BG149" s="273"/>
      <c r="BH149" s="273"/>
      <c r="BI149" s="273"/>
      <c r="BJ149" s="273"/>
      <c r="BK149" s="273"/>
      <c r="BL149" s="273"/>
      <c r="BM149" s="273"/>
      <c r="BN149" s="273"/>
      <c r="BO149" s="273"/>
      <c r="BP149" s="274"/>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284"/>
      <c r="V150" s="285"/>
      <c r="W150" s="285"/>
      <c r="X150" s="285"/>
      <c r="Y150" s="285"/>
      <c r="Z150" s="285"/>
      <c r="AA150" s="285"/>
      <c r="AB150" s="285"/>
      <c r="AC150" s="285"/>
      <c r="AD150" s="285"/>
      <c r="AE150" s="285"/>
      <c r="AF150" s="285"/>
      <c r="AG150" s="285"/>
      <c r="AH150" s="285"/>
      <c r="AI150" s="285"/>
      <c r="AJ150" s="286"/>
      <c r="AK150" s="56"/>
      <c r="AL150" s="56"/>
      <c r="AM150" s="275"/>
      <c r="AN150" s="276"/>
      <c r="AO150" s="276"/>
      <c r="AP150" s="276"/>
      <c r="AQ150" s="276"/>
      <c r="AR150" s="276"/>
      <c r="AS150" s="276"/>
      <c r="AT150" s="276"/>
      <c r="AU150" s="276"/>
      <c r="AV150" s="276"/>
      <c r="AW150" s="276"/>
      <c r="AX150" s="276"/>
      <c r="AY150" s="276"/>
      <c r="AZ150" s="276"/>
      <c r="BA150" s="276"/>
      <c r="BB150" s="276"/>
      <c r="BC150" s="276"/>
      <c r="BD150" s="276"/>
      <c r="BE150" s="276"/>
      <c r="BF150" s="276"/>
      <c r="BG150" s="276"/>
      <c r="BH150" s="276"/>
      <c r="BI150" s="276"/>
      <c r="BJ150" s="276"/>
      <c r="BK150" s="276"/>
      <c r="BL150" s="276"/>
      <c r="BM150" s="276"/>
      <c r="BN150" s="276"/>
      <c r="BO150" s="276"/>
      <c r="BP150" s="277"/>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149999999999999" customHeight="1" x14ac:dyDescent="0.5">
      <c r="C159" s="33"/>
      <c r="D159" s="172" t="s">
        <v>18</v>
      </c>
      <c r="E159" s="172"/>
      <c r="F159" s="172"/>
      <c r="G159" s="172"/>
      <c r="H159" s="172"/>
      <c r="I159" s="172"/>
      <c r="J159" s="172"/>
      <c r="K159" s="172"/>
      <c r="L159" s="172"/>
      <c r="M159" s="172"/>
      <c r="N159" s="97" t="str">
        <f>IF([4]回答表!BD17="○",IF([4]回答表!X43="○","○",""),"")</f>
        <v/>
      </c>
      <c r="O159" s="98"/>
      <c r="P159" s="98"/>
      <c r="Q159" s="99"/>
      <c r="R159" s="39"/>
      <c r="S159" s="39"/>
      <c r="T159" s="39"/>
      <c r="U159" s="106" t="str">
        <f>IF([4]回答表!BD17="○",IF([4]回答表!X43="○",[4]回答表!B154,IF([4]回答表!AA43="○",[4]回答表!B201,"")),"")</f>
        <v/>
      </c>
      <c r="V159" s="107"/>
      <c r="W159" s="107"/>
      <c r="X159" s="107"/>
      <c r="Y159" s="107"/>
      <c r="Z159" s="107"/>
      <c r="AA159" s="107"/>
      <c r="AB159" s="107"/>
      <c r="AC159" s="107"/>
      <c r="AD159" s="107"/>
      <c r="AE159" s="107"/>
      <c r="AF159" s="107"/>
      <c r="AG159" s="107"/>
      <c r="AH159" s="107"/>
      <c r="AI159" s="107"/>
      <c r="AJ159" s="108"/>
      <c r="AK159" s="50"/>
      <c r="AL159" s="50"/>
      <c r="AM159" s="115" t="str">
        <f>IF([4]回答表!BD17="○",IF([4]回答表!X43="○",[4]回答表!B190,IF([4]回答表!AA43="○",[4]回答表!B238,"")),"")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149999999999999"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IF([4]回答表!BD17="○",IF([4]回答表!X43="○",[4]回答表!E190,IF([4]回答表!AA43="○",[4]回答表!E238,"")),"")</f>
        <v/>
      </c>
      <c r="AN162" s="83"/>
      <c r="AO162" s="83"/>
      <c r="AP162" s="83"/>
      <c r="AQ162" s="82" t="str">
        <f>IF([4]回答表!BD17="○",IF([4]回答表!X43="○",[4]回答表!E191,IF([4]回答表!AA43="○",[4]回答表!E239,"")),"")</f>
        <v/>
      </c>
      <c r="AR162" s="83"/>
      <c r="AS162" s="83"/>
      <c r="AT162" s="83"/>
      <c r="AU162" s="82" t="str">
        <f>IF([4]回答表!BD17="○",IF([4]回答表!X43="○",[4]回答表!E192,IF([4]回答表!AA43="○",[4]回答表!E240,"")),"")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149999999999999"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149999999999999" customHeight="1" x14ac:dyDescent="0.5">
      <c r="C165" s="33"/>
      <c r="D165" s="177" t="s">
        <v>26</v>
      </c>
      <c r="E165" s="172"/>
      <c r="F165" s="172"/>
      <c r="G165" s="172"/>
      <c r="H165" s="172"/>
      <c r="I165" s="172"/>
      <c r="J165" s="172"/>
      <c r="K165" s="172"/>
      <c r="L165" s="172"/>
      <c r="M165" s="173"/>
      <c r="N165" s="97" t="str">
        <f>IF([4]回答表!BD17="○",IF([4]回答表!AA43="○","○",""),"")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IF([4]回答表!BD17="○",IF([4]回答表!AD43="○","○",""),"")</f>
        <v/>
      </c>
      <c r="O171" s="98"/>
      <c r="P171" s="98"/>
      <c r="Q171" s="99"/>
      <c r="R171" s="39"/>
      <c r="S171" s="39"/>
      <c r="T171" s="39"/>
      <c r="U171" s="106" t="str">
        <f>IF([4]回答表!BD17="○",IF([4]回答表!AD43="○",[4]回答表!B249,""),"")</f>
        <v/>
      </c>
      <c r="V171" s="107"/>
      <c r="W171" s="107"/>
      <c r="X171" s="107"/>
      <c r="Y171" s="107"/>
      <c r="Z171" s="107"/>
      <c r="AA171" s="107"/>
      <c r="AB171" s="107"/>
      <c r="AC171" s="107"/>
      <c r="AD171" s="107"/>
      <c r="AE171" s="107"/>
      <c r="AF171" s="107"/>
      <c r="AG171" s="107"/>
      <c r="AH171" s="107"/>
      <c r="AI171" s="107"/>
      <c r="AJ171" s="108"/>
      <c r="AK171" s="56"/>
      <c r="AL171" s="56"/>
      <c r="AM171" s="106" t="str">
        <f>IF([4]回答表!BD17="○",IF([4]回答表!AD43="○",[4]回答表!B255,""),"")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IF([4]回答表!X44="○","○","")</f>
        <v/>
      </c>
      <c r="O183" s="98"/>
      <c r="P183" s="98"/>
      <c r="Q183" s="99"/>
      <c r="R183" s="39"/>
      <c r="S183" s="39"/>
      <c r="T183" s="39"/>
      <c r="U183" s="106" t="str">
        <f>IF([4]回答表!X44="○",[4]回答表!B266,IF([4]回答表!AA44="○",[4]回答表!B283,""))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IF([4]回答表!X44="○",[4]回答表!U272,IF([4]回答表!AA44="○",[4]回答表!U289,""))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IF([4]回答表!X44="○",[4]回答表!G272,IF([4]回答表!AA44="○",[4]回答表!G289,""))</f>
        <v/>
      </c>
      <c r="AN186" s="119"/>
      <c r="AO186" s="119"/>
      <c r="AP186" s="119"/>
      <c r="AQ186" s="119"/>
      <c r="AR186" s="119"/>
      <c r="AS186" s="119"/>
      <c r="AT186" s="120"/>
      <c r="AU186" s="118" t="str">
        <f>IF([4]回答表!X44="○",[4]回答表!G273,IF([4]回答表!AA44="○",[4]回答表!G290,""))</f>
        <v/>
      </c>
      <c r="AV186" s="119"/>
      <c r="AW186" s="119"/>
      <c r="AX186" s="119"/>
      <c r="AY186" s="119"/>
      <c r="AZ186" s="119"/>
      <c r="BA186" s="119"/>
      <c r="BB186" s="120"/>
      <c r="BC186" s="40"/>
      <c r="BD186" s="35"/>
      <c r="BE186" s="82" t="str">
        <f>IF([4]回答表!X44="○",[4]回答表!X272,IF([4]回答表!AA44="○",[4]回答表!X289,""))</f>
        <v/>
      </c>
      <c r="BF186" s="83"/>
      <c r="BG186" s="83"/>
      <c r="BH186" s="83"/>
      <c r="BI186" s="82" t="str">
        <f>IF([4]回答表!X44="○",[4]回答表!X273,IF([4]回答表!AA44="○",[4]回答表!X290,""))</f>
        <v/>
      </c>
      <c r="BJ186" s="83"/>
      <c r="BK186" s="83"/>
      <c r="BL186" s="86"/>
      <c r="BM186" s="82" t="str">
        <f>IF([4]回答表!X44="○",[4]回答表!X274,IF([4]回答表!AA44="○",[4]回答表!X291,""))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IF([4]回答表!AA44="○","○","")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IF([4]回答表!AD44="○","○","")</f>
        <v/>
      </c>
      <c r="O195" s="98"/>
      <c r="P195" s="98"/>
      <c r="Q195" s="99"/>
      <c r="R195" s="39"/>
      <c r="S195" s="39"/>
      <c r="T195" s="39"/>
      <c r="U195" s="106" t="str">
        <f>IF([4]回答表!AD44="○",[4]回答表!B296,"")</f>
        <v/>
      </c>
      <c r="V195" s="107"/>
      <c r="W195" s="107"/>
      <c r="X195" s="107"/>
      <c r="Y195" s="107"/>
      <c r="Z195" s="107"/>
      <c r="AA195" s="107"/>
      <c r="AB195" s="107"/>
      <c r="AC195" s="107"/>
      <c r="AD195" s="107"/>
      <c r="AE195" s="107"/>
      <c r="AF195" s="107"/>
      <c r="AG195" s="107"/>
      <c r="AH195" s="107"/>
      <c r="AI195" s="107"/>
      <c r="AJ195" s="108"/>
      <c r="AK195" s="61"/>
      <c r="AL195" s="61"/>
      <c r="AM195" s="106" t="str">
        <f>IF([4]回答表!AD44="○",[4]回答表!B302,"")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149999999999999"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IF([4]回答表!X45="○","○","")</f>
        <v/>
      </c>
      <c r="O207" s="98"/>
      <c r="P207" s="98"/>
      <c r="Q207" s="99"/>
      <c r="R207" s="39"/>
      <c r="S207" s="39"/>
      <c r="T207" s="39"/>
      <c r="U207" s="106" t="str">
        <f>IF([4]回答表!X45="○",[4]回答表!B314,IF([4]回答表!AA45="○",[4]回答表!B337,""))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IF([4]回答表!X45="○",[4]回答表!B320,"")</f>
        <v/>
      </c>
      <c r="AO207" s="164"/>
      <c r="AP207" s="164"/>
      <c r="AQ207" s="164"/>
      <c r="AR207" s="164"/>
      <c r="AS207" s="164"/>
      <c r="AT207" s="164"/>
      <c r="AU207" s="164"/>
      <c r="AV207" s="164"/>
      <c r="AW207" s="164"/>
      <c r="AX207" s="164"/>
      <c r="AY207" s="164"/>
      <c r="AZ207" s="164"/>
      <c r="BA207" s="164"/>
      <c r="BB207" s="165"/>
      <c r="BC207" s="40"/>
      <c r="BD207" s="35"/>
      <c r="BE207" s="115" t="str">
        <f>IF([4]回答表!X45="○",[4]回答表!B326,IF([4]回答表!AA45="○",[4]回答表!B343,""))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IF([4]回答表!X45="○",[4]回答表!E326,IF([4]回答表!AA45="○",[4]回答表!E343,""))</f>
        <v/>
      </c>
      <c r="BF210" s="83"/>
      <c r="BG210" s="83"/>
      <c r="BH210" s="83"/>
      <c r="BI210" s="82" t="str">
        <f>IF([4]回答表!X45="○",[4]回答表!E327,IF([4]回答表!AA45="○",[4]回答表!E344,""))</f>
        <v/>
      </c>
      <c r="BJ210" s="83"/>
      <c r="BK210" s="83"/>
      <c r="BL210" s="86"/>
      <c r="BM210" s="82" t="str">
        <f>IF([4]回答表!X45="○",[4]回答表!E328,IF([4]回答表!AA45="○",[4]回答表!E345,""))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IF([4]回答表!AA45="○","○","")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149999999999999"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IF([4]回答表!AD45="○","○","")</f>
        <v/>
      </c>
      <c r="O219" s="98"/>
      <c r="P219" s="98"/>
      <c r="Q219" s="99"/>
      <c r="R219" s="39"/>
      <c r="S219" s="39"/>
      <c r="T219" s="39"/>
      <c r="U219" s="106" t="str">
        <f>IF([4]回答表!AD45="○",[4]回答表!B350,"")</f>
        <v/>
      </c>
      <c r="V219" s="107"/>
      <c r="W219" s="107"/>
      <c r="X219" s="107"/>
      <c r="Y219" s="107"/>
      <c r="Z219" s="107"/>
      <c r="AA219" s="107"/>
      <c r="AB219" s="107"/>
      <c r="AC219" s="107"/>
      <c r="AD219" s="107"/>
      <c r="AE219" s="107"/>
      <c r="AF219" s="107"/>
      <c r="AG219" s="107"/>
      <c r="AH219" s="107"/>
      <c r="AI219" s="107"/>
      <c r="AJ219" s="108"/>
      <c r="AK219" s="61"/>
      <c r="AL219" s="61"/>
      <c r="AM219" s="106" t="str">
        <f>IF([4]回答表!AD45="○",[4]回答表!B356,"")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IF([4]回答表!X46="○","○","")</f>
        <v/>
      </c>
      <c r="O231" s="98"/>
      <c r="P231" s="98"/>
      <c r="Q231" s="99"/>
      <c r="R231" s="39"/>
      <c r="S231" s="39"/>
      <c r="T231" s="39"/>
      <c r="U231" s="106" t="str">
        <f>IF([4]回答表!X46="○",[4]回答表!B368,IF([4]回答表!AA46="○",[4]回答表!B382,""))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IF([4]回答表!X46="○",[4]回答表!BC375,IF([4]回答表!AA46="○",[4]回答表!BC389,""))</f>
        <v/>
      </c>
      <c r="AR231" s="150"/>
      <c r="AS231" s="150"/>
      <c r="AT231" s="150"/>
      <c r="AU231" s="155" t="s">
        <v>63</v>
      </c>
      <c r="AV231" s="156"/>
      <c r="AW231" s="156"/>
      <c r="AX231" s="157"/>
      <c r="AY231" s="150" t="str">
        <f>IF([4]回答表!X46="○",[4]回答表!BC380,IF([4]回答表!AA46="○",[4]回答表!BC394,""))</f>
        <v/>
      </c>
      <c r="AZ231" s="150"/>
      <c r="BA231" s="150"/>
      <c r="BB231" s="150"/>
      <c r="BC231" s="40"/>
      <c r="BD231" s="35"/>
      <c r="BE231" s="115" t="str">
        <f>IF([4]回答表!X46="○",[4]回答表!S374,IF([4]回答表!AA46="○",[4]回答表!S388,""))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IF([4]回答表!X46="○",[4]回答表!BC376,IF([4]回答表!AA46="○",[4]回答表!BC390,""))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IF([4]回答表!X46="○",[4]回答表!V374,IF([4]回答表!AA46="○",[4]回答表!V388,""))</f>
        <v/>
      </c>
      <c r="BF234" s="83"/>
      <c r="BG234" s="83"/>
      <c r="BH234" s="83"/>
      <c r="BI234" s="82" t="str">
        <f>IF([4]回答表!X46="○",[4]回答表!V375,IF([4]回答表!AA46="○",[4]回答表!V389,""))</f>
        <v/>
      </c>
      <c r="BJ234" s="83"/>
      <c r="BK234" s="83"/>
      <c r="BL234" s="86"/>
      <c r="BM234" s="82" t="str">
        <f>IF([4]回答表!X46="○",[4]回答表!V376,IF([4]回答表!AA46="○",[4]回答表!V390,""))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IF([4]回答表!X46="○",[4]回答表!BC377,IF([4]回答表!AA46="○",[4]回答表!BC391,""))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IF([4]回答表!X46="○",[4]回答表!BC381,IF([4]回答表!AA46="○",[4]回答表!BC395,""))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IF([4]回答表!AA46="○","○","")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IF([4]回答表!X46="○",[4]回答表!BC378,IF([4]回答表!AA46="○",[4]回答表!BC392,""))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IF([4]回答表!X46="○",[4]回答表!BC379,IF([4]回答表!AA46="○",[4]回答表!BC393,""))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IF([4]回答表!AD46="○","○","")</f>
        <v/>
      </c>
      <c r="O243" s="98"/>
      <c r="P243" s="98"/>
      <c r="Q243" s="99"/>
      <c r="R243" s="39"/>
      <c r="S243" s="39"/>
      <c r="T243" s="39"/>
      <c r="U243" s="106" t="str">
        <f>IF([4]回答表!AD46="○",[4]回答表!B396,"")</f>
        <v/>
      </c>
      <c r="V243" s="107"/>
      <c r="W243" s="107"/>
      <c r="X243" s="107"/>
      <c r="Y243" s="107"/>
      <c r="Z243" s="107"/>
      <c r="AA243" s="107"/>
      <c r="AB243" s="107"/>
      <c r="AC243" s="107"/>
      <c r="AD243" s="107"/>
      <c r="AE243" s="107"/>
      <c r="AF243" s="107"/>
      <c r="AG243" s="107"/>
      <c r="AH243" s="107"/>
      <c r="AI243" s="107"/>
      <c r="AJ243" s="108"/>
      <c r="AK243" s="56"/>
      <c r="AL243" s="56"/>
      <c r="AM243" s="106" t="str">
        <f>IF([4]回答表!AD46="○",[4]回答表!B402,"")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149999999999999"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IF([4]回答表!X47="○","○","")</f>
        <v/>
      </c>
      <c r="O254" s="98"/>
      <c r="P254" s="98"/>
      <c r="Q254" s="99"/>
      <c r="R254" s="39"/>
      <c r="S254" s="39"/>
      <c r="T254" s="39"/>
      <c r="U254" s="106" t="str">
        <f>IF([4]回答表!X47="○",[4]回答表!B414,IF([4]回答表!AA47="○",[4]回答表!B431,""))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IF([4]回答表!X47="○",[4]回答表!B424,IF([4]回答表!AA47="○",[4]回答表!B441,""))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IF([4]回答表!X47="○",[4]回答表!G420,IF([4]回答表!AA47="○",[4]回答表!G437,""))</f>
        <v/>
      </c>
      <c r="AN256" s="119"/>
      <c r="AO256" s="119"/>
      <c r="AP256" s="119"/>
      <c r="AQ256" s="119"/>
      <c r="AR256" s="119"/>
      <c r="AS256" s="119"/>
      <c r="AT256" s="120"/>
      <c r="AU256" s="118" t="str">
        <f>IF([4]回答表!X47="○",[4]回答表!G421,IF([4]回答表!AA47="○",[4]回答表!G438,""))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IF([4]回答表!X47="○",[4]回答表!E424,IF([4]回答表!AA47="○",[4]回答表!E441,""))</f>
        <v/>
      </c>
      <c r="BF257" s="83"/>
      <c r="BG257" s="83"/>
      <c r="BH257" s="83"/>
      <c r="BI257" s="82" t="str">
        <f>IF([4]回答表!X47="○",[4]回答表!E425,IF([4]回答表!AA47="○",[4]回答表!E442,""))</f>
        <v/>
      </c>
      <c r="BJ257" s="83"/>
      <c r="BK257" s="83"/>
      <c r="BL257" s="86"/>
      <c r="BM257" s="82" t="str">
        <f>IF([4]回答表!X47="○",[4]回答表!E426,IF([4]回答表!AA47="○",[4]回答表!E443,""))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IF([4]回答表!AA47="○","○","")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149999999999999"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IF([4]回答表!AD47="○","○","")</f>
        <v/>
      </c>
      <c r="O266" s="98"/>
      <c r="P266" s="98"/>
      <c r="Q266" s="99"/>
      <c r="R266" s="39"/>
      <c r="S266" s="39"/>
      <c r="T266" s="39"/>
      <c r="U266" s="106" t="str">
        <f>IF([4]回答表!AD47="○",[4]回答表!B448,"")</f>
        <v/>
      </c>
      <c r="V266" s="107"/>
      <c r="W266" s="107"/>
      <c r="X266" s="107"/>
      <c r="Y266" s="107"/>
      <c r="Z266" s="107"/>
      <c r="AA266" s="107"/>
      <c r="AB266" s="107"/>
      <c r="AC266" s="107"/>
      <c r="AD266" s="107"/>
      <c r="AE266" s="107"/>
      <c r="AF266" s="107"/>
      <c r="AG266" s="107"/>
      <c r="AH266" s="107"/>
      <c r="AI266" s="107"/>
      <c r="AJ266" s="108"/>
      <c r="AK266" s="50"/>
      <c r="AL266" s="50"/>
      <c r="AM266" s="106" t="str">
        <f>IF([4]回答表!AD47="○",[4]回答表!B454,"")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2.1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2.1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2.1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9.149999999999999" customHeight="1" x14ac:dyDescent="0.4">
      <c r="C279" s="67"/>
      <c r="D279" s="73" t="str">
        <f>IF([4]回答表!R48="○",[4]回答表!B467,"")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6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6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6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6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6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6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6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6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6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6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6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6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6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6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6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6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6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6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D517-9B72-4D85-A828-6CEE09F86690}">
  <sheetPr>
    <pageSetUpPr fitToPage="1"/>
  </sheetPr>
  <dimension ref="A1:CE298"/>
  <sheetViews>
    <sheetView showZeros="0" zoomScale="55" zoomScaleNormal="55" workbookViewId="0">
      <selection activeCell="BY24" sqref="BY24"/>
    </sheetView>
  </sheetViews>
  <sheetFormatPr defaultColWidth="2.75" defaultRowHeight="12.6" customHeight="1" x14ac:dyDescent="0.4"/>
  <cols>
    <col min="1" max="70" width="2.5" style="1" customWidth="1"/>
    <col min="71" max="16384" width="2.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4" t="s">
        <v>0</v>
      </c>
      <c r="D8" s="255"/>
      <c r="E8" s="255"/>
      <c r="F8" s="255"/>
      <c r="G8" s="255"/>
      <c r="H8" s="255"/>
      <c r="I8" s="255"/>
      <c r="J8" s="255"/>
      <c r="K8" s="255"/>
      <c r="L8" s="255"/>
      <c r="M8" s="255"/>
      <c r="N8" s="255"/>
      <c r="O8" s="255"/>
      <c r="P8" s="255"/>
      <c r="Q8" s="255"/>
      <c r="R8" s="255"/>
      <c r="S8" s="255"/>
      <c r="T8" s="255"/>
      <c r="U8" s="256" t="s">
        <v>1</v>
      </c>
      <c r="V8" s="257"/>
      <c r="W8" s="257"/>
      <c r="X8" s="257"/>
      <c r="Y8" s="257"/>
      <c r="Z8" s="257"/>
      <c r="AA8" s="257"/>
      <c r="AB8" s="257"/>
      <c r="AC8" s="257"/>
      <c r="AD8" s="257"/>
      <c r="AE8" s="257"/>
      <c r="AF8" s="257"/>
      <c r="AG8" s="257"/>
      <c r="AH8" s="257"/>
      <c r="AI8" s="257"/>
      <c r="AJ8" s="257"/>
      <c r="AK8" s="257"/>
      <c r="AL8" s="257"/>
      <c r="AM8" s="257"/>
      <c r="AN8" s="258"/>
      <c r="AO8" s="259" t="s">
        <v>2</v>
      </c>
      <c r="AP8" s="257"/>
      <c r="AQ8" s="257"/>
      <c r="AR8" s="257"/>
      <c r="AS8" s="257"/>
      <c r="AT8" s="257"/>
      <c r="AU8" s="257"/>
      <c r="AV8" s="257"/>
      <c r="AW8" s="257"/>
      <c r="AX8" s="257"/>
      <c r="AY8" s="257"/>
      <c r="AZ8" s="257"/>
      <c r="BA8" s="257"/>
      <c r="BB8" s="257"/>
      <c r="BC8" s="257"/>
      <c r="BD8" s="257"/>
      <c r="BE8" s="258"/>
      <c r="BF8" s="254" t="s">
        <v>3</v>
      </c>
      <c r="BG8" s="260"/>
      <c r="BH8" s="260"/>
      <c r="BI8" s="260"/>
      <c r="BJ8" s="260"/>
      <c r="BK8" s="260"/>
      <c r="BL8" s="260"/>
      <c r="BM8" s="260"/>
      <c r="BN8" s="260"/>
      <c r="BO8" s="260"/>
      <c r="BP8" s="260"/>
      <c r="BQ8" s="8"/>
    </row>
    <row r="9" spans="3:70" ht="15.6" customHeight="1" x14ac:dyDescent="0.4">
      <c r="C9" s="255"/>
      <c r="D9" s="255"/>
      <c r="E9" s="255"/>
      <c r="F9" s="255"/>
      <c r="G9" s="255"/>
      <c r="H9" s="255"/>
      <c r="I9" s="255"/>
      <c r="J9" s="255"/>
      <c r="K9" s="255"/>
      <c r="L9" s="255"/>
      <c r="M9" s="255"/>
      <c r="N9" s="255"/>
      <c r="O9" s="255"/>
      <c r="P9" s="255"/>
      <c r="Q9" s="255"/>
      <c r="R9" s="255"/>
      <c r="S9" s="255"/>
      <c r="T9" s="255"/>
      <c r="U9" s="210"/>
      <c r="V9" s="208"/>
      <c r="W9" s="208"/>
      <c r="X9" s="208"/>
      <c r="Y9" s="208"/>
      <c r="Z9" s="208"/>
      <c r="AA9" s="208"/>
      <c r="AB9" s="208"/>
      <c r="AC9" s="208"/>
      <c r="AD9" s="208"/>
      <c r="AE9" s="208"/>
      <c r="AF9" s="208"/>
      <c r="AG9" s="208"/>
      <c r="AH9" s="208"/>
      <c r="AI9" s="208"/>
      <c r="AJ9" s="208"/>
      <c r="AK9" s="208"/>
      <c r="AL9" s="208"/>
      <c r="AM9" s="208"/>
      <c r="AN9" s="209"/>
      <c r="AO9" s="210"/>
      <c r="AP9" s="208"/>
      <c r="AQ9" s="208"/>
      <c r="AR9" s="208"/>
      <c r="AS9" s="208"/>
      <c r="AT9" s="208"/>
      <c r="AU9" s="208"/>
      <c r="AV9" s="208"/>
      <c r="AW9" s="208"/>
      <c r="AX9" s="208"/>
      <c r="AY9" s="208"/>
      <c r="AZ9" s="208"/>
      <c r="BA9" s="208"/>
      <c r="BB9" s="208"/>
      <c r="BC9" s="208"/>
      <c r="BD9" s="208"/>
      <c r="BE9" s="209"/>
      <c r="BF9" s="260"/>
      <c r="BG9" s="260"/>
      <c r="BH9" s="260"/>
      <c r="BI9" s="260"/>
      <c r="BJ9" s="260"/>
      <c r="BK9" s="260"/>
      <c r="BL9" s="260"/>
      <c r="BM9" s="260"/>
      <c r="BN9" s="260"/>
      <c r="BO9" s="260"/>
      <c r="BP9" s="260"/>
      <c r="BQ9" s="8"/>
    </row>
    <row r="10" spans="3:70" ht="15.6" customHeight="1" x14ac:dyDescent="0.4">
      <c r="C10" s="255"/>
      <c r="D10" s="255"/>
      <c r="E10" s="255"/>
      <c r="F10" s="255"/>
      <c r="G10" s="255"/>
      <c r="H10" s="255"/>
      <c r="I10" s="255"/>
      <c r="J10" s="255"/>
      <c r="K10" s="255"/>
      <c r="L10" s="255"/>
      <c r="M10" s="255"/>
      <c r="N10" s="255"/>
      <c r="O10" s="255"/>
      <c r="P10" s="255"/>
      <c r="Q10" s="255"/>
      <c r="R10" s="255"/>
      <c r="S10" s="255"/>
      <c r="T10" s="255"/>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60"/>
      <c r="BG10" s="260"/>
      <c r="BH10" s="260"/>
      <c r="BI10" s="260"/>
      <c r="BJ10" s="260"/>
      <c r="BK10" s="260"/>
      <c r="BL10" s="260"/>
      <c r="BM10" s="260"/>
      <c r="BN10" s="260"/>
      <c r="BO10" s="260"/>
      <c r="BP10" s="260"/>
      <c r="BQ10" s="8"/>
    </row>
    <row r="11" spans="3:70" ht="15.6" customHeight="1" x14ac:dyDescent="0.4">
      <c r="C11" s="261" t="str">
        <f>IF(COUNTIF([3]回答表!K15,"*")&gt;0,[3]回答表!K15,"")</f>
        <v>北秋田市</v>
      </c>
      <c r="D11" s="255"/>
      <c r="E11" s="255"/>
      <c r="F11" s="255"/>
      <c r="G11" s="255"/>
      <c r="H11" s="255"/>
      <c r="I11" s="255"/>
      <c r="J11" s="255"/>
      <c r="K11" s="255"/>
      <c r="L11" s="255"/>
      <c r="M11" s="255"/>
      <c r="N11" s="255"/>
      <c r="O11" s="255"/>
      <c r="P11" s="255"/>
      <c r="Q11" s="255"/>
      <c r="R11" s="255"/>
      <c r="S11" s="255"/>
      <c r="T11" s="255"/>
      <c r="U11" s="262" t="str">
        <f>IF(COUNTIF([3]回答表!F17,"*")&gt;0,[3]回答表!F17,"")</f>
        <v>下水道事業</v>
      </c>
      <c r="V11" s="263"/>
      <c r="W11" s="263"/>
      <c r="X11" s="263"/>
      <c r="Y11" s="263"/>
      <c r="Z11" s="263"/>
      <c r="AA11" s="263"/>
      <c r="AB11" s="263"/>
      <c r="AC11" s="263"/>
      <c r="AD11" s="263"/>
      <c r="AE11" s="263"/>
      <c r="AF11" s="257"/>
      <c r="AG11" s="257"/>
      <c r="AH11" s="257"/>
      <c r="AI11" s="257"/>
      <c r="AJ11" s="257"/>
      <c r="AK11" s="257"/>
      <c r="AL11" s="257"/>
      <c r="AM11" s="257"/>
      <c r="AN11" s="258"/>
      <c r="AO11" s="268" t="str">
        <f>IF(COUNTIF([3]回答表!W17,"*")&gt;0,[3]回答表!W17,"")</f>
        <v>特定地域排水処理施設</v>
      </c>
      <c r="AP11" s="257"/>
      <c r="AQ11" s="257"/>
      <c r="AR11" s="257"/>
      <c r="AS11" s="257"/>
      <c r="AT11" s="257"/>
      <c r="AU11" s="257"/>
      <c r="AV11" s="257"/>
      <c r="AW11" s="257"/>
      <c r="AX11" s="257"/>
      <c r="AY11" s="257"/>
      <c r="AZ11" s="257"/>
      <c r="BA11" s="257"/>
      <c r="BB11" s="257"/>
      <c r="BC11" s="257"/>
      <c r="BD11" s="257"/>
      <c r="BE11" s="258"/>
      <c r="BF11" s="261" t="str">
        <f>IF(COUNTIF([3]回答表!F19,"*")&gt;0,[3]回答表!F19,"")</f>
        <v>ー</v>
      </c>
      <c r="BG11" s="260"/>
      <c r="BH11" s="260"/>
      <c r="BI11" s="260"/>
      <c r="BJ11" s="260"/>
      <c r="BK11" s="260"/>
      <c r="BL11" s="260"/>
      <c r="BM11" s="260"/>
      <c r="BN11" s="260"/>
      <c r="BO11" s="260"/>
      <c r="BP11" s="260"/>
      <c r="BQ11" s="6"/>
    </row>
    <row r="12" spans="3:70" ht="15.6" customHeight="1" x14ac:dyDescent="0.4">
      <c r="C12" s="255"/>
      <c r="D12" s="255"/>
      <c r="E12" s="255"/>
      <c r="F12" s="255"/>
      <c r="G12" s="255"/>
      <c r="H12" s="255"/>
      <c r="I12" s="255"/>
      <c r="J12" s="255"/>
      <c r="K12" s="255"/>
      <c r="L12" s="255"/>
      <c r="M12" s="255"/>
      <c r="N12" s="255"/>
      <c r="O12" s="255"/>
      <c r="P12" s="255"/>
      <c r="Q12" s="255"/>
      <c r="R12" s="255"/>
      <c r="S12" s="255"/>
      <c r="T12" s="255"/>
      <c r="U12" s="264"/>
      <c r="V12" s="265"/>
      <c r="W12" s="265"/>
      <c r="X12" s="265"/>
      <c r="Y12" s="265"/>
      <c r="Z12" s="265"/>
      <c r="AA12" s="265"/>
      <c r="AB12" s="265"/>
      <c r="AC12" s="265"/>
      <c r="AD12" s="265"/>
      <c r="AE12" s="265"/>
      <c r="AF12" s="208"/>
      <c r="AG12" s="208"/>
      <c r="AH12" s="208"/>
      <c r="AI12" s="208"/>
      <c r="AJ12" s="208"/>
      <c r="AK12" s="208"/>
      <c r="AL12" s="208"/>
      <c r="AM12" s="208"/>
      <c r="AN12" s="209"/>
      <c r="AO12" s="210"/>
      <c r="AP12" s="208"/>
      <c r="AQ12" s="208"/>
      <c r="AR12" s="208"/>
      <c r="AS12" s="208"/>
      <c r="AT12" s="208"/>
      <c r="AU12" s="208"/>
      <c r="AV12" s="208"/>
      <c r="AW12" s="208"/>
      <c r="AX12" s="208"/>
      <c r="AY12" s="208"/>
      <c r="AZ12" s="208"/>
      <c r="BA12" s="208"/>
      <c r="BB12" s="208"/>
      <c r="BC12" s="208"/>
      <c r="BD12" s="208"/>
      <c r="BE12" s="209"/>
      <c r="BF12" s="260"/>
      <c r="BG12" s="260"/>
      <c r="BH12" s="260"/>
      <c r="BI12" s="260"/>
      <c r="BJ12" s="260"/>
      <c r="BK12" s="260"/>
      <c r="BL12" s="260"/>
      <c r="BM12" s="260"/>
      <c r="BN12" s="260"/>
      <c r="BO12" s="260"/>
      <c r="BP12" s="260"/>
      <c r="BQ12" s="6"/>
    </row>
    <row r="13" spans="3:70" ht="15.6" customHeight="1" x14ac:dyDescent="0.4">
      <c r="C13" s="255"/>
      <c r="D13" s="255"/>
      <c r="E13" s="255"/>
      <c r="F13" s="255"/>
      <c r="G13" s="255"/>
      <c r="H13" s="255"/>
      <c r="I13" s="255"/>
      <c r="J13" s="255"/>
      <c r="K13" s="255"/>
      <c r="L13" s="255"/>
      <c r="M13" s="255"/>
      <c r="N13" s="255"/>
      <c r="O13" s="255"/>
      <c r="P13" s="255"/>
      <c r="Q13" s="255"/>
      <c r="R13" s="255"/>
      <c r="S13" s="255"/>
      <c r="T13" s="255"/>
      <c r="U13" s="266"/>
      <c r="V13" s="267"/>
      <c r="W13" s="267"/>
      <c r="X13" s="267"/>
      <c r="Y13" s="267"/>
      <c r="Z13" s="267"/>
      <c r="AA13" s="267"/>
      <c r="AB13" s="267"/>
      <c r="AC13" s="267"/>
      <c r="AD13" s="267"/>
      <c r="AE13" s="267"/>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3"/>
      <c r="BF13" s="260"/>
      <c r="BG13" s="260"/>
      <c r="BH13" s="260"/>
      <c r="BI13" s="260"/>
      <c r="BJ13" s="260"/>
      <c r="BK13" s="260"/>
      <c r="BL13" s="260"/>
      <c r="BM13" s="260"/>
      <c r="BN13" s="260"/>
      <c r="BO13" s="260"/>
      <c r="BP13" s="260"/>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1" t="s">
        <v>4</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15"/>
      <c r="BB18" s="15"/>
      <c r="BC18" s="15"/>
      <c r="BD18" s="15"/>
      <c r="BE18" s="15"/>
      <c r="BF18" s="15"/>
      <c r="BG18" s="15"/>
      <c r="BH18" s="15"/>
      <c r="BI18" s="15"/>
      <c r="BJ18" s="15"/>
      <c r="BK18" s="16"/>
      <c r="BR18" s="13"/>
    </row>
    <row r="19" spans="3:83" ht="15.6" customHeight="1" x14ac:dyDescent="0.4">
      <c r="C19" s="14"/>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15"/>
      <c r="BB19" s="15"/>
      <c r="BC19" s="15"/>
      <c r="BD19" s="15"/>
      <c r="BE19" s="15"/>
      <c r="BF19" s="15"/>
      <c r="BG19" s="15"/>
      <c r="BH19" s="15"/>
      <c r="BI19" s="15"/>
      <c r="BJ19" s="15"/>
      <c r="BK19" s="16"/>
      <c r="BR19" s="13"/>
    </row>
    <row r="20" spans="3:83" ht="13.15" customHeight="1" x14ac:dyDescent="0.4">
      <c r="C20" s="14"/>
      <c r="D20" s="227" t="s">
        <v>5</v>
      </c>
      <c r="E20" s="228"/>
      <c r="F20" s="228"/>
      <c r="G20" s="228"/>
      <c r="H20" s="228"/>
      <c r="I20" s="228"/>
      <c r="J20" s="229"/>
      <c r="K20" s="227" t="s">
        <v>6</v>
      </c>
      <c r="L20" s="228"/>
      <c r="M20" s="228"/>
      <c r="N20" s="228"/>
      <c r="O20" s="228"/>
      <c r="P20" s="228"/>
      <c r="Q20" s="229"/>
      <c r="R20" s="227" t="s">
        <v>7</v>
      </c>
      <c r="S20" s="228"/>
      <c r="T20" s="228"/>
      <c r="U20" s="228"/>
      <c r="V20" s="228"/>
      <c r="W20" s="228"/>
      <c r="X20" s="229"/>
      <c r="Y20" s="236" t="s">
        <v>8</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17"/>
      <c r="BB20" s="245" t="s">
        <v>9</v>
      </c>
      <c r="BC20" s="246"/>
      <c r="BD20" s="246"/>
      <c r="BE20" s="246"/>
      <c r="BF20" s="246"/>
      <c r="BG20" s="246"/>
      <c r="BH20" s="246"/>
      <c r="BI20" s="214"/>
      <c r="BJ20" s="215"/>
      <c r="BK20" s="16"/>
      <c r="BR20" s="18"/>
    </row>
    <row r="21" spans="3:83" ht="13.15" customHeight="1" x14ac:dyDescent="0.4">
      <c r="C21" s="14"/>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7"/>
      <c r="BB21" s="247"/>
      <c r="BC21" s="248"/>
      <c r="BD21" s="248"/>
      <c r="BE21" s="248"/>
      <c r="BF21" s="248"/>
      <c r="BG21" s="248"/>
      <c r="BH21" s="248"/>
      <c r="BI21" s="216"/>
      <c r="BJ21" s="217"/>
      <c r="BK21" s="16"/>
      <c r="BR21" s="18"/>
    </row>
    <row r="22" spans="3:83" ht="13.15" customHeight="1" x14ac:dyDescent="0.4">
      <c r="C22" s="14"/>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19"/>
      <c r="BB22" s="247"/>
      <c r="BC22" s="248"/>
      <c r="BD22" s="248"/>
      <c r="BE22" s="248"/>
      <c r="BF22" s="248"/>
      <c r="BG22" s="248"/>
      <c r="BH22" s="248"/>
      <c r="BI22" s="216"/>
      <c r="BJ22" s="217"/>
      <c r="BK22" s="16"/>
      <c r="BR22" s="18"/>
    </row>
    <row r="23" spans="3:83" ht="31.15" customHeight="1" x14ac:dyDescent="0.4">
      <c r="C23" s="14"/>
      <c r="D23" s="233"/>
      <c r="E23" s="234"/>
      <c r="F23" s="234"/>
      <c r="G23" s="234"/>
      <c r="H23" s="234"/>
      <c r="I23" s="234"/>
      <c r="J23" s="235"/>
      <c r="K23" s="233"/>
      <c r="L23" s="234"/>
      <c r="M23" s="234"/>
      <c r="N23" s="234"/>
      <c r="O23" s="234"/>
      <c r="P23" s="234"/>
      <c r="Q23" s="235"/>
      <c r="R23" s="233"/>
      <c r="S23" s="234"/>
      <c r="T23" s="234"/>
      <c r="U23" s="234"/>
      <c r="V23" s="234"/>
      <c r="W23" s="234"/>
      <c r="X23" s="235"/>
      <c r="Y23" s="251" t="s">
        <v>10</v>
      </c>
      <c r="Z23" s="252"/>
      <c r="AA23" s="252"/>
      <c r="AB23" s="252"/>
      <c r="AC23" s="252"/>
      <c r="AD23" s="252"/>
      <c r="AE23" s="253"/>
      <c r="AF23" s="251" t="s">
        <v>11</v>
      </c>
      <c r="AG23" s="252"/>
      <c r="AH23" s="252"/>
      <c r="AI23" s="252"/>
      <c r="AJ23" s="252"/>
      <c r="AK23" s="252"/>
      <c r="AL23" s="253"/>
      <c r="AM23" s="251" t="s">
        <v>12</v>
      </c>
      <c r="AN23" s="252"/>
      <c r="AO23" s="252"/>
      <c r="AP23" s="252"/>
      <c r="AQ23" s="252"/>
      <c r="AR23" s="252"/>
      <c r="AS23" s="253"/>
      <c r="AT23" s="251" t="s">
        <v>13</v>
      </c>
      <c r="AU23" s="252"/>
      <c r="AV23" s="252"/>
      <c r="AW23" s="252"/>
      <c r="AX23" s="252"/>
      <c r="AY23" s="252"/>
      <c r="AZ23" s="253"/>
      <c r="BA23" s="19"/>
      <c r="BB23" s="249"/>
      <c r="BC23" s="250"/>
      <c r="BD23" s="250"/>
      <c r="BE23" s="250"/>
      <c r="BF23" s="250"/>
      <c r="BG23" s="250"/>
      <c r="BH23" s="250"/>
      <c r="BI23" s="218"/>
      <c r="BJ23" s="219"/>
      <c r="BK23" s="16"/>
      <c r="BR23" s="18"/>
    </row>
    <row r="24" spans="3:83" ht="15.6" customHeight="1" x14ac:dyDescent="0.4">
      <c r="C24" s="14"/>
      <c r="D24" s="121" t="str">
        <f>IF([3]回答表!R41="○","○","")</f>
        <v/>
      </c>
      <c r="E24" s="122"/>
      <c r="F24" s="122"/>
      <c r="G24" s="122"/>
      <c r="H24" s="122"/>
      <c r="I24" s="122"/>
      <c r="J24" s="123"/>
      <c r="K24" s="121" t="str">
        <f>IF([3]回答表!R42="○","○","")</f>
        <v/>
      </c>
      <c r="L24" s="122"/>
      <c r="M24" s="122"/>
      <c r="N24" s="122"/>
      <c r="O24" s="122"/>
      <c r="P24" s="122"/>
      <c r="Q24" s="123"/>
      <c r="R24" s="121" t="str">
        <f>IF([3]回答表!R43="○","○","")</f>
        <v>○</v>
      </c>
      <c r="S24" s="122"/>
      <c r="T24" s="122"/>
      <c r="U24" s="122"/>
      <c r="V24" s="122"/>
      <c r="W24" s="122"/>
      <c r="X24" s="123"/>
      <c r="Y24" s="121" t="str">
        <f>IF([3]回答表!R44="○","○","")</f>
        <v/>
      </c>
      <c r="Z24" s="122"/>
      <c r="AA24" s="122"/>
      <c r="AB24" s="122"/>
      <c r="AC24" s="122"/>
      <c r="AD24" s="122"/>
      <c r="AE24" s="123"/>
      <c r="AF24" s="121" t="str">
        <f>IF([3]回答表!R45="○","○","")</f>
        <v/>
      </c>
      <c r="AG24" s="122"/>
      <c r="AH24" s="122"/>
      <c r="AI24" s="122"/>
      <c r="AJ24" s="122"/>
      <c r="AK24" s="122"/>
      <c r="AL24" s="123"/>
      <c r="AM24" s="121" t="str">
        <f>IF([3]回答表!R46="○","○","")</f>
        <v/>
      </c>
      <c r="AN24" s="122"/>
      <c r="AO24" s="122"/>
      <c r="AP24" s="122"/>
      <c r="AQ24" s="122"/>
      <c r="AR24" s="122"/>
      <c r="AS24" s="123"/>
      <c r="AT24" s="121" t="str">
        <f>IF([3]回答表!R47="○","○","")</f>
        <v/>
      </c>
      <c r="AU24" s="122"/>
      <c r="AV24" s="122"/>
      <c r="AW24" s="122"/>
      <c r="AX24" s="122"/>
      <c r="AY24" s="122"/>
      <c r="AZ24" s="123"/>
      <c r="BA24" s="19"/>
      <c r="BB24" s="118" t="str">
        <f>IF([3]回答表!R48="○","○","")</f>
        <v/>
      </c>
      <c r="BC24" s="119"/>
      <c r="BD24" s="119"/>
      <c r="BE24" s="119"/>
      <c r="BF24" s="119"/>
      <c r="BG24" s="119"/>
      <c r="BH24" s="119"/>
      <c r="BI24" s="214"/>
      <c r="BJ24" s="215"/>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6"/>
      <c r="BJ25" s="217"/>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8"/>
      <c r="BJ26" s="219"/>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IF([3]回答表!X41="○","○","")</f>
        <v/>
      </c>
      <c r="O36" s="98"/>
      <c r="P36" s="98"/>
      <c r="Q36" s="99"/>
      <c r="R36" s="39"/>
      <c r="S36" s="39"/>
      <c r="T36" s="39"/>
      <c r="U36" s="106" t="str">
        <f>IF([3]回答表!X41="○",[3]回答表!B56,IF([3]回答表!AA41="○",[3]回答表!B76,""))</f>
        <v/>
      </c>
      <c r="V36" s="107"/>
      <c r="W36" s="107"/>
      <c r="X36" s="107"/>
      <c r="Y36" s="107"/>
      <c r="Z36" s="107"/>
      <c r="AA36" s="107"/>
      <c r="AB36" s="107"/>
      <c r="AC36" s="107"/>
      <c r="AD36" s="107"/>
      <c r="AE36" s="107"/>
      <c r="AF36" s="107"/>
      <c r="AG36" s="107"/>
      <c r="AH36" s="107"/>
      <c r="AI36" s="107"/>
      <c r="AJ36" s="108"/>
      <c r="AK36" s="50"/>
      <c r="AL36" s="50"/>
      <c r="AM36" s="220" t="s">
        <v>19</v>
      </c>
      <c r="AN36" s="220"/>
      <c r="AO36" s="220"/>
      <c r="AP36" s="220"/>
      <c r="AQ36" s="220"/>
      <c r="AR36" s="220"/>
      <c r="AS36" s="220"/>
      <c r="AT36" s="220"/>
      <c r="AU36" s="220" t="s">
        <v>20</v>
      </c>
      <c r="AV36" s="220"/>
      <c r="AW36" s="220"/>
      <c r="AX36" s="220"/>
      <c r="AY36" s="220"/>
      <c r="AZ36" s="220"/>
      <c r="BA36" s="220"/>
      <c r="BB36" s="220"/>
      <c r="BC36" s="40"/>
      <c r="BD36" s="35"/>
      <c r="BE36" s="115" t="str">
        <f>IF([3]回答表!X41="○",[3]回答表!S62,IF([3]回答表!AA41="○",[3]回答表!S82,""))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0"/>
      <c r="AN37" s="220"/>
      <c r="AO37" s="220"/>
      <c r="AP37" s="220"/>
      <c r="AQ37" s="220"/>
      <c r="AR37" s="220"/>
      <c r="AS37" s="220"/>
      <c r="AT37" s="220"/>
      <c r="AU37" s="220"/>
      <c r="AV37" s="220"/>
      <c r="AW37" s="220"/>
      <c r="AX37" s="220"/>
      <c r="AY37" s="220"/>
      <c r="AZ37" s="220"/>
      <c r="BA37" s="220"/>
      <c r="BB37" s="220"/>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IF([3]回答表!X41="○",[3]回答表!G62,IF([3]回答表!AA41="○",[3]回答表!G82,""))</f>
        <v/>
      </c>
      <c r="AN38" s="119"/>
      <c r="AO38" s="119"/>
      <c r="AP38" s="119"/>
      <c r="AQ38" s="119"/>
      <c r="AR38" s="119"/>
      <c r="AS38" s="119"/>
      <c r="AT38" s="120"/>
      <c r="AU38" s="118" t="str">
        <f>IF([3]回答表!X41="○",[3]回答表!G63,IF([3]回答表!AA41="○",[3]回答表!G83,""))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IF([3]回答表!X41="○",[3]回答表!V62,IF([3]回答表!AA41="○",[3]回答表!V82,""))</f>
        <v/>
      </c>
      <c r="BF39" s="208"/>
      <c r="BG39" s="208"/>
      <c r="BH39" s="209"/>
      <c r="BI39" s="82" t="str">
        <f>IF([3]回答表!X41="○",[3]回答表!V63,IF([3]回答表!AA41="○",[3]回答表!V83,""))</f>
        <v/>
      </c>
      <c r="BJ39" s="208"/>
      <c r="BK39" s="208"/>
      <c r="BL39" s="209"/>
      <c r="BM39" s="82" t="str">
        <f>IF([3]回答表!X41="○",[3]回答表!V64,IF([3]回答表!AA41="○",[3]回答表!V84,""))</f>
        <v/>
      </c>
      <c r="BN39" s="208"/>
      <c r="BO39" s="208"/>
      <c r="BP39" s="209"/>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0"/>
      <c r="BF40" s="208"/>
      <c r="BG40" s="208"/>
      <c r="BH40" s="209"/>
      <c r="BI40" s="210"/>
      <c r="BJ40" s="208"/>
      <c r="BK40" s="208"/>
      <c r="BL40" s="209"/>
      <c r="BM40" s="210"/>
      <c r="BN40" s="208"/>
      <c r="BO40" s="208"/>
      <c r="BP40" s="209"/>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0"/>
      <c r="BF41" s="208"/>
      <c r="BG41" s="208"/>
      <c r="BH41" s="209"/>
      <c r="BI41" s="210"/>
      <c r="BJ41" s="208"/>
      <c r="BK41" s="208"/>
      <c r="BL41" s="209"/>
      <c r="BM41" s="210"/>
      <c r="BN41" s="208"/>
      <c r="BO41" s="208"/>
      <c r="BP41" s="209"/>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6" t="str">
        <f>IF([3]回答表!X41="○",[3]回答表!O68,IF([3]回答表!AA41="○",[3]回答表!O88,""))</f>
        <v/>
      </c>
      <c r="AN42" s="207"/>
      <c r="AO42" s="204" t="s">
        <v>21</v>
      </c>
      <c r="AP42" s="204"/>
      <c r="AQ42" s="204"/>
      <c r="AR42" s="204"/>
      <c r="AS42" s="204"/>
      <c r="AT42" s="204"/>
      <c r="AU42" s="204"/>
      <c r="AV42" s="204"/>
      <c r="AW42" s="204"/>
      <c r="AX42" s="204"/>
      <c r="AY42" s="204"/>
      <c r="AZ42" s="204"/>
      <c r="BA42" s="204"/>
      <c r="BB42" s="205"/>
      <c r="BC42" s="40"/>
      <c r="BD42" s="40"/>
      <c r="BE42" s="210"/>
      <c r="BF42" s="208"/>
      <c r="BG42" s="208"/>
      <c r="BH42" s="209"/>
      <c r="BI42" s="210"/>
      <c r="BJ42" s="208"/>
      <c r="BK42" s="208"/>
      <c r="BL42" s="209"/>
      <c r="BM42" s="210"/>
      <c r="BN42" s="208"/>
      <c r="BO42" s="208"/>
      <c r="BP42" s="209"/>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6" t="str">
        <f>IF([3]回答表!X41="○",[3]回答表!O69,IF([3]回答表!AA41="○",[3]回答表!O89,""))</f>
        <v/>
      </c>
      <c r="AN43" s="207"/>
      <c r="AO43" s="204" t="s">
        <v>22</v>
      </c>
      <c r="AP43" s="204"/>
      <c r="AQ43" s="204"/>
      <c r="AR43" s="204"/>
      <c r="AS43" s="204"/>
      <c r="AT43" s="204"/>
      <c r="AU43" s="204"/>
      <c r="AV43" s="204"/>
      <c r="AW43" s="204"/>
      <c r="AX43" s="204"/>
      <c r="AY43" s="204"/>
      <c r="AZ43" s="204"/>
      <c r="BA43" s="204"/>
      <c r="BB43" s="205"/>
      <c r="BC43" s="40"/>
      <c r="BD43" s="35"/>
      <c r="BE43" s="82" t="s">
        <v>23</v>
      </c>
      <c r="BF43" s="208"/>
      <c r="BG43" s="208"/>
      <c r="BH43" s="209"/>
      <c r="BI43" s="82" t="s">
        <v>24</v>
      </c>
      <c r="BJ43" s="208"/>
      <c r="BK43" s="208"/>
      <c r="BL43" s="209"/>
      <c r="BM43" s="82" t="s">
        <v>25</v>
      </c>
      <c r="BN43" s="208"/>
      <c r="BO43" s="208"/>
      <c r="BP43" s="209"/>
      <c r="BQ43" s="38"/>
      <c r="BR43" s="25"/>
    </row>
    <row r="44" spans="1:70" ht="15.6" customHeight="1" x14ac:dyDescent="0.4">
      <c r="A44" s="25"/>
      <c r="B44" s="25"/>
      <c r="C44" s="33"/>
      <c r="D44" s="140" t="s">
        <v>26</v>
      </c>
      <c r="E44" s="141"/>
      <c r="F44" s="141"/>
      <c r="G44" s="141"/>
      <c r="H44" s="141"/>
      <c r="I44" s="141"/>
      <c r="J44" s="141"/>
      <c r="K44" s="141"/>
      <c r="L44" s="141"/>
      <c r="M44" s="142"/>
      <c r="N44" s="97" t="str">
        <f>IF([3]回答表!AA41="○","○","")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6" t="str">
        <f>IF([3]回答表!X41="○",[3]回答表!O70,IF([3]回答表!AA41="○",[3]回答表!O90,""))</f>
        <v/>
      </c>
      <c r="AN44" s="207"/>
      <c r="AO44" s="204" t="s">
        <v>27</v>
      </c>
      <c r="AP44" s="204"/>
      <c r="AQ44" s="204"/>
      <c r="AR44" s="204"/>
      <c r="AS44" s="204"/>
      <c r="AT44" s="204"/>
      <c r="AU44" s="204"/>
      <c r="AV44" s="204"/>
      <c r="AW44" s="204"/>
      <c r="AX44" s="204"/>
      <c r="AY44" s="204"/>
      <c r="AZ44" s="204"/>
      <c r="BA44" s="204"/>
      <c r="BB44" s="205"/>
      <c r="BC44" s="40"/>
      <c r="BD44" s="54"/>
      <c r="BE44" s="210"/>
      <c r="BF44" s="208"/>
      <c r="BG44" s="208"/>
      <c r="BH44" s="209"/>
      <c r="BI44" s="210"/>
      <c r="BJ44" s="208"/>
      <c r="BK44" s="208"/>
      <c r="BL44" s="209"/>
      <c r="BM44" s="210"/>
      <c r="BN44" s="208"/>
      <c r="BO44" s="208"/>
      <c r="BP44" s="209"/>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6" t="str">
        <f>IF([3]回答表!X41="○",[3]回答表!O71,IF([3]回答表!AA41="○",[3]回答表!O91,""))</f>
        <v/>
      </c>
      <c r="AN45" s="207"/>
      <c r="AO45" s="204" t="s">
        <v>28</v>
      </c>
      <c r="AP45" s="204"/>
      <c r="AQ45" s="204"/>
      <c r="AR45" s="204"/>
      <c r="AS45" s="204"/>
      <c r="AT45" s="204"/>
      <c r="AU45" s="204"/>
      <c r="AV45" s="204"/>
      <c r="AW45" s="204"/>
      <c r="AX45" s="204"/>
      <c r="AY45" s="204"/>
      <c r="AZ45" s="204"/>
      <c r="BA45" s="204"/>
      <c r="BB45" s="205"/>
      <c r="BC45" s="40"/>
      <c r="BD45" s="54"/>
      <c r="BE45" s="211"/>
      <c r="BF45" s="212"/>
      <c r="BG45" s="212"/>
      <c r="BH45" s="213"/>
      <c r="BI45" s="211"/>
      <c r="BJ45" s="212"/>
      <c r="BK45" s="212"/>
      <c r="BL45" s="213"/>
      <c r="BM45" s="211"/>
      <c r="BN45" s="212"/>
      <c r="BO45" s="212"/>
      <c r="BP45" s="213"/>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6" t="str">
        <f>IF([3]回答表!X41="○",[3]回答表!AG68,IF([3]回答表!AA41="○",[3]回答表!AG88,""))</f>
        <v/>
      </c>
      <c r="AN46" s="207"/>
      <c r="AO46" s="204" t="s">
        <v>29</v>
      </c>
      <c r="AP46" s="204"/>
      <c r="AQ46" s="204"/>
      <c r="AR46" s="204"/>
      <c r="AS46" s="204"/>
      <c r="AT46" s="204"/>
      <c r="AU46" s="204"/>
      <c r="AV46" s="204"/>
      <c r="AW46" s="204"/>
      <c r="AX46" s="204"/>
      <c r="AY46" s="204"/>
      <c r="AZ46" s="204"/>
      <c r="BA46" s="204"/>
      <c r="BB46" s="205"/>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6" t="str">
        <f>IF([3]回答表!X41="○",[3]回答表!AG69,IF([3]回答表!AA41="○",[3]回答表!AG89,""))</f>
        <v/>
      </c>
      <c r="AN47" s="207"/>
      <c r="AO47" s="204" t="s">
        <v>30</v>
      </c>
      <c r="AP47" s="204"/>
      <c r="AQ47" s="204"/>
      <c r="AR47" s="204"/>
      <c r="AS47" s="204"/>
      <c r="AT47" s="204"/>
      <c r="AU47" s="204"/>
      <c r="AV47" s="204"/>
      <c r="AW47" s="204"/>
      <c r="AX47" s="204"/>
      <c r="AY47" s="204"/>
      <c r="AZ47" s="204"/>
      <c r="BA47" s="204"/>
      <c r="BB47" s="205"/>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6" t="str">
        <f>IF([3]回答表!X41="○",[3]回答表!AG70,IF([3]回答表!AA41="○",[3]回答表!AG90,""))</f>
        <v/>
      </c>
      <c r="AN48" s="207"/>
      <c r="AO48" s="204" t="s">
        <v>31</v>
      </c>
      <c r="AP48" s="204"/>
      <c r="AQ48" s="204"/>
      <c r="AR48" s="204"/>
      <c r="AS48" s="204"/>
      <c r="AT48" s="204"/>
      <c r="AU48" s="204"/>
      <c r="AV48" s="204"/>
      <c r="AW48" s="204"/>
      <c r="AX48" s="204"/>
      <c r="AY48" s="204"/>
      <c r="AZ48" s="204"/>
      <c r="BA48" s="204"/>
      <c r="BB48" s="205"/>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7.1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IF([3]回答表!AD41="○","○","")</f>
        <v/>
      </c>
      <c r="O52" s="98"/>
      <c r="P52" s="98"/>
      <c r="Q52" s="99"/>
      <c r="R52" s="39"/>
      <c r="S52" s="39"/>
      <c r="T52" s="39"/>
      <c r="U52" s="106" t="str">
        <f>IF([3]回答表!AD41="○",[3]回答表!B96,"")</f>
        <v/>
      </c>
      <c r="V52" s="107"/>
      <c r="W52" s="107"/>
      <c r="X52" s="107"/>
      <c r="Y52" s="107"/>
      <c r="Z52" s="107"/>
      <c r="AA52" s="107"/>
      <c r="AB52" s="107"/>
      <c r="AC52" s="107"/>
      <c r="AD52" s="107"/>
      <c r="AE52" s="107"/>
      <c r="AF52" s="107"/>
      <c r="AG52" s="107"/>
      <c r="AH52" s="107"/>
      <c r="AI52" s="107"/>
      <c r="AJ52" s="108"/>
      <c r="AK52" s="56"/>
      <c r="AL52" s="56"/>
      <c r="AM52" s="106" t="str">
        <f>IF([3]回答表!AD41="○",[3]回答表!B101,"")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IF([3]回答表!X42="○","○","")</f>
        <v/>
      </c>
      <c r="O63" s="98"/>
      <c r="P63" s="98"/>
      <c r="Q63" s="99"/>
      <c r="R63" s="39"/>
      <c r="S63" s="39"/>
      <c r="T63" s="39"/>
      <c r="U63" s="106" t="str">
        <f>IF([3]回答表!X42="○",[3]回答表!B111,IF([3]回答表!AA42="○",[3]回答表!B124,""))</f>
        <v/>
      </c>
      <c r="V63" s="107"/>
      <c r="W63" s="107"/>
      <c r="X63" s="107"/>
      <c r="Y63" s="107"/>
      <c r="Z63" s="107"/>
      <c r="AA63" s="107"/>
      <c r="AB63" s="107"/>
      <c r="AC63" s="107"/>
      <c r="AD63" s="107"/>
      <c r="AE63" s="107"/>
      <c r="AF63" s="107"/>
      <c r="AG63" s="107"/>
      <c r="AH63" s="107"/>
      <c r="AI63" s="107"/>
      <c r="AJ63" s="108"/>
      <c r="AK63" s="50"/>
      <c r="AL63" s="50"/>
      <c r="AM63" s="203" t="s">
        <v>37</v>
      </c>
      <c r="AN63" s="203"/>
      <c r="AO63" s="203"/>
      <c r="AP63" s="203"/>
      <c r="AQ63" s="203"/>
      <c r="AR63" s="203"/>
      <c r="AS63" s="203"/>
      <c r="AT63" s="203"/>
      <c r="AU63" s="203" t="s">
        <v>38</v>
      </c>
      <c r="AV63" s="203"/>
      <c r="AW63" s="203"/>
      <c r="AX63" s="203"/>
      <c r="AY63" s="203"/>
      <c r="AZ63" s="203"/>
      <c r="BA63" s="203"/>
      <c r="BB63" s="203"/>
      <c r="BC63" s="40"/>
      <c r="BD63" s="35"/>
      <c r="BE63" s="115" t="str">
        <f>IF([3]回答表!X42="○",[3]回答表!S117,IF([3]回答表!AA42="○",[3]回答表!S130,""))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3"/>
      <c r="AN64" s="203"/>
      <c r="AO64" s="203"/>
      <c r="AP64" s="203"/>
      <c r="AQ64" s="203"/>
      <c r="AR64" s="203"/>
      <c r="AS64" s="203"/>
      <c r="AT64" s="203"/>
      <c r="AU64" s="203"/>
      <c r="AV64" s="203"/>
      <c r="AW64" s="203"/>
      <c r="AX64" s="203"/>
      <c r="AY64" s="203"/>
      <c r="AZ64" s="203"/>
      <c r="BA64" s="203"/>
      <c r="BB64" s="203"/>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3"/>
      <c r="AN65" s="203"/>
      <c r="AO65" s="203"/>
      <c r="AP65" s="203"/>
      <c r="AQ65" s="203"/>
      <c r="AR65" s="203"/>
      <c r="AS65" s="203"/>
      <c r="AT65" s="203"/>
      <c r="AU65" s="203"/>
      <c r="AV65" s="203"/>
      <c r="AW65" s="203"/>
      <c r="AX65" s="203"/>
      <c r="AY65" s="203"/>
      <c r="AZ65" s="203"/>
      <c r="BA65" s="203"/>
      <c r="BB65" s="203"/>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IF([3]回答表!X42="○",[3]回答表!J117,IF([3]回答表!AA42="○",[3]回答表!J130,""))</f>
        <v/>
      </c>
      <c r="AN66" s="119"/>
      <c r="AO66" s="119"/>
      <c r="AP66" s="119"/>
      <c r="AQ66" s="119"/>
      <c r="AR66" s="119"/>
      <c r="AS66" s="119"/>
      <c r="AT66" s="120"/>
      <c r="AU66" s="118" t="str">
        <f>IF([3]回答表!X42="○",[3]回答表!J118,IF([3]回答表!AA42="○",[3]回答表!J131,""))</f>
        <v/>
      </c>
      <c r="AV66" s="119"/>
      <c r="AW66" s="119"/>
      <c r="AX66" s="119"/>
      <c r="AY66" s="119"/>
      <c r="AZ66" s="119"/>
      <c r="BA66" s="119"/>
      <c r="BB66" s="120"/>
      <c r="BC66" s="40"/>
      <c r="BD66" s="35"/>
      <c r="BE66" s="82" t="str">
        <f>IF([3]回答表!X42="○",[3]回答表!V117,IF([3]回答表!AA42="○",[3]回答表!V130,""))</f>
        <v/>
      </c>
      <c r="BF66" s="83"/>
      <c r="BG66" s="83"/>
      <c r="BH66" s="83"/>
      <c r="BI66" s="82" t="str">
        <f>IF([3]回答表!X42="○",[3]回答表!V118,IF([3]回答表!AA42="○",[3]回答表!V131,""))</f>
        <v/>
      </c>
      <c r="BJ66" s="83"/>
      <c r="BK66" s="83"/>
      <c r="BL66" s="83"/>
      <c r="BM66" s="82" t="str">
        <f>IF([3]回答表!X42="○",[3]回答表!V119,IF([3]回答表!AA42="○",[3]回答表!V132,""))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IF([3]回答表!AA42="○","○","")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IF([3]回答表!AD42="○","○","")</f>
        <v/>
      </c>
      <c r="O75" s="98"/>
      <c r="P75" s="98"/>
      <c r="Q75" s="99"/>
      <c r="R75" s="39"/>
      <c r="S75" s="39"/>
      <c r="T75" s="39"/>
      <c r="U75" s="106" t="str">
        <f>IF([3]回答表!AD42="○",[3]回答表!B137,"")</f>
        <v/>
      </c>
      <c r="V75" s="107"/>
      <c r="W75" s="107"/>
      <c r="X75" s="107"/>
      <c r="Y75" s="107"/>
      <c r="Z75" s="107"/>
      <c r="AA75" s="107"/>
      <c r="AB75" s="107"/>
      <c r="AC75" s="107"/>
      <c r="AD75" s="107"/>
      <c r="AE75" s="107"/>
      <c r="AF75" s="107"/>
      <c r="AG75" s="107"/>
      <c r="AH75" s="107"/>
      <c r="AI75" s="107"/>
      <c r="AJ75" s="108"/>
      <c r="AK75" s="56"/>
      <c r="AL75" s="56"/>
      <c r="AM75" s="106" t="str">
        <f>IF([3]回答表!AD42="○",[3]回答表!B143,"")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149999999999999" customHeight="1" x14ac:dyDescent="0.4">
      <c r="C87" s="33"/>
      <c r="D87" s="172" t="s">
        <v>18</v>
      </c>
      <c r="E87" s="172"/>
      <c r="F87" s="172"/>
      <c r="G87" s="172"/>
      <c r="H87" s="172"/>
      <c r="I87" s="172"/>
      <c r="J87" s="172"/>
      <c r="K87" s="172"/>
      <c r="L87" s="172"/>
      <c r="M87" s="172"/>
      <c r="N87" s="97" t="str">
        <f>IF([3]回答表!F17="水道事業",IF([3]回答表!X43="○","○",""),"")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IF([3]回答表!F17="水道事業",IF([3]回答表!X43="○",[3]回答表!B154,IF([3]回答表!AA43="○",[3]回答表!B201,"")),"")</f>
        <v/>
      </c>
      <c r="AN87" s="107"/>
      <c r="AO87" s="107"/>
      <c r="AP87" s="107"/>
      <c r="AQ87" s="107"/>
      <c r="AR87" s="107"/>
      <c r="AS87" s="107"/>
      <c r="AT87" s="107"/>
      <c r="AU87" s="107"/>
      <c r="AV87" s="107"/>
      <c r="AW87" s="107"/>
      <c r="AX87" s="107"/>
      <c r="AY87" s="107"/>
      <c r="AZ87" s="107"/>
      <c r="BA87" s="107"/>
      <c r="BB87" s="108"/>
      <c r="BC87" s="40"/>
      <c r="BD87" s="35"/>
      <c r="BE87" s="115" t="str">
        <f>IF([3]回答表!F17="水道事業",IF([3]回答表!X43="○",[3]回答表!B190,IF([3]回答表!AA43="○",[3]回答表!B238,"")),"")</f>
        <v/>
      </c>
      <c r="BF87" s="116"/>
      <c r="BG87" s="116"/>
      <c r="BH87" s="116"/>
      <c r="BI87" s="115"/>
      <c r="BJ87" s="116"/>
      <c r="BK87" s="116"/>
      <c r="BL87" s="116"/>
      <c r="BM87" s="115"/>
      <c r="BN87" s="116"/>
      <c r="BO87" s="116"/>
      <c r="BP87" s="117"/>
      <c r="BQ87" s="38"/>
    </row>
    <row r="88" spans="3:69" ht="19.149999999999999"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IF([3]回答表!F17="水道事業",IF([3]回答表!X43="○",[3]回答表!J162,IF([3]回答表!AA43="○",[3]回答表!J209,"")),"")</f>
        <v/>
      </c>
      <c r="V89" s="119"/>
      <c r="W89" s="119"/>
      <c r="X89" s="119"/>
      <c r="Y89" s="119"/>
      <c r="Z89" s="119"/>
      <c r="AA89" s="119"/>
      <c r="AB89" s="120"/>
      <c r="AC89" s="118" t="str">
        <f>IF([3]回答表!F17="水道事業",IF([3]回答表!X43="○",[3]回答表!J169,IF([3]回答表!AA43="○",[3]回答表!J216,"")),"")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IF([3]回答表!F17="水道事業",IF([3]回答表!X43="○",[3]回答表!E190,IF([3]回答表!AA43="○",[3]回答表!E238,"")),"")</f>
        <v/>
      </c>
      <c r="BF90" s="83"/>
      <c r="BG90" s="83"/>
      <c r="BH90" s="83"/>
      <c r="BI90" s="82" t="str">
        <f>IF([3]回答表!F17="水道事業",IF([3]回答表!X43="○",[3]回答表!E191,IF([3]回答表!AA43="○",[3]回答表!E239,"")),"")</f>
        <v/>
      </c>
      <c r="BJ90" s="83"/>
      <c r="BK90" s="83"/>
      <c r="BL90" s="83"/>
      <c r="BM90" s="82" t="str">
        <f>IF([3]回答表!F17="水道事業",IF([3]回答表!X43="○",[3]回答表!E192,IF([3]回答表!AA43="○",[3]回答表!E240,"")),"")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149999999999999"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149999999999999" customHeight="1" x14ac:dyDescent="0.4">
      <c r="C93" s="33"/>
      <c r="D93" s="177" t="s">
        <v>26</v>
      </c>
      <c r="E93" s="172"/>
      <c r="F93" s="172"/>
      <c r="G93" s="172"/>
      <c r="H93" s="172"/>
      <c r="I93" s="172"/>
      <c r="J93" s="172"/>
      <c r="K93" s="172"/>
      <c r="L93" s="172"/>
      <c r="M93" s="173"/>
      <c r="N93" s="97" t="str">
        <f>IF([3]回答表!F17="水道事業",IF([3]回答表!AA43="○","○",""),"")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IF([3]回答表!F17="水道事業",IF([3]回答表!X43="○",[3]回答表!J172,IF([3]回答表!AA43="○",[3]回答表!J219,"")),"")</f>
        <v/>
      </c>
      <c r="V94" s="119"/>
      <c r="W94" s="119"/>
      <c r="X94" s="119"/>
      <c r="Y94" s="119"/>
      <c r="Z94" s="119"/>
      <c r="AA94" s="119"/>
      <c r="AB94" s="120"/>
      <c r="AC94" s="118" t="str">
        <f>IF([3]回答表!F17="水道事業",IF([3]回答表!X43="○",[3]回答表!J176,IF([3]回答表!AA43="○",[3]回答表!J223,"")),"")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IF([3]回答表!F17="水道事業",IF([3]回答表!AD43="○","○",""),"")</f>
        <v/>
      </c>
      <c r="O99" s="98"/>
      <c r="P99" s="98"/>
      <c r="Q99" s="99"/>
      <c r="R99" s="39"/>
      <c r="S99" s="39"/>
      <c r="T99" s="39"/>
      <c r="U99" s="106" t="str">
        <f>IF([3]回答表!F17="水道事業",IF([3]回答表!AD43="○",[3]回答表!B249,""),"")</f>
        <v/>
      </c>
      <c r="V99" s="107"/>
      <c r="W99" s="107"/>
      <c r="X99" s="107"/>
      <c r="Y99" s="107"/>
      <c r="Z99" s="107"/>
      <c r="AA99" s="107"/>
      <c r="AB99" s="107"/>
      <c r="AC99" s="107"/>
      <c r="AD99" s="107"/>
      <c r="AE99" s="107"/>
      <c r="AF99" s="107"/>
      <c r="AG99" s="107"/>
      <c r="AH99" s="107"/>
      <c r="AI99" s="107"/>
      <c r="AJ99" s="108"/>
      <c r="AK99" s="56"/>
      <c r="AL99" s="56"/>
      <c r="AM99" s="106" t="str">
        <f>IF([3]回答表!F17="水道事業",IF([3]回答表!AD43="○",[3]回答表!B255,""),"")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149999999999999" customHeight="1" x14ac:dyDescent="0.4">
      <c r="C111" s="33"/>
      <c r="D111" s="172" t="s">
        <v>18</v>
      </c>
      <c r="E111" s="172"/>
      <c r="F111" s="172"/>
      <c r="G111" s="172"/>
      <c r="H111" s="172"/>
      <c r="I111" s="172"/>
      <c r="J111" s="172"/>
      <c r="K111" s="172"/>
      <c r="L111" s="172"/>
      <c r="M111" s="172"/>
      <c r="N111" s="97" t="str">
        <f>IF([3]回答表!F17="簡易水道事業",IF([3]回答表!X43="○","○",""),"")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IF([3]回答表!F17="簡易水道事業",IF([3]回答表!X43="○",[3]回答表!B154,IF([3]回答表!AA43="○",[3]回答表!B201,"")),"")</f>
        <v/>
      </c>
      <c r="AN111" s="107"/>
      <c r="AO111" s="107"/>
      <c r="AP111" s="107"/>
      <c r="AQ111" s="107"/>
      <c r="AR111" s="107"/>
      <c r="AS111" s="107"/>
      <c r="AT111" s="107"/>
      <c r="AU111" s="107"/>
      <c r="AV111" s="107"/>
      <c r="AW111" s="107"/>
      <c r="AX111" s="107"/>
      <c r="AY111" s="107"/>
      <c r="AZ111" s="107"/>
      <c r="BA111" s="107"/>
      <c r="BB111" s="108"/>
      <c r="BC111" s="40"/>
      <c r="BD111" s="35"/>
      <c r="BE111" s="115" t="str">
        <f>IF([3]回答表!F17="簡易水道事業",IF([3]回答表!X43="○",[3]回答表!B190,IF([3]回答表!AA43="○",[3]回答表!B238,"")),"")</f>
        <v/>
      </c>
      <c r="BF111" s="116"/>
      <c r="BG111" s="116"/>
      <c r="BH111" s="116"/>
      <c r="BI111" s="115"/>
      <c r="BJ111" s="116"/>
      <c r="BK111" s="116"/>
      <c r="BL111" s="116"/>
      <c r="BM111" s="115"/>
      <c r="BN111" s="116"/>
      <c r="BO111" s="116"/>
      <c r="BP111" s="117"/>
      <c r="BQ111" s="38"/>
    </row>
    <row r="112" spans="1:70" ht="19.149999999999999"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IF([3]回答表!F17="簡易水道事業",IF([3]回答表!X43="○",[3]回答表!Y181,IF([3]回答表!AA43="○",[3]回答表!Y229,"")),"")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IF([3]回答表!F17="簡易水道事業",IF([3]回答表!X43="○",[3]回答表!E190,IF([3]回答表!AA43="○",[3]回答表!E238,"")),"")</f>
        <v/>
      </c>
      <c r="BF114" s="83"/>
      <c r="BG114" s="83"/>
      <c r="BH114" s="83"/>
      <c r="BI114" s="82" t="str">
        <f>IF([3]回答表!F17="簡易水道事業",IF([3]回答表!X43="○",[3]回答表!E191,IF([3]回答表!AA43="○",[3]回答表!E239,"")),"")</f>
        <v/>
      </c>
      <c r="BJ114" s="83"/>
      <c r="BK114" s="83"/>
      <c r="BL114" s="83"/>
      <c r="BM114" s="82" t="str">
        <f>IF([3]回答表!F17="簡易水道事業",IF([3]回答表!X43="○",[3]回答表!E192,IF([3]回答表!AA43="○",[3]回答表!E240,"")),"")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149999999999999"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149999999999999" customHeight="1" x14ac:dyDescent="0.4">
      <c r="C117" s="33"/>
      <c r="D117" s="177" t="s">
        <v>26</v>
      </c>
      <c r="E117" s="172"/>
      <c r="F117" s="172"/>
      <c r="G117" s="172"/>
      <c r="H117" s="172"/>
      <c r="I117" s="172"/>
      <c r="J117" s="172"/>
      <c r="K117" s="172"/>
      <c r="L117" s="172"/>
      <c r="M117" s="173"/>
      <c r="N117" s="97" t="str">
        <f>IF([3]回答表!F17="簡易水道事業",IF([3]回答表!AA43="○","○",""),"")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IF([3]回答表!F17="簡易水道事業",IF([3]回答表!X43="○",[3]回答表!Y182,IF([3]回答表!AA43="○",[3]回答表!Y230,"")),"")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IF([3]回答表!F17="簡易水道事業",IF([3]回答表!AD43="○","○",""),"")</f>
        <v/>
      </c>
      <c r="O123" s="98"/>
      <c r="P123" s="98"/>
      <c r="Q123" s="99"/>
      <c r="R123" s="39"/>
      <c r="S123" s="39"/>
      <c r="T123" s="39"/>
      <c r="U123" s="106" t="str">
        <f>IF([3]回答表!F17="簡易水道事業",IF([3]回答表!AD43="○",[3]回答表!B249,""),"")</f>
        <v/>
      </c>
      <c r="V123" s="107"/>
      <c r="W123" s="107"/>
      <c r="X123" s="107"/>
      <c r="Y123" s="107"/>
      <c r="Z123" s="107"/>
      <c r="AA123" s="107"/>
      <c r="AB123" s="107"/>
      <c r="AC123" s="107"/>
      <c r="AD123" s="107"/>
      <c r="AE123" s="107"/>
      <c r="AF123" s="107"/>
      <c r="AG123" s="107"/>
      <c r="AH123" s="107"/>
      <c r="AI123" s="107"/>
      <c r="AJ123" s="108"/>
      <c r="AK123" s="56"/>
      <c r="AL123" s="56"/>
      <c r="AM123" s="106" t="str">
        <f>IF([3]回答表!F17="簡易水道事業",IF([3]回答表!AD43="○",[3]回答表!B255,""),"")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149999999999999" customHeight="1" x14ac:dyDescent="0.4">
      <c r="C135" s="33"/>
      <c r="D135" s="172" t="s">
        <v>18</v>
      </c>
      <c r="E135" s="172"/>
      <c r="F135" s="172"/>
      <c r="G135" s="172"/>
      <c r="H135" s="172"/>
      <c r="I135" s="172"/>
      <c r="J135" s="172"/>
      <c r="K135" s="172"/>
      <c r="L135" s="172"/>
      <c r="M135" s="172"/>
      <c r="N135" s="97" t="str">
        <f>IF([3]回答表!F17="下水道事業",IF([3]回答表!X43="○","○",""),"")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IF([3]回答表!F17="下水道事業",IF([3]回答表!X43="○",[3]回答表!B154,IF([3]回答表!AA43="○",[3]回答表!B201,"")),"")</f>
        <v/>
      </c>
      <c r="AN135" s="107"/>
      <c r="AO135" s="107"/>
      <c r="AP135" s="107"/>
      <c r="AQ135" s="107"/>
      <c r="AR135" s="107"/>
      <c r="AS135" s="107"/>
      <c r="AT135" s="107"/>
      <c r="AU135" s="107"/>
      <c r="AV135" s="107"/>
      <c r="AW135" s="107"/>
      <c r="AX135" s="107"/>
      <c r="AY135" s="107"/>
      <c r="AZ135" s="107"/>
      <c r="BA135" s="107"/>
      <c r="BB135" s="108"/>
      <c r="BC135" s="40"/>
      <c r="BD135" s="35"/>
      <c r="BE135" s="115" t="str">
        <f>IF([3]回答表!F17="下水道事業",IF([3]回答表!X43="○",[3]回答表!B190,IF([3]回答表!AA43="○",[3]回答表!B238,"")),"")</f>
        <v/>
      </c>
      <c r="BF135" s="116"/>
      <c r="BG135" s="116"/>
      <c r="BH135" s="116"/>
      <c r="BI135" s="115"/>
      <c r="BJ135" s="116"/>
      <c r="BK135" s="116"/>
      <c r="BL135" s="116"/>
      <c r="BM135" s="115"/>
      <c r="BN135" s="116"/>
      <c r="BO135" s="116"/>
      <c r="BP135" s="117"/>
      <c r="BQ135" s="38"/>
    </row>
    <row r="136" spans="3:69" ht="19.149999999999999"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IF([3]回答表!F17="下水道事業",IF([3]回答表!X43="○",[3]回答表!Y184,IF([3]回答表!AA43="○",[3]回答表!Y232,"")),"")</f>
        <v/>
      </c>
      <c r="V137" s="119"/>
      <c r="W137" s="119"/>
      <c r="X137" s="119"/>
      <c r="Y137" s="119"/>
      <c r="Z137" s="119"/>
      <c r="AA137" s="119"/>
      <c r="AB137" s="120"/>
      <c r="AC137" s="118" t="str">
        <f>IF([3]回答表!F17="下水道事業",IF([3]回答表!X43="○",[3]回答表!Y185,IF([3]回答表!AA43="○",[3]回答表!Y233,"")),"")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IF([3]回答表!F17="下水道事業",IF([3]回答表!X43="○",[3]回答表!E190,IF([3]回答表!AA43="○",[3]回答表!E238,"")),"")</f>
        <v/>
      </c>
      <c r="BF138" s="83"/>
      <c r="BG138" s="83"/>
      <c r="BH138" s="83"/>
      <c r="BI138" s="82" t="str">
        <f>IF([3]回答表!F17="下水道事業",IF([3]回答表!X43="○",[3]回答表!E191,IF([3]回答表!AA43="○",[3]回答表!E239,"")),"")</f>
        <v/>
      </c>
      <c r="BJ138" s="83"/>
      <c r="BK138" s="83"/>
      <c r="BL138" s="83"/>
      <c r="BM138" s="82" t="str">
        <f>IF([3]回答表!F17="下水道事業",IF([3]回答表!X43="○",[3]回答表!E192,IF([3]回答表!AA43="○",[3]回答表!E240,"")),"")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149999999999999"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149999999999999" customHeight="1" x14ac:dyDescent="0.4">
      <c r="C141" s="33"/>
      <c r="D141" s="177" t="s">
        <v>26</v>
      </c>
      <c r="E141" s="172"/>
      <c r="F141" s="172"/>
      <c r="G141" s="172"/>
      <c r="H141" s="172"/>
      <c r="I141" s="172"/>
      <c r="J141" s="172"/>
      <c r="K141" s="172"/>
      <c r="L141" s="172"/>
      <c r="M141" s="173"/>
      <c r="N141" s="97" t="str">
        <f>IF([3]回答表!F17="下水道事業",IF([3]回答表!AA43="○","○",""),"")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IF([3]回答表!F17="下水道事業",IF([3]回答表!X43="○",[3]回答表!Y186,IF([3]回答表!AA43="○",[3]回答表!Y234,"")),"")</f>
        <v/>
      </c>
      <c r="V142" s="119"/>
      <c r="W142" s="119"/>
      <c r="X142" s="119"/>
      <c r="Y142" s="119"/>
      <c r="Z142" s="119"/>
      <c r="AA142" s="119"/>
      <c r="AB142" s="120"/>
      <c r="AC142" s="118" t="str">
        <f>IF([3]回答表!F17="下水道事業",IF([3]回答表!X43="○",[3]回答表!Y187,IF([3]回答表!AA43="○",[3]回答表!Y235,"")),"")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IF([3]回答表!F17="下水道事業",IF([3]回答表!AD43="○","○",""),"")</f>
        <v>○</v>
      </c>
      <c r="O147" s="98"/>
      <c r="P147" s="98"/>
      <c r="Q147" s="99"/>
      <c r="R147" s="39"/>
      <c r="S147" s="39"/>
      <c r="T147" s="39"/>
      <c r="U147" s="278" t="str">
        <f>IF([3]回答表!F17="下水道事業",IF([3]回答表!AD43="○",[3]回答表!B249,""),"")</f>
        <v>「北秋田市生活排水処理構想」に基づき、人口変動を鑑みつつ個人設置型の浄化槽との公平性を保つため、浄化槽使用料等の見直し及び個人設置型浄化槽の普及促進を図る。また、他事業とあわせて、県及び３市町での事務処理・窓口対応等の共同化（ソフト）を検討中。</v>
      </c>
      <c r="V147" s="279"/>
      <c r="W147" s="279"/>
      <c r="X147" s="279"/>
      <c r="Y147" s="279"/>
      <c r="Z147" s="279"/>
      <c r="AA147" s="279"/>
      <c r="AB147" s="279"/>
      <c r="AC147" s="279"/>
      <c r="AD147" s="279"/>
      <c r="AE147" s="279"/>
      <c r="AF147" s="279"/>
      <c r="AG147" s="279"/>
      <c r="AH147" s="279"/>
      <c r="AI147" s="279"/>
      <c r="AJ147" s="280"/>
      <c r="AK147" s="56"/>
      <c r="AL147" s="56"/>
      <c r="AM147" s="194" t="str">
        <f>IF([3]回答表!F17="下水道事業",IF([3]回答表!AD43="○",[3]回答表!B255,""),"")</f>
        <v>旧町の汚水処理事業として、市町村設置型浄化槽の維持管理を主たる目的としてきたが、人口減少の加速化等に伴う浄化槽事業の継続及び維持管理等。</v>
      </c>
      <c r="AN147" s="195"/>
      <c r="AO147" s="195"/>
      <c r="AP147" s="195"/>
      <c r="AQ147" s="195"/>
      <c r="AR147" s="195"/>
      <c r="AS147" s="195"/>
      <c r="AT147" s="195"/>
      <c r="AU147" s="195"/>
      <c r="AV147" s="195"/>
      <c r="AW147" s="195"/>
      <c r="AX147" s="195"/>
      <c r="AY147" s="195"/>
      <c r="AZ147" s="195"/>
      <c r="BA147" s="195"/>
      <c r="BB147" s="195"/>
      <c r="BC147" s="195"/>
      <c r="BD147" s="195"/>
      <c r="BE147" s="195"/>
      <c r="BF147" s="195"/>
      <c r="BG147" s="195"/>
      <c r="BH147" s="195"/>
      <c r="BI147" s="195"/>
      <c r="BJ147" s="195"/>
      <c r="BK147" s="195"/>
      <c r="BL147" s="195"/>
      <c r="BM147" s="195"/>
      <c r="BN147" s="195"/>
      <c r="BO147" s="195"/>
      <c r="BP147" s="196"/>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281"/>
      <c r="V148" s="282"/>
      <c r="W148" s="282"/>
      <c r="X148" s="282"/>
      <c r="Y148" s="282"/>
      <c r="Z148" s="282"/>
      <c r="AA148" s="282"/>
      <c r="AB148" s="282"/>
      <c r="AC148" s="282"/>
      <c r="AD148" s="282"/>
      <c r="AE148" s="282"/>
      <c r="AF148" s="282"/>
      <c r="AG148" s="282"/>
      <c r="AH148" s="282"/>
      <c r="AI148" s="282"/>
      <c r="AJ148" s="283"/>
      <c r="AK148" s="56"/>
      <c r="AL148" s="56"/>
      <c r="AM148" s="197"/>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9"/>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281"/>
      <c r="V149" s="282"/>
      <c r="W149" s="282"/>
      <c r="X149" s="282"/>
      <c r="Y149" s="282"/>
      <c r="Z149" s="282"/>
      <c r="AA149" s="282"/>
      <c r="AB149" s="282"/>
      <c r="AC149" s="282"/>
      <c r="AD149" s="282"/>
      <c r="AE149" s="282"/>
      <c r="AF149" s="282"/>
      <c r="AG149" s="282"/>
      <c r="AH149" s="282"/>
      <c r="AI149" s="282"/>
      <c r="AJ149" s="283"/>
      <c r="AK149" s="56"/>
      <c r="AL149" s="56"/>
      <c r="AM149" s="197"/>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9"/>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284"/>
      <c r="V150" s="285"/>
      <c r="W150" s="285"/>
      <c r="X150" s="285"/>
      <c r="Y150" s="285"/>
      <c r="Z150" s="285"/>
      <c r="AA150" s="285"/>
      <c r="AB150" s="285"/>
      <c r="AC150" s="285"/>
      <c r="AD150" s="285"/>
      <c r="AE150" s="285"/>
      <c r="AF150" s="285"/>
      <c r="AG150" s="285"/>
      <c r="AH150" s="285"/>
      <c r="AI150" s="285"/>
      <c r="AJ150" s="286"/>
      <c r="AK150" s="56"/>
      <c r="AL150" s="56"/>
      <c r="AM150" s="200"/>
      <c r="AN150" s="201"/>
      <c r="AO150" s="201"/>
      <c r="AP150" s="201"/>
      <c r="AQ150" s="201"/>
      <c r="AR150" s="201"/>
      <c r="AS150" s="201"/>
      <c r="AT150" s="201"/>
      <c r="AU150" s="201"/>
      <c r="AV150" s="201"/>
      <c r="AW150" s="201"/>
      <c r="AX150" s="201"/>
      <c r="AY150" s="201"/>
      <c r="AZ150" s="201"/>
      <c r="BA150" s="201"/>
      <c r="BB150" s="201"/>
      <c r="BC150" s="201"/>
      <c r="BD150" s="201"/>
      <c r="BE150" s="201"/>
      <c r="BF150" s="201"/>
      <c r="BG150" s="201"/>
      <c r="BH150" s="201"/>
      <c r="BI150" s="201"/>
      <c r="BJ150" s="201"/>
      <c r="BK150" s="201"/>
      <c r="BL150" s="201"/>
      <c r="BM150" s="201"/>
      <c r="BN150" s="201"/>
      <c r="BO150" s="201"/>
      <c r="BP150" s="202"/>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149999999999999" customHeight="1" x14ac:dyDescent="0.5">
      <c r="C159" s="33"/>
      <c r="D159" s="172" t="s">
        <v>18</v>
      </c>
      <c r="E159" s="172"/>
      <c r="F159" s="172"/>
      <c r="G159" s="172"/>
      <c r="H159" s="172"/>
      <c r="I159" s="172"/>
      <c r="J159" s="172"/>
      <c r="K159" s="172"/>
      <c r="L159" s="172"/>
      <c r="M159" s="172"/>
      <c r="N159" s="97" t="str">
        <f>IF([3]回答表!BD17="○",IF([3]回答表!X43="○","○",""),"")</f>
        <v/>
      </c>
      <c r="O159" s="98"/>
      <c r="P159" s="98"/>
      <c r="Q159" s="99"/>
      <c r="R159" s="39"/>
      <c r="S159" s="39"/>
      <c r="T159" s="39"/>
      <c r="U159" s="106" t="str">
        <f>IF([3]回答表!BD17="○",IF([3]回答表!X43="○",[3]回答表!B154,IF([3]回答表!AA43="○",[3]回答表!B201,"")),"")</f>
        <v/>
      </c>
      <c r="V159" s="107"/>
      <c r="W159" s="107"/>
      <c r="X159" s="107"/>
      <c r="Y159" s="107"/>
      <c r="Z159" s="107"/>
      <c r="AA159" s="107"/>
      <c r="AB159" s="107"/>
      <c r="AC159" s="107"/>
      <c r="AD159" s="107"/>
      <c r="AE159" s="107"/>
      <c r="AF159" s="107"/>
      <c r="AG159" s="107"/>
      <c r="AH159" s="107"/>
      <c r="AI159" s="107"/>
      <c r="AJ159" s="108"/>
      <c r="AK159" s="50"/>
      <c r="AL159" s="50"/>
      <c r="AM159" s="115" t="str">
        <f>IF([3]回答表!BD17="○",IF([3]回答表!X43="○",[3]回答表!B190,IF([3]回答表!AA43="○",[3]回答表!B238,"")),"")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149999999999999"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IF([3]回答表!BD17="○",IF([3]回答表!X43="○",[3]回答表!E190,IF([3]回答表!AA43="○",[3]回答表!E238,"")),"")</f>
        <v/>
      </c>
      <c r="AN162" s="83"/>
      <c r="AO162" s="83"/>
      <c r="AP162" s="83"/>
      <c r="AQ162" s="82" t="str">
        <f>IF([3]回答表!BD17="○",IF([3]回答表!X43="○",[3]回答表!E191,IF([3]回答表!AA43="○",[3]回答表!E239,"")),"")</f>
        <v/>
      </c>
      <c r="AR162" s="83"/>
      <c r="AS162" s="83"/>
      <c r="AT162" s="83"/>
      <c r="AU162" s="82" t="str">
        <f>IF([3]回答表!BD17="○",IF([3]回答表!X43="○",[3]回答表!E192,IF([3]回答表!AA43="○",[3]回答表!E240,"")),"")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149999999999999"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149999999999999" customHeight="1" x14ac:dyDescent="0.5">
      <c r="C165" s="33"/>
      <c r="D165" s="177" t="s">
        <v>26</v>
      </c>
      <c r="E165" s="172"/>
      <c r="F165" s="172"/>
      <c r="G165" s="172"/>
      <c r="H165" s="172"/>
      <c r="I165" s="172"/>
      <c r="J165" s="172"/>
      <c r="K165" s="172"/>
      <c r="L165" s="172"/>
      <c r="M165" s="173"/>
      <c r="N165" s="97" t="str">
        <f>IF([3]回答表!BD17="○",IF([3]回答表!AA43="○","○",""),"")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IF([3]回答表!BD17="○",IF([3]回答表!AD43="○","○",""),"")</f>
        <v/>
      </c>
      <c r="O171" s="98"/>
      <c r="P171" s="98"/>
      <c r="Q171" s="99"/>
      <c r="R171" s="39"/>
      <c r="S171" s="39"/>
      <c r="T171" s="39"/>
      <c r="U171" s="106" t="str">
        <f>IF([3]回答表!BD17="○",IF([3]回答表!AD43="○",[3]回答表!B249,""),"")</f>
        <v/>
      </c>
      <c r="V171" s="107"/>
      <c r="W171" s="107"/>
      <c r="X171" s="107"/>
      <c r="Y171" s="107"/>
      <c r="Z171" s="107"/>
      <c r="AA171" s="107"/>
      <c r="AB171" s="107"/>
      <c r="AC171" s="107"/>
      <c r="AD171" s="107"/>
      <c r="AE171" s="107"/>
      <c r="AF171" s="107"/>
      <c r="AG171" s="107"/>
      <c r="AH171" s="107"/>
      <c r="AI171" s="107"/>
      <c r="AJ171" s="108"/>
      <c r="AK171" s="56"/>
      <c r="AL171" s="56"/>
      <c r="AM171" s="106" t="str">
        <f>IF([3]回答表!BD17="○",IF([3]回答表!AD43="○",[3]回答表!B255,""),"")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IF([3]回答表!X44="○","○","")</f>
        <v/>
      </c>
      <c r="O183" s="98"/>
      <c r="P183" s="98"/>
      <c r="Q183" s="99"/>
      <c r="R183" s="39"/>
      <c r="S183" s="39"/>
      <c r="T183" s="39"/>
      <c r="U183" s="106" t="str">
        <f>IF([3]回答表!X44="○",[3]回答表!B266,IF([3]回答表!AA44="○",[3]回答表!B283,""))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IF([3]回答表!X44="○",[3]回答表!U272,IF([3]回答表!AA44="○",[3]回答表!U289,""))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IF([3]回答表!X44="○",[3]回答表!G272,IF([3]回答表!AA44="○",[3]回答表!G289,""))</f>
        <v/>
      </c>
      <c r="AN186" s="119"/>
      <c r="AO186" s="119"/>
      <c r="AP186" s="119"/>
      <c r="AQ186" s="119"/>
      <c r="AR186" s="119"/>
      <c r="AS186" s="119"/>
      <c r="AT186" s="120"/>
      <c r="AU186" s="118" t="str">
        <f>IF([3]回答表!X44="○",[3]回答表!G273,IF([3]回答表!AA44="○",[3]回答表!G290,""))</f>
        <v/>
      </c>
      <c r="AV186" s="119"/>
      <c r="AW186" s="119"/>
      <c r="AX186" s="119"/>
      <c r="AY186" s="119"/>
      <c r="AZ186" s="119"/>
      <c r="BA186" s="119"/>
      <c r="BB186" s="120"/>
      <c r="BC186" s="40"/>
      <c r="BD186" s="35"/>
      <c r="BE186" s="82" t="str">
        <f>IF([3]回答表!X44="○",[3]回答表!X272,IF([3]回答表!AA44="○",[3]回答表!X289,""))</f>
        <v/>
      </c>
      <c r="BF186" s="83"/>
      <c r="BG186" s="83"/>
      <c r="BH186" s="83"/>
      <c r="BI186" s="82" t="str">
        <f>IF([3]回答表!X44="○",[3]回答表!X273,IF([3]回答表!AA44="○",[3]回答表!X290,""))</f>
        <v/>
      </c>
      <c r="BJ186" s="83"/>
      <c r="BK186" s="83"/>
      <c r="BL186" s="86"/>
      <c r="BM186" s="82" t="str">
        <f>IF([3]回答表!X44="○",[3]回答表!X274,IF([3]回答表!AA44="○",[3]回答表!X291,""))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IF([3]回答表!AA44="○","○","")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IF([3]回答表!AD44="○","○","")</f>
        <v/>
      </c>
      <c r="O195" s="98"/>
      <c r="P195" s="98"/>
      <c r="Q195" s="99"/>
      <c r="R195" s="39"/>
      <c r="S195" s="39"/>
      <c r="T195" s="39"/>
      <c r="U195" s="106" t="str">
        <f>IF([3]回答表!AD44="○",[3]回答表!B296,"")</f>
        <v/>
      </c>
      <c r="V195" s="107"/>
      <c r="W195" s="107"/>
      <c r="X195" s="107"/>
      <c r="Y195" s="107"/>
      <c r="Z195" s="107"/>
      <c r="AA195" s="107"/>
      <c r="AB195" s="107"/>
      <c r="AC195" s="107"/>
      <c r="AD195" s="107"/>
      <c r="AE195" s="107"/>
      <c r="AF195" s="107"/>
      <c r="AG195" s="107"/>
      <c r="AH195" s="107"/>
      <c r="AI195" s="107"/>
      <c r="AJ195" s="108"/>
      <c r="AK195" s="61"/>
      <c r="AL195" s="61"/>
      <c r="AM195" s="106" t="str">
        <f>IF([3]回答表!AD44="○",[3]回答表!B302,"")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149999999999999"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IF([3]回答表!X45="○","○","")</f>
        <v/>
      </c>
      <c r="O207" s="98"/>
      <c r="P207" s="98"/>
      <c r="Q207" s="99"/>
      <c r="R207" s="39"/>
      <c r="S207" s="39"/>
      <c r="T207" s="39"/>
      <c r="U207" s="106" t="str">
        <f>IF([3]回答表!X45="○",[3]回答表!B314,IF([3]回答表!AA45="○",[3]回答表!B337,""))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IF([3]回答表!X45="○",[3]回答表!B320,"")</f>
        <v/>
      </c>
      <c r="AO207" s="164"/>
      <c r="AP207" s="164"/>
      <c r="AQ207" s="164"/>
      <c r="AR207" s="164"/>
      <c r="AS207" s="164"/>
      <c r="AT207" s="164"/>
      <c r="AU207" s="164"/>
      <c r="AV207" s="164"/>
      <c r="AW207" s="164"/>
      <c r="AX207" s="164"/>
      <c r="AY207" s="164"/>
      <c r="AZ207" s="164"/>
      <c r="BA207" s="164"/>
      <c r="BB207" s="165"/>
      <c r="BC207" s="40"/>
      <c r="BD207" s="35"/>
      <c r="BE207" s="115" t="str">
        <f>IF([3]回答表!X45="○",[3]回答表!B326,IF([3]回答表!AA45="○",[3]回答表!B343,""))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IF([3]回答表!X45="○",[3]回答表!E326,IF([3]回答表!AA45="○",[3]回答表!E343,""))</f>
        <v/>
      </c>
      <c r="BF210" s="83"/>
      <c r="BG210" s="83"/>
      <c r="BH210" s="83"/>
      <c r="BI210" s="82" t="str">
        <f>IF([3]回答表!X45="○",[3]回答表!E327,IF([3]回答表!AA45="○",[3]回答表!E344,""))</f>
        <v/>
      </c>
      <c r="BJ210" s="83"/>
      <c r="BK210" s="83"/>
      <c r="BL210" s="86"/>
      <c r="BM210" s="82" t="str">
        <f>IF([3]回答表!X45="○",[3]回答表!E328,IF([3]回答表!AA45="○",[3]回答表!E345,""))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IF([3]回答表!AA45="○","○","")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149999999999999"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IF([3]回答表!AD45="○","○","")</f>
        <v/>
      </c>
      <c r="O219" s="98"/>
      <c r="P219" s="98"/>
      <c r="Q219" s="99"/>
      <c r="R219" s="39"/>
      <c r="S219" s="39"/>
      <c r="T219" s="39"/>
      <c r="U219" s="106" t="str">
        <f>IF([3]回答表!AD45="○",[3]回答表!B350,"")</f>
        <v/>
      </c>
      <c r="V219" s="107"/>
      <c r="W219" s="107"/>
      <c r="X219" s="107"/>
      <c r="Y219" s="107"/>
      <c r="Z219" s="107"/>
      <c r="AA219" s="107"/>
      <c r="AB219" s="107"/>
      <c r="AC219" s="107"/>
      <c r="AD219" s="107"/>
      <c r="AE219" s="107"/>
      <c r="AF219" s="107"/>
      <c r="AG219" s="107"/>
      <c r="AH219" s="107"/>
      <c r="AI219" s="107"/>
      <c r="AJ219" s="108"/>
      <c r="AK219" s="61"/>
      <c r="AL219" s="61"/>
      <c r="AM219" s="106" t="str">
        <f>IF([3]回答表!AD45="○",[3]回答表!B356,"")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IF([3]回答表!X46="○","○","")</f>
        <v/>
      </c>
      <c r="O231" s="98"/>
      <c r="P231" s="98"/>
      <c r="Q231" s="99"/>
      <c r="R231" s="39"/>
      <c r="S231" s="39"/>
      <c r="T231" s="39"/>
      <c r="U231" s="106" t="str">
        <f>IF([3]回答表!X46="○",[3]回答表!B368,IF([3]回答表!AA46="○",[3]回答表!B382,""))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IF([3]回答表!X46="○",[3]回答表!BC375,IF([3]回答表!AA46="○",[3]回答表!BC389,""))</f>
        <v/>
      </c>
      <c r="AR231" s="150"/>
      <c r="AS231" s="150"/>
      <c r="AT231" s="150"/>
      <c r="AU231" s="155" t="s">
        <v>63</v>
      </c>
      <c r="AV231" s="156"/>
      <c r="AW231" s="156"/>
      <c r="AX231" s="157"/>
      <c r="AY231" s="150" t="str">
        <f>IF([3]回答表!X46="○",[3]回答表!BC380,IF([3]回答表!AA46="○",[3]回答表!BC394,""))</f>
        <v/>
      </c>
      <c r="AZ231" s="150"/>
      <c r="BA231" s="150"/>
      <c r="BB231" s="150"/>
      <c r="BC231" s="40"/>
      <c r="BD231" s="35"/>
      <c r="BE231" s="115" t="str">
        <f>IF([3]回答表!X46="○",[3]回答表!S374,IF([3]回答表!AA46="○",[3]回答表!S388,""))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IF([3]回答表!X46="○",[3]回答表!BC376,IF([3]回答表!AA46="○",[3]回答表!BC390,""))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IF([3]回答表!X46="○",[3]回答表!V374,IF([3]回答表!AA46="○",[3]回答表!V388,""))</f>
        <v/>
      </c>
      <c r="BF234" s="83"/>
      <c r="BG234" s="83"/>
      <c r="BH234" s="83"/>
      <c r="BI234" s="82" t="str">
        <f>IF([3]回答表!X46="○",[3]回答表!V375,IF([3]回答表!AA46="○",[3]回答表!V389,""))</f>
        <v/>
      </c>
      <c r="BJ234" s="83"/>
      <c r="BK234" s="83"/>
      <c r="BL234" s="86"/>
      <c r="BM234" s="82" t="str">
        <f>IF([3]回答表!X46="○",[3]回答表!V376,IF([3]回答表!AA46="○",[3]回答表!V390,""))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IF([3]回答表!X46="○",[3]回答表!BC377,IF([3]回答表!AA46="○",[3]回答表!BC391,""))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IF([3]回答表!X46="○",[3]回答表!BC381,IF([3]回答表!AA46="○",[3]回答表!BC395,""))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IF([3]回答表!AA46="○","○","")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IF([3]回答表!X46="○",[3]回答表!BC378,IF([3]回答表!AA46="○",[3]回答表!BC392,""))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IF([3]回答表!X46="○",[3]回答表!BC379,IF([3]回答表!AA46="○",[3]回答表!BC393,""))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IF([3]回答表!AD46="○","○","")</f>
        <v/>
      </c>
      <c r="O243" s="98"/>
      <c r="P243" s="98"/>
      <c r="Q243" s="99"/>
      <c r="R243" s="39"/>
      <c r="S243" s="39"/>
      <c r="T243" s="39"/>
      <c r="U243" s="106" t="str">
        <f>IF([3]回答表!AD46="○",[3]回答表!B396,"")</f>
        <v/>
      </c>
      <c r="V243" s="107"/>
      <c r="W243" s="107"/>
      <c r="X243" s="107"/>
      <c r="Y243" s="107"/>
      <c r="Z243" s="107"/>
      <c r="AA243" s="107"/>
      <c r="AB243" s="107"/>
      <c r="AC243" s="107"/>
      <c r="AD243" s="107"/>
      <c r="AE243" s="107"/>
      <c r="AF243" s="107"/>
      <c r="AG243" s="107"/>
      <c r="AH243" s="107"/>
      <c r="AI243" s="107"/>
      <c r="AJ243" s="108"/>
      <c r="AK243" s="56"/>
      <c r="AL243" s="56"/>
      <c r="AM243" s="106" t="str">
        <f>IF([3]回答表!AD46="○",[3]回答表!B402,"")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149999999999999"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IF([3]回答表!X47="○","○","")</f>
        <v/>
      </c>
      <c r="O254" s="98"/>
      <c r="P254" s="98"/>
      <c r="Q254" s="99"/>
      <c r="R254" s="39"/>
      <c r="S254" s="39"/>
      <c r="T254" s="39"/>
      <c r="U254" s="106" t="str">
        <f>IF([3]回答表!X47="○",[3]回答表!B414,IF([3]回答表!AA47="○",[3]回答表!B431,""))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IF([3]回答表!X47="○",[3]回答表!B424,IF([3]回答表!AA47="○",[3]回答表!B441,""))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IF([3]回答表!X47="○",[3]回答表!G420,IF([3]回答表!AA47="○",[3]回答表!G437,""))</f>
        <v/>
      </c>
      <c r="AN256" s="119"/>
      <c r="AO256" s="119"/>
      <c r="AP256" s="119"/>
      <c r="AQ256" s="119"/>
      <c r="AR256" s="119"/>
      <c r="AS256" s="119"/>
      <c r="AT256" s="120"/>
      <c r="AU256" s="118" t="str">
        <f>IF([3]回答表!X47="○",[3]回答表!G421,IF([3]回答表!AA47="○",[3]回答表!G438,""))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IF([3]回答表!X47="○",[3]回答表!E424,IF([3]回答表!AA47="○",[3]回答表!E441,""))</f>
        <v/>
      </c>
      <c r="BF257" s="83"/>
      <c r="BG257" s="83"/>
      <c r="BH257" s="83"/>
      <c r="BI257" s="82" t="str">
        <f>IF([3]回答表!X47="○",[3]回答表!E425,IF([3]回答表!AA47="○",[3]回答表!E442,""))</f>
        <v/>
      </c>
      <c r="BJ257" s="83"/>
      <c r="BK257" s="83"/>
      <c r="BL257" s="86"/>
      <c r="BM257" s="82" t="str">
        <f>IF([3]回答表!X47="○",[3]回答表!E426,IF([3]回答表!AA47="○",[3]回答表!E443,""))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IF([3]回答表!AA47="○","○","")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149999999999999"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IF([3]回答表!AD47="○","○","")</f>
        <v/>
      </c>
      <c r="O266" s="98"/>
      <c r="P266" s="98"/>
      <c r="Q266" s="99"/>
      <c r="R266" s="39"/>
      <c r="S266" s="39"/>
      <c r="T266" s="39"/>
      <c r="U266" s="106" t="str">
        <f>IF([3]回答表!AD47="○",[3]回答表!B448,"")</f>
        <v/>
      </c>
      <c r="V266" s="107"/>
      <c r="W266" s="107"/>
      <c r="X266" s="107"/>
      <c r="Y266" s="107"/>
      <c r="Z266" s="107"/>
      <c r="AA266" s="107"/>
      <c r="AB266" s="107"/>
      <c r="AC266" s="107"/>
      <c r="AD266" s="107"/>
      <c r="AE266" s="107"/>
      <c r="AF266" s="107"/>
      <c r="AG266" s="107"/>
      <c r="AH266" s="107"/>
      <c r="AI266" s="107"/>
      <c r="AJ266" s="108"/>
      <c r="AK266" s="50"/>
      <c r="AL266" s="50"/>
      <c r="AM266" s="106" t="str">
        <f>IF([3]回答表!AD47="○",[3]回答表!B454,"")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2.1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2.1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2.1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9.149999999999999" customHeight="1" x14ac:dyDescent="0.4">
      <c r="C279" s="67"/>
      <c r="D279" s="73" t="str">
        <f>IF([3]回答表!R48="○",[3]回答表!B467,"")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6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6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6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6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6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6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6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6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6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6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6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6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6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6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6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6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6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6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B7862-45A2-4FCA-8D27-579A423DA39E}">
  <sheetPr>
    <pageSetUpPr fitToPage="1"/>
  </sheetPr>
  <dimension ref="A1:CE298"/>
  <sheetViews>
    <sheetView showZeros="0" zoomScale="55" zoomScaleNormal="55" workbookViewId="0">
      <selection activeCell="R20" sqref="R20:X23"/>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4" t="s">
        <v>0</v>
      </c>
      <c r="D8" s="255"/>
      <c r="E8" s="255"/>
      <c r="F8" s="255"/>
      <c r="G8" s="255"/>
      <c r="H8" s="255"/>
      <c r="I8" s="255"/>
      <c r="J8" s="255"/>
      <c r="K8" s="255"/>
      <c r="L8" s="255"/>
      <c r="M8" s="255"/>
      <c r="N8" s="255"/>
      <c r="O8" s="255"/>
      <c r="P8" s="255"/>
      <c r="Q8" s="255"/>
      <c r="R8" s="255"/>
      <c r="S8" s="255"/>
      <c r="T8" s="255"/>
      <c r="U8" s="256" t="s">
        <v>1</v>
      </c>
      <c r="V8" s="257"/>
      <c r="W8" s="257"/>
      <c r="X8" s="257"/>
      <c r="Y8" s="257"/>
      <c r="Z8" s="257"/>
      <c r="AA8" s="257"/>
      <c r="AB8" s="257"/>
      <c r="AC8" s="257"/>
      <c r="AD8" s="257"/>
      <c r="AE8" s="257"/>
      <c r="AF8" s="257"/>
      <c r="AG8" s="257"/>
      <c r="AH8" s="257"/>
      <c r="AI8" s="257"/>
      <c r="AJ8" s="257"/>
      <c r="AK8" s="257"/>
      <c r="AL8" s="257"/>
      <c r="AM8" s="257"/>
      <c r="AN8" s="258"/>
      <c r="AO8" s="259" t="s">
        <v>2</v>
      </c>
      <c r="AP8" s="257"/>
      <c r="AQ8" s="257"/>
      <c r="AR8" s="257"/>
      <c r="AS8" s="257"/>
      <c r="AT8" s="257"/>
      <c r="AU8" s="257"/>
      <c r="AV8" s="257"/>
      <c r="AW8" s="257"/>
      <c r="AX8" s="257"/>
      <c r="AY8" s="257"/>
      <c r="AZ8" s="257"/>
      <c r="BA8" s="257"/>
      <c r="BB8" s="257"/>
      <c r="BC8" s="257"/>
      <c r="BD8" s="257"/>
      <c r="BE8" s="258"/>
      <c r="BF8" s="254" t="s">
        <v>3</v>
      </c>
      <c r="BG8" s="260"/>
      <c r="BH8" s="260"/>
      <c r="BI8" s="260"/>
      <c r="BJ8" s="260"/>
      <c r="BK8" s="260"/>
      <c r="BL8" s="260"/>
      <c r="BM8" s="260"/>
      <c r="BN8" s="260"/>
      <c r="BO8" s="260"/>
      <c r="BP8" s="260"/>
      <c r="BQ8" s="8"/>
    </row>
    <row r="9" spans="3:70" ht="15.6" customHeight="1" x14ac:dyDescent="0.4">
      <c r="C9" s="255"/>
      <c r="D9" s="255"/>
      <c r="E9" s="255"/>
      <c r="F9" s="255"/>
      <c r="G9" s="255"/>
      <c r="H9" s="255"/>
      <c r="I9" s="255"/>
      <c r="J9" s="255"/>
      <c r="K9" s="255"/>
      <c r="L9" s="255"/>
      <c r="M9" s="255"/>
      <c r="N9" s="255"/>
      <c r="O9" s="255"/>
      <c r="P9" s="255"/>
      <c r="Q9" s="255"/>
      <c r="R9" s="255"/>
      <c r="S9" s="255"/>
      <c r="T9" s="255"/>
      <c r="U9" s="210"/>
      <c r="V9" s="208"/>
      <c r="W9" s="208"/>
      <c r="X9" s="208"/>
      <c r="Y9" s="208"/>
      <c r="Z9" s="208"/>
      <c r="AA9" s="208"/>
      <c r="AB9" s="208"/>
      <c r="AC9" s="208"/>
      <c r="AD9" s="208"/>
      <c r="AE9" s="208"/>
      <c r="AF9" s="208"/>
      <c r="AG9" s="208"/>
      <c r="AH9" s="208"/>
      <c r="AI9" s="208"/>
      <c r="AJ9" s="208"/>
      <c r="AK9" s="208"/>
      <c r="AL9" s="208"/>
      <c r="AM9" s="208"/>
      <c r="AN9" s="209"/>
      <c r="AO9" s="210"/>
      <c r="AP9" s="208"/>
      <c r="AQ9" s="208"/>
      <c r="AR9" s="208"/>
      <c r="AS9" s="208"/>
      <c r="AT9" s="208"/>
      <c r="AU9" s="208"/>
      <c r="AV9" s="208"/>
      <c r="AW9" s="208"/>
      <c r="AX9" s="208"/>
      <c r="AY9" s="208"/>
      <c r="AZ9" s="208"/>
      <c r="BA9" s="208"/>
      <c r="BB9" s="208"/>
      <c r="BC9" s="208"/>
      <c r="BD9" s="208"/>
      <c r="BE9" s="209"/>
      <c r="BF9" s="260"/>
      <c r="BG9" s="260"/>
      <c r="BH9" s="260"/>
      <c r="BI9" s="260"/>
      <c r="BJ9" s="260"/>
      <c r="BK9" s="260"/>
      <c r="BL9" s="260"/>
      <c r="BM9" s="260"/>
      <c r="BN9" s="260"/>
      <c r="BO9" s="260"/>
      <c r="BP9" s="260"/>
      <c r="BQ9" s="8"/>
    </row>
    <row r="10" spans="3:70" ht="15.6" customHeight="1" x14ac:dyDescent="0.4">
      <c r="C10" s="255"/>
      <c r="D10" s="255"/>
      <c r="E10" s="255"/>
      <c r="F10" s="255"/>
      <c r="G10" s="255"/>
      <c r="H10" s="255"/>
      <c r="I10" s="255"/>
      <c r="J10" s="255"/>
      <c r="K10" s="255"/>
      <c r="L10" s="255"/>
      <c r="M10" s="255"/>
      <c r="N10" s="255"/>
      <c r="O10" s="255"/>
      <c r="P10" s="255"/>
      <c r="Q10" s="255"/>
      <c r="R10" s="255"/>
      <c r="S10" s="255"/>
      <c r="T10" s="255"/>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3"/>
      <c r="BF10" s="260"/>
      <c r="BG10" s="260"/>
      <c r="BH10" s="260"/>
      <c r="BI10" s="260"/>
      <c r="BJ10" s="260"/>
      <c r="BK10" s="260"/>
      <c r="BL10" s="260"/>
      <c r="BM10" s="260"/>
      <c r="BN10" s="260"/>
      <c r="BO10" s="260"/>
      <c r="BP10" s="260"/>
      <c r="BQ10" s="8"/>
    </row>
    <row r="11" spans="3:70" ht="15.6" customHeight="1" x14ac:dyDescent="0.4">
      <c r="C11" s="261" t="str">
        <f>IF(COUNTIF([5]回答表!K15,"*")&gt;0,[5]回答表!K15,"")</f>
        <v>北秋田市</v>
      </c>
      <c r="D11" s="255"/>
      <c r="E11" s="255"/>
      <c r="F11" s="255"/>
      <c r="G11" s="255"/>
      <c r="H11" s="255"/>
      <c r="I11" s="255"/>
      <c r="J11" s="255"/>
      <c r="K11" s="255"/>
      <c r="L11" s="255"/>
      <c r="M11" s="255"/>
      <c r="N11" s="255"/>
      <c r="O11" s="255"/>
      <c r="P11" s="255"/>
      <c r="Q11" s="255"/>
      <c r="R11" s="255"/>
      <c r="S11" s="255"/>
      <c r="T11" s="255"/>
      <c r="U11" s="262" t="str">
        <f>IF(COUNTIF([5]回答表!F17,"*")&gt;0,[5]回答表!F17,"")</f>
        <v>介護サービス事業</v>
      </c>
      <c r="V11" s="263"/>
      <c r="W11" s="263"/>
      <c r="X11" s="263"/>
      <c r="Y11" s="263"/>
      <c r="Z11" s="263"/>
      <c r="AA11" s="263"/>
      <c r="AB11" s="263"/>
      <c r="AC11" s="263"/>
      <c r="AD11" s="263"/>
      <c r="AE11" s="263"/>
      <c r="AF11" s="257"/>
      <c r="AG11" s="257"/>
      <c r="AH11" s="257"/>
      <c r="AI11" s="257"/>
      <c r="AJ11" s="257"/>
      <c r="AK11" s="257"/>
      <c r="AL11" s="257"/>
      <c r="AM11" s="257"/>
      <c r="AN11" s="258"/>
      <c r="AO11" s="268" t="str">
        <f>IF(COUNTIF([5]回答表!W17,"*")&gt;0,[5]回答表!W17,"")</f>
        <v>老人デイサービスセンター</v>
      </c>
      <c r="AP11" s="257"/>
      <c r="AQ11" s="257"/>
      <c r="AR11" s="257"/>
      <c r="AS11" s="257"/>
      <c r="AT11" s="257"/>
      <c r="AU11" s="257"/>
      <c r="AV11" s="257"/>
      <c r="AW11" s="257"/>
      <c r="AX11" s="257"/>
      <c r="AY11" s="257"/>
      <c r="AZ11" s="257"/>
      <c r="BA11" s="257"/>
      <c r="BB11" s="257"/>
      <c r="BC11" s="257"/>
      <c r="BD11" s="257"/>
      <c r="BE11" s="258"/>
      <c r="BF11" s="261" t="str">
        <f>IF(COUNTIF([5]回答表!F19,"*")&gt;0,[5]回答表!F19,"")</f>
        <v>介護サービス事業特別会計</v>
      </c>
      <c r="BG11" s="260"/>
      <c r="BH11" s="260"/>
      <c r="BI11" s="260"/>
      <c r="BJ11" s="260"/>
      <c r="BK11" s="260"/>
      <c r="BL11" s="260"/>
      <c r="BM11" s="260"/>
      <c r="BN11" s="260"/>
      <c r="BO11" s="260"/>
      <c r="BP11" s="260"/>
      <c r="BQ11" s="6"/>
    </row>
    <row r="12" spans="3:70" ht="15.6" customHeight="1" x14ac:dyDescent="0.4">
      <c r="C12" s="255"/>
      <c r="D12" s="255"/>
      <c r="E12" s="255"/>
      <c r="F12" s="255"/>
      <c r="G12" s="255"/>
      <c r="H12" s="255"/>
      <c r="I12" s="255"/>
      <c r="J12" s="255"/>
      <c r="K12" s="255"/>
      <c r="L12" s="255"/>
      <c r="M12" s="255"/>
      <c r="N12" s="255"/>
      <c r="O12" s="255"/>
      <c r="P12" s="255"/>
      <c r="Q12" s="255"/>
      <c r="R12" s="255"/>
      <c r="S12" s="255"/>
      <c r="T12" s="255"/>
      <c r="U12" s="264"/>
      <c r="V12" s="265"/>
      <c r="W12" s="265"/>
      <c r="X12" s="265"/>
      <c r="Y12" s="265"/>
      <c r="Z12" s="265"/>
      <c r="AA12" s="265"/>
      <c r="AB12" s="265"/>
      <c r="AC12" s="265"/>
      <c r="AD12" s="265"/>
      <c r="AE12" s="265"/>
      <c r="AF12" s="208"/>
      <c r="AG12" s="208"/>
      <c r="AH12" s="208"/>
      <c r="AI12" s="208"/>
      <c r="AJ12" s="208"/>
      <c r="AK12" s="208"/>
      <c r="AL12" s="208"/>
      <c r="AM12" s="208"/>
      <c r="AN12" s="209"/>
      <c r="AO12" s="210"/>
      <c r="AP12" s="208"/>
      <c r="AQ12" s="208"/>
      <c r="AR12" s="208"/>
      <c r="AS12" s="208"/>
      <c r="AT12" s="208"/>
      <c r="AU12" s="208"/>
      <c r="AV12" s="208"/>
      <c r="AW12" s="208"/>
      <c r="AX12" s="208"/>
      <c r="AY12" s="208"/>
      <c r="AZ12" s="208"/>
      <c r="BA12" s="208"/>
      <c r="BB12" s="208"/>
      <c r="BC12" s="208"/>
      <c r="BD12" s="208"/>
      <c r="BE12" s="209"/>
      <c r="BF12" s="260"/>
      <c r="BG12" s="260"/>
      <c r="BH12" s="260"/>
      <c r="BI12" s="260"/>
      <c r="BJ12" s="260"/>
      <c r="BK12" s="260"/>
      <c r="BL12" s="260"/>
      <c r="BM12" s="260"/>
      <c r="BN12" s="260"/>
      <c r="BO12" s="260"/>
      <c r="BP12" s="260"/>
      <c r="BQ12" s="6"/>
    </row>
    <row r="13" spans="3:70" ht="15.6" customHeight="1" x14ac:dyDescent="0.4">
      <c r="C13" s="255"/>
      <c r="D13" s="255"/>
      <c r="E13" s="255"/>
      <c r="F13" s="255"/>
      <c r="G13" s="255"/>
      <c r="H13" s="255"/>
      <c r="I13" s="255"/>
      <c r="J13" s="255"/>
      <c r="K13" s="255"/>
      <c r="L13" s="255"/>
      <c r="M13" s="255"/>
      <c r="N13" s="255"/>
      <c r="O13" s="255"/>
      <c r="P13" s="255"/>
      <c r="Q13" s="255"/>
      <c r="R13" s="255"/>
      <c r="S13" s="255"/>
      <c r="T13" s="255"/>
      <c r="U13" s="266"/>
      <c r="V13" s="267"/>
      <c r="W13" s="267"/>
      <c r="X13" s="267"/>
      <c r="Y13" s="267"/>
      <c r="Z13" s="267"/>
      <c r="AA13" s="267"/>
      <c r="AB13" s="267"/>
      <c r="AC13" s="267"/>
      <c r="AD13" s="267"/>
      <c r="AE13" s="267"/>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3"/>
      <c r="BF13" s="260"/>
      <c r="BG13" s="260"/>
      <c r="BH13" s="260"/>
      <c r="BI13" s="260"/>
      <c r="BJ13" s="260"/>
      <c r="BK13" s="260"/>
      <c r="BL13" s="260"/>
      <c r="BM13" s="260"/>
      <c r="BN13" s="260"/>
      <c r="BO13" s="260"/>
      <c r="BP13" s="260"/>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1" t="s">
        <v>4</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15"/>
      <c r="BB18" s="15"/>
      <c r="BC18" s="15"/>
      <c r="BD18" s="15"/>
      <c r="BE18" s="15"/>
      <c r="BF18" s="15"/>
      <c r="BG18" s="15"/>
      <c r="BH18" s="15"/>
      <c r="BI18" s="15"/>
      <c r="BJ18" s="15"/>
      <c r="BK18" s="16"/>
      <c r="BR18" s="13"/>
    </row>
    <row r="19" spans="3:83" ht="15.6" customHeight="1" x14ac:dyDescent="0.4">
      <c r="C19" s="14"/>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15"/>
      <c r="BB19" s="15"/>
      <c r="BC19" s="15"/>
      <c r="BD19" s="15"/>
      <c r="BE19" s="15"/>
      <c r="BF19" s="15"/>
      <c r="BG19" s="15"/>
      <c r="BH19" s="15"/>
      <c r="BI19" s="15"/>
      <c r="BJ19" s="15"/>
      <c r="BK19" s="16"/>
      <c r="BR19" s="13"/>
    </row>
    <row r="20" spans="3:83" ht="13.35" customHeight="1" x14ac:dyDescent="0.4">
      <c r="C20" s="14"/>
      <c r="D20" s="227" t="s">
        <v>5</v>
      </c>
      <c r="E20" s="228"/>
      <c r="F20" s="228"/>
      <c r="G20" s="228"/>
      <c r="H20" s="228"/>
      <c r="I20" s="228"/>
      <c r="J20" s="229"/>
      <c r="K20" s="227" t="s">
        <v>6</v>
      </c>
      <c r="L20" s="228"/>
      <c r="M20" s="228"/>
      <c r="N20" s="228"/>
      <c r="O20" s="228"/>
      <c r="P20" s="228"/>
      <c r="Q20" s="229"/>
      <c r="R20" s="227" t="s">
        <v>7</v>
      </c>
      <c r="S20" s="228"/>
      <c r="T20" s="228"/>
      <c r="U20" s="228"/>
      <c r="V20" s="228"/>
      <c r="W20" s="228"/>
      <c r="X20" s="229"/>
      <c r="Y20" s="236" t="s">
        <v>8</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17"/>
      <c r="BB20" s="245" t="s">
        <v>9</v>
      </c>
      <c r="BC20" s="246"/>
      <c r="BD20" s="246"/>
      <c r="BE20" s="246"/>
      <c r="BF20" s="246"/>
      <c r="BG20" s="246"/>
      <c r="BH20" s="246"/>
      <c r="BI20" s="214"/>
      <c r="BJ20" s="215"/>
      <c r="BK20" s="16"/>
      <c r="BR20" s="18"/>
    </row>
    <row r="21" spans="3:83" ht="13.35" customHeight="1" x14ac:dyDescent="0.4">
      <c r="C21" s="14"/>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7"/>
      <c r="BB21" s="247"/>
      <c r="BC21" s="248"/>
      <c r="BD21" s="248"/>
      <c r="BE21" s="248"/>
      <c r="BF21" s="248"/>
      <c r="BG21" s="248"/>
      <c r="BH21" s="248"/>
      <c r="BI21" s="216"/>
      <c r="BJ21" s="217"/>
      <c r="BK21" s="16"/>
      <c r="BR21" s="18"/>
    </row>
    <row r="22" spans="3:83" ht="13.35" customHeight="1" x14ac:dyDescent="0.4">
      <c r="C22" s="14"/>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19"/>
      <c r="BB22" s="247"/>
      <c r="BC22" s="248"/>
      <c r="BD22" s="248"/>
      <c r="BE22" s="248"/>
      <c r="BF22" s="248"/>
      <c r="BG22" s="248"/>
      <c r="BH22" s="248"/>
      <c r="BI22" s="216"/>
      <c r="BJ22" s="217"/>
      <c r="BK22" s="16"/>
      <c r="BR22" s="18"/>
    </row>
    <row r="23" spans="3:83" ht="31.35" customHeight="1" x14ac:dyDescent="0.4">
      <c r="C23" s="14"/>
      <c r="D23" s="233"/>
      <c r="E23" s="234"/>
      <c r="F23" s="234"/>
      <c r="G23" s="234"/>
      <c r="H23" s="234"/>
      <c r="I23" s="234"/>
      <c r="J23" s="235"/>
      <c r="K23" s="233"/>
      <c r="L23" s="234"/>
      <c r="M23" s="234"/>
      <c r="N23" s="234"/>
      <c r="O23" s="234"/>
      <c r="P23" s="234"/>
      <c r="Q23" s="235"/>
      <c r="R23" s="233"/>
      <c r="S23" s="234"/>
      <c r="T23" s="234"/>
      <c r="U23" s="234"/>
      <c r="V23" s="234"/>
      <c r="W23" s="234"/>
      <c r="X23" s="235"/>
      <c r="Y23" s="251" t="s">
        <v>10</v>
      </c>
      <c r="Z23" s="252"/>
      <c r="AA23" s="252"/>
      <c r="AB23" s="252"/>
      <c r="AC23" s="252"/>
      <c r="AD23" s="252"/>
      <c r="AE23" s="253"/>
      <c r="AF23" s="251" t="s">
        <v>11</v>
      </c>
      <c r="AG23" s="252"/>
      <c r="AH23" s="252"/>
      <c r="AI23" s="252"/>
      <c r="AJ23" s="252"/>
      <c r="AK23" s="252"/>
      <c r="AL23" s="253"/>
      <c r="AM23" s="251" t="s">
        <v>12</v>
      </c>
      <c r="AN23" s="252"/>
      <c r="AO23" s="252"/>
      <c r="AP23" s="252"/>
      <c r="AQ23" s="252"/>
      <c r="AR23" s="252"/>
      <c r="AS23" s="253"/>
      <c r="AT23" s="251" t="s">
        <v>13</v>
      </c>
      <c r="AU23" s="252"/>
      <c r="AV23" s="252"/>
      <c r="AW23" s="252"/>
      <c r="AX23" s="252"/>
      <c r="AY23" s="252"/>
      <c r="AZ23" s="253"/>
      <c r="BA23" s="19"/>
      <c r="BB23" s="249"/>
      <c r="BC23" s="250"/>
      <c r="BD23" s="250"/>
      <c r="BE23" s="250"/>
      <c r="BF23" s="250"/>
      <c r="BG23" s="250"/>
      <c r="BH23" s="250"/>
      <c r="BI23" s="218"/>
      <c r="BJ23" s="219"/>
      <c r="BK23" s="16"/>
      <c r="BR23" s="18"/>
    </row>
    <row r="24" spans="3:83" ht="15.6" customHeight="1" x14ac:dyDescent="0.4">
      <c r="C24" s="14"/>
      <c r="D24" s="121" t="str">
        <f>IF([5]回答表!R41="○","○","")</f>
        <v/>
      </c>
      <c r="E24" s="122"/>
      <c r="F24" s="122"/>
      <c r="G24" s="122"/>
      <c r="H24" s="122"/>
      <c r="I24" s="122"/>
      <c r="J24" s="123"/>
      <c r="K24" s="121" t="str">
        <f>IF([5]回答表!R42="○","○","")</f>
        <v>○</v>
      </c>
      <c r="L24" s="122"/>
      <c r="M24" s="122"/>
      <c r="N24" s="122"/>
      <c r="O24" s="122"/>
      <c r="P24" s="122"/>
      <c r="Q24" s="123"/>
      <c r="R24" s="121" t="str">
        <f>IF([5]回答表!R43="○","○","")</f>
        <v/>
      </c>
      <c r="S24" s="122"/>
      <c r="T24" s="122"/>
      <c r="U24" s="122"/>
      <c r="V24" s="122"/>
      <c r="W24" s="122"/>
      <c r="X24" s="123"/>
      <c r="Y24" s="121" t="str">
        <f>IF([5]回答表!R44="○","○","")</f>
        <v>○</v>
      </c>
      <c r="Z24" s="122"/>
      <c r="AA24" s="122"/>
      <c r="AB24" s="122"/>
      <c r="AC24" s="122"/>
      <c r="AD24" s="122"/>
      <c r="AE24" s="123"/>
      <c r="AF24" s="121" t="str">
        <f>IF([5]回答表!R45="○","○","")</f>
        <v/>
      </c>
      <c r="AG24" s="122"/>
      <c r="AH24" s="122"/>
      <c r="AI24" s="122"/>
      <c r="AJ24" s="122"/>
      <c r="AK24" s="122"/>
      <c r="AL24" s="123"/>
      <c r="AM24" s="121" t="str">
        <f>IF([5]回答表!R46="○","○","")</f>
        <v/>
      </c>
      <c r="AN24" s="122"/>
      <c r="AO24" s="122"/>
      <c r="AP24" s="122"/>
      <c r="AQ24" s="122"/>
      <c r="AR24" s="122"/>
      <c r="AS24" s="123"/>
      <c r="AT24" s="121" t="str">
        <f>IF([5]回答表!R47="○","○","")</f>
        <v/>
      </c>
      <c r="AU24" s="122"/>
      <c r="AV24" s="122"/>
      <c r="AW24" s="122"/>
      <c r="AX24" s="122"/>
      <c r="AY24" s="122"/>
      <c r="AZ24" s="123"/>
      <c r="BA24" s="19"/>
      <c r="BB24" s="118" t="str">
        <f>IF([5]回答表!R48="○","○","")</f>
        <v/>
      </c>
      <c r="BC24" s="119"/>
      <c r="BD24" s="119"/>
      <c r="BE24" s="119"/>
      <c r="BF24" s="119"/>
      <c r="BG24" s="119"/>
      <c r="BH24" s="119"/>
      <c r="BI24" s="214"/>
      <c r="BJ24" s="215"/>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6"/>
      <c r="BJ25" s="217"/>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8"/>
      <c r="BJ26" s="219"/>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IF([5]回答表!X41="○","○","")</f>
        <v/>
      </c>
      <c r="O36" s="98"/>
      <c r="P36" s="98"/>
      <c r="Q36" s="99"/>
      <c r="R36" s="39"/>
      <c r="S36" s="39"/>
      <c r="T36" s="39"/>
      <c r="U36" s="106" t="str">
        <f>IF([5]回答表!X41="○",[5]回答表!B56,IF([5]回答表!AA41="○",[5]回答表!B76,""))</f>
        <v/>
      </c>
      <c r="V36" s="107"/>
      <c r="W36" s="107"/>
      <c r="X36" s="107"/>
      <c r="Y36" s="107"/>
      <c r="Z36" s="107"/>
      <c r="AA36" s="107"/>
      <c r="AB36" s="107"/>
      <c r="AC36" s="107"/>
      <c r="AD36" s="107"/>
      <c r="AE36" s="107"/>
      <c r="AF36" s="107"/>
      <c r="AG36" s="107"/>
      <c r="AH36" s="107"/>
      <c r="AI36" s="107"/>
      <c r="AJ36" s="108"/>
      <c r="AK36" s="50"/>
      <c r="AL36" s="50"/>
      <c r="AM36" s="220" t="s">
        <v>19</v>
      </c>
      <c r="AN36" s="220"/>
      <c r="AO36" s="220"/>
      <c r="AP36" s="220"/>
      <c r="AQ36" s="220"/>
      <c r="AR36" s="220"/>
      <c r="AS36" s="220"/>
      <c r="AT36" s="220"/>
      <c r="AU36" s="220" t="s">
        <v>20</v>
      </c>
      <c r="AV36" s="220"/>
      <c r="AW36" s="220"/>
      <c r="AX36" s="220"/>
      <c r="AY36" s="220"/>
      <c r="AZ36" s="220"/>
      <c r="BA36" s="220"/>
      <c r="BB36" s="220"/>
      <c r="BC36" s="40"/>
      <c r="BD36" s="35"/>
      <c r="BE36" s="115" t="str">
        <f>IF([5]回答表!X41="○",[5]回答表!S62,IF([5]回答表!AA41="○",[5]回答表!S82,""))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0"/>
      <c r="AN37" s="220"/>
      <c r="AO37" s="220"/>
      <c r="AP37" s="220"/>
      <c r="AQ37" s="220"/>
      <c r="AR37" s="220"/>
      <c r="AS37" s="220"/>
      <c r="AT37" s="220"/>
      <c r="AU37" s="220"/>
      <c r="AV37" s="220"/>
      <c r="AW37" s="220"/>
      <c r="AX37" s="220"/>
      <c r="AY37" s="220"/>
      <c r="AZ37" s="220"/>
      <c r="BA37" s="220"/>
      <c r="BB37" s="220"/>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IF([5]回答表!X41="○",[5]回答表!G62,IF([5]回答表!AA41="○",[5]回答表!G82,""))</f>
        <v/>
      </c>
      <c r="AN38" s="119"/>
      <c r="AO38" s="119"/>
      <c r="AP38" s="119"/>
      <c r="AQ38" s="119"/>
      <c r="AR38" s="119"/>
      <c r="AS38" s="119"/>
      <c r="AT38" s="120"/>
      <c r="AU38" s="118" t="str">
        <f>IF([5]回答表!X41="○",[5]回答表!G63,IF([5]回答表!AA41="○",[5]回答表!G83,""))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IF([5]回答表!X41="○",[5]回答表!V62,IF([5]回答表!AA41="○",[5]回答表!V82,""))</f>
        <v/>
      </c>
      <c r="BF39" s="208"/>
      <c r="BG39" s="208"/>
      <c r="BH39" s="209"/>
      <c r="BI39" s="82" t="str">
        <f>IF([5]回答表!X41="○",[5]回答表!V63,IF([5]回答表!AA41="○",[5]回答表!V83,""))</f>
        <v/>
      </c>
      <c r="BJ39" s="208"/>
      <c r="BK39" s="208"/>
      <c r="BL39" s="209"/>
      <c r="BM39" s="82" t="str">
        <f>IF([5]回答表!X41="○",[5]回答表!V64,IF([5]回答表!AA41="○",[5]回答表!V84,""))</f>
        <v/>
      </c>
      <c r="BN39" s="208"/>
      <c r="BO39" s="208"/>
      <c r="BP39" s="209"/>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0"/>
      <c r="BF40" s="208"/>
      <c r="BG40" s="208"/>
      <c r="BH40" s="209"/>
      <c r="BI40" s="210"/>
      <c r="BJ40" s="208"/>
      <c r="BK40" s="208"/>
      <c r="BL40" s="209"/>
      <c r="BM40" s="210"/>
      <c r="BN40" s="208"/>
      <c r="BO40" s="208"/>
      <c r="BP40" s="209"/>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0"/>
      <c r="BF41" s="208"/>
      <c r="BG41" s="208"/>
      <c r="BH41" s="209"/>
      <c r="BI41" s="210"/>
      <c r="BJ41" s="208"/>
      <c r="BK41" s="208"/>
      <c r="BL41" s="209"/>
      <c r="BM41" s="210"/>
      <c r="BN41" s="208"/>
      <c r="BO41" s="208"/>
      <c r="BP41" s="209"/>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6" t="str">
        <f>IF([5]回答表!X41="○",[5]回答表!O68,IF([5]回答表!AA41="○",[5]回答表!O88,""))</f>
        <v/>
      </c>
      <c r="AN42" s="207"/>
      <c r="AO42" s="204" t="s">
        <v>21</v>
      </c>
      <c r="AP42" s="204"/>
      <c r="AQ42" s="204"/>
      <c r="AR42" s="204"/>
      <c r="AS42" s="204"/>
      <c r="AT42" s="204"/>
      <c r="AU42" s="204"/>
      <c r="AV42" s="204"/>
      <c r="AW42" s="204"/>
      <c r="AX42" s="204"/>
      <c r="AY42" s="204"/>
      <c r="AZ42" s="204"/>
      <c r="BA42" s="204"/>
      <c r="BB42" s="205"/>
      <c r="BC42" s="40"/>
      <c r="BD42" s="40"/>
      <c r="BE42" s="210"/>
      <c r="BF42" s="208"/>
      <c r="BG42" s="208"/>
      <c r="BH42" s="209"/>
      <c r="BI42" s="210"/>
      <c r="BJ42" s="208"/>
      <c r="BK42" s="208"/>
      <c r="BL42" s="209"/>
      <c r="BM42" s="210"/>
      <c r="BN42" s="208"/>
      <c r="BO42" s="208"/>
      <c r="BP42" s="209"/>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6" t="str">
        <f>IF([5]回答表!X41="○",[5]回答表!O69,IF([5]回答表!AA41="○",[5]回答表!O89,""))</f>
        <v/>
      </c>
      <c r="AN43" s="207"/>
      <c r="AO43" s="204" t="s">
        <v>22</v>
      </c>
      <c r="AP43" s="204"/>
      <c r="AQ43" s="204"/>
      <c r="AR43" s="204"/>
      <c r="AS43" s="204"/>
      <c r="AT43" s="204"/>
      <c r="AU43" s="204"/>
      <c r="AV43" s="204"/>
      <c r="AW43" s="204"/>
      <c r="AX43" s="204"/>
      <c r="AY43" s="204"/>
      <c r="AZ43" s="204"/>
      <c r="BA43" s="204"/>
      <c r="BB43" s="205"/>
      <c r="BC43" s="40"/>
      <c r="BD43" s="35"/>
      <c r="BE43" s="82" t="s">
        <v>23</v>
      </c>
      <c r="BF43" s="208"/>
      <c r="BG43" s="208"/>
      <c r="BH43" s="209"/>
      <c r="BI43" s="82" t="s">
        <v>24</v>
      </c>
      <c r="BJ43" s="208"/>
      <c r="BK43" s="208"/>
      <c r="BL43" s="209"/>
      <c r="BM43" s="82" t="s">
        <v>25</v>
      </c>
      <c r="BN43" s="208"/>
      <c r="BO43" s="208"/>
      <c r="BP43" s="209"/>
      <c r="BQ43" s="38"/>
      <c r="BR43" s="25"/>
    </row>
    <row r="44" spans="1:70" ht="15.6" customHeight="1" x14ac:dyDescent="0.4">
      <c r="A44" s="25"/>
      <c r="B44" s="25"/>
      <c r="C44" s="33"/>
      <c r="D44" s="140" t="s">
        <v>26</v>
      </c>
      <c r="E44" s="141"/>
      <c r="F44" s="141"/>
      <c r="G44" s="141"/>
      <c r="H44" s="141"/>
      <c r="I44" s="141"/>
      <c r="J44" s="141"/>
      <c r="K44" s="141"/>
      <c r="L44" s="141"/>
      <c r="M44" s="142"/>
      <c r="N44" s="97" t="str">
        <f>IF([5]回答表!AA41="○","○","")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6" t="str">
        <f>IF([5]回答表!X41="○",[5]回答表!O70,IF([5]回答表!AA41="○",[5]回答表!O90,""))</f>
        <v/>
      </c>
      <c r="AN44" s="207"/>
      <c r="AO44" s="204" t="s">
        <v>27</v>
      </c>
      <c r="AP44" s="204"/>
      <c r="AQ44" s="204"/>
      <c r="AR44" s="204"/>
      <c r="AS44" s="204"/>
      <c r="AT44" s="204"/>
      <c r="AU44" s="204"/>
      <c r="AV44" s="204"/>
      <c r="AW44" s="204"/>
      <c r="AX44" s="204"/>
      <c r="AY44" s="204"/>
      <c r="AZ44" s="204"/>
      <c r="BA44" s="204"/>
      <c r="BB44" s="205"/>
      <c r="BC44" s="40"/>
      <c r="BD44" s="54"/>
      <c r="BE44" s="210"/>
      <c r="BF44" s="208"/>
      <c r="BG44" s="208"/>
      <c r="BH44" s="209"/>
      <c r="BI44" s="210"/>
      <c r="BJ44" s="208"/>
      <c r="BK44" s="208"/>
      <c r="BL44" s="209"/>
      <c r="BM44" s="210"/>
      <c r="BN44" s="208"/>
      <c r="BO44" s="208"/>
      <c r="BP44" s="209"/>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6" t="str">
        <f>IF([5]回答表!X41="○",[5]回答表!O71,IF([5]回答表!AA41="○",[5]回答表!O91,""))</f>
        <v/>
      </c>
      <c r="AN45" s="207"/>
      <c r="AO45" s="204" t="s">
        <v>28</v>
      </c>
      <c r="AP45" s="204"/>
      <c r="AQ45" s="204"/>
      <c r="AR45" s="204"/>
      <c r="AS45" s="204"/>
      <c r="AT45" s="204"/>
      <c r="AU45" s="204"/>
      <c r="AV45" s="204"/>
      <c r="AW45" s="204"/>
      <c r="AX45" s="204"/>
      <c r="AY45" s="204"/>
      <c r="AZ45" s="204"/>
      <c r="BA45" s="204"/>
      <c r="BB45" s="205"/>
      <c r="BC45" s="40"/>
      <c r="BD45" s="54"/>
      <c r="BE45" s="211"/>
      <c r="BF45" s="212"/>
      <c r="BG45" s="212"/>
      <c r="BH45" s="213"/>
      <c r="BI45" s="211"/>
      <c r="BJ45" s="212"/>
      <c r="BK45" s="212"/>
      <c r="BL45" s="213"/>
      <c r="BM45" s="211"/>
      <c r="BN45" s="212"/>
      <c r="BO45" s="212"/>
      <c r="BP45" s="213"/>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6" t="str">
        <f>IF([5]回答表!X41="○",[5]回答表!AG68,IF([5]回答表!AA41="○",[5]回答表!AG88,""))</f>
        <v/>
      </c>
      <c r="AN46" s="207"/>
      <c r="AO46" s="204" t="s">
        <v>29</v>
      </c>
      <c r="AP46" s="204"/>
      <c r="AQ46" s="204"/>
      <c r="AR46" s="204"/>
      <c r="AS46" s="204"/>
      <c r="AT46" s="204"/>
      <c r="AU46" s="204"/>
      <c r="AV46" s="204"/>
      <c r="AW46" s="204"/>
      <c r="AX46" s="204"/>
      <c r="AY46" s="204"/>
      <c r="AZ46" s="204"/>
      <c r="BA46" s="204"/>
      <c r="BB46" s="205"/>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6" t="str">
        <f>IF([5]回答表!X41="○",[5]回答表!AG69,IF([5]回答表!AA41="○",[5]回答表!AG89,""))</f>
        <v/>
      </c>
      <c r="AN47" s="207"/>
      <c r="AO47" s="204" t="s">
        <v>30</v>
      </c>
      <c r="AP47" s="204"/>
      <c r="AQ47" s="204"/>
      <c r="AR47" s="204"/>
      <c r="AS47" s="204"/>
      <c r="AT47" s="204"/>
      <c r="AU47" s="204"/>
      <c r="AV47" s="204"/>
      <c r="AW47" s="204"/>
      <c r="AX47" s="204"/>
      <c r="AY47" s="204"/>
      <c r="AZ47" s="204"/>
      <c r="BA47" s="204"/>
      <c r="BB47" s="205"/>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6" t="str">
        <f>IF([5]回答表!X41="○",[5]回答表!AG70,IF([5]回答表!AA41="○",[5]回答表!AG90,""))</f>
        <v/>
      </c>
      <c r="AN48" s="207"/>
      <c r="AO48" s="204" t="s">
        <v>31</v>
      </c>
      <c r="AP48" s="204"/>
      <c r="AQ48" s="204"/>
      <c r="AR48" s="204"/>
      <c r="AS48" s="204"/>
      <c r="AT48" s="204"/>
      <c r="AU48" s="204"/>
      <c r="AV48" s="204"/>
      <c r="AW48" s="204"/>
      <c r="AX48" s="204"/>
      <c r="AY48" s="204"/>
      <c r="AZ48" s="204"/>
      <c r="BA48" s="204"/>
      <c r="BB48" s="205"/>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IF([5]回答表!AD41="○","○","")</f>
        <v/>
      </c>
      <c r="O52" s="98"/>
      <c r="P52" s="98"/>
      <c r="Q52" s="99"/>
      <c r="R52" s="39"/>
      <c r="S52" s="39"/>
      <c r="T52" s="39"/>
      <c r="U52" s="106" t="str">
        <f>IF([5]回答表!AD41="○",[5]回答表!B96,"")</f>
        <v/>
      </c>
      <c r="V52" s="107"/>
      <c r="W52" s="107"/>
      <c r="X52" s="107"/>
      <c r="Y52" s="107"/>
      <c r="Z52" s="107"/>
      <c r="AA52" s="107"/>
      <c r="AB52" s="107"/>
      <c r="AC52" s="107"/>
      <c r="AD52" s="107"/>
      <c r="AE52" s="107"/>
      <c r="AF52" s="107"/>
      <c r="AG52" s="107"/>
      <c r="AH52" s="107"/>
      <c r="AI52" s="107"/>
      <c r="AJ52" s="108"/>
      <c r="AK52" s="56"/>
      <c r="AL52" s="56"/>
      <c r="AM52" s="106" t="str">
        <f>IF([5]回答表!AD41="○",[5]回答表!B101,"")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IF([5]回答表!X42="○","○","")</f>
        <v>○</v>
      </c>
      <c r="O63" s="98"/>
      <c r="P63" s="98"/>
      <c r="Q63" s="99"/>
      <c r="R63" s="39"/>
      <c r="S63" s="39"/>
      <c r="T63" s="39"/>
      <c r="U63" s="106" t="str">
        <f>IF([5]回答表!X42="○",[5]回答表!B111,IF([5]回答表!AA42="○",[5]回答表!B124,""))</f>
        <v>介護老人保健施設を中核とする在宅複合型施設を民間事業者に譲渡した</v>
      </c>
      <c r="V63" s="107"/>
      <c r="W63" s="107"/>
      <c r="X63" s="107"/>
      <c r="Y63" s="107"/>
      <c r="Z63" s="107"/>
      <c r="AA63" s="107"/>
      <c r="AB63" s="107"/>
      <c r="AC63" s="107"/>
      <c r="AD63" s="107"/>
      <c r="AE63" s="107"/>
      <c r="AF63" s="107"/>
      <c r="AG63" s="107"/>
      <c r="AH63" s="107"/>
      <c r="AI63" s="107"/>
      <c r="AJ63" s="108"/>
      <c r="AK63" s="50"/>
      <c r="AL63" s="50"/>
      <c r="AM63" s="203" t="s">
        <v>37</v>
      </c>
      <c r="AN63" s="203"/>
      <c r="AO63" s="203"/>
      <c r="AP63" s="203"/>
      <c r="AQ63" s="203"/>
      <c r="AR63" s="203"/>
      <c r="AS63" s="203"/>
      <c r="AT63" s="203"/>
      <c r="AU63" s="203" t="s">
        <v>38</v>
      </c>
      <c r="AV63" s="203"/>
      <c r="AW63" s="203"/>
      <c r="AX63" s="203"/>
      <c r="AY63" s="203"/>
      <c r="AZ63" s="203"/>
      <c r="BA63" s="203"/>
      <c r="BB63" s="203"/>
      <c r="BC63" s="40"/>
      <c r="BD63" s="35"/>
      <c r="BE63" s="115" t="str">
        <f>IF([5]回答表!X42="○",[5]回答表!S117,IF([5]回答表!AA42="○",[5]回答表!S130,""))</f>
        <v>平成</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3"/>
      <c r="AN64" s="203"/>
      <c r="AO64" s="203"/>
      <c r="AP64" s="203"/>
      <c r="AQ64" s="203"/>
      <c r="AR64" s="203"/>
      <c r="AS64" s="203"/>
      <c r="AT64" s="203"/>
      <c r="AU64" s="203"/>
      <c r="AV64" s="203"/>
      <c r="AW64" s="203"/>
      <c r="AX64" s="203"/>
      <c r="AY64" s="203"/>
      <c r="AZ64" s="203"/>
      <c r="BA64" s="203"/>
      <c r="BB64" s="203"/>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3"/>
      <c r="AN65" s="203"/>
      <c r="AO65" s="203"/>
      <c r="AP65" s="203"/>
      <c r="AQ65" s="203"/>
      <c r="AR65" s="203"/>
      <c r="AS65" s="203"/>
      <c r="AT65" s="203"/>
      <c r="AU65" s="203"/>
      <c r="AV65" s="203"/>
      <c r="AW65" s="203"/>
      <c r="AX65" s="203"/>
      <c r="AY65" s="203"/>
      <c r="AZ65" s="203"/>
      <c r="BA65" s="203"/>
      <c r="BB65" s="203"/>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IF([5]回答表!X42="○",[5]回答表!J117,IF([5]回答表!AA42="○",[5]回答表!J130,""))</f>
        <v>○</v>
      </c>
      <c r="AN66" s="119"/>
      <c r="AO66" s="119"/>
      <c r="AP66" s="119"/>
      <c r="AQ66" s="119"/>
      <c r="AR66" s="119"/>
      <c r="AS66" s="119"/>
      <c r="AT66" s="120"/>
      <c r="AU66" s="118">
        <f>IF([5]回答表!X42="○",[5]回答表!J118,IF([5]回答表!AA42="○",[5]回答表!J131,""))</f>
        <v>0</v>
      </c>
      <c r="AV66" s="119"/>
      <c r="AW66" s="119"/>
      <c r="AX66" s="119"/>
      <c r="AY66" s="119"/>
      <c r="AZ66" s="119"/>
      <c r="BA66" s="119"/>
      <c r="BB66" s="120"/>
      <c r="BC66" s="40"/>
      <c r="BD66" s="35"/>
      <c r="BE66" s="82">
        <f>IF([5]回答表!X42="○",[5]回答表!V117,IF([5]回答表!AA42="○",[5]回答表!V130,""))</f>
        <v>31</v>
      </c>
      <c r="BF66" s="83"/>
      <c r="BG66" s="83"/>
      <c r="BH66" s="83"/>
      <c r="BI66" s="82">
        <f>IF([5]回答表!X42="○",[5]回答表!V118,IF([5]回答表!AA42="○",[5]回答表!V131,""))</f>
        <v>3</v>
      </c>
      <c r="BJ66" s="83"/>
      <c r="BK66" s="83"/>
      <c r="BL66" s="83"/>
      <c r="BM66" s="82">
        <f>IF([5]回答表!X42="○",[5]回答表!V119,IF([5]回答表!AA42="○",[5]回答表!V132,""))</f>
        <v>31</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IF([5]回答表!AA42="○","○","")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IF([5]回答表!AD42="○","○","")</f>
        <v/>
      </c>
      <c r="O75" s="98"/>
      <c r="P75" s="98"/>
      <c r="Q75" s="99"/>
      <c r="R75" s="39"/>
      <c r="S75" s="39"/>
      <c r="T75" s="39"/>
      <c r="U75" s="106" t="str">
        <f>IF([5]回答表!AD42="○",[5]回答表!B137,"")</f>
        <v/>
      </c>
      <c r="V75" s="107"/>
      <c r="W75" s="107"/>
      <c r="X75" s="107"/>
      <c r="Y75" s="107"/>
      <c r="Z75" s="107"/>
      <c r="AA75" s="107"/>
      <c r="AB75" s="107"/>
      <c r="AC75" s="107"/>
      <c r="AD75" s="107"/>
      <c r="AE75" s="107"/>
      <c r="AF75" s="107"/>
      <c r="AG75" s="107"/>
      <c r="AH75" s="107"/>
      <c r="AI75" s="107"/>
      <c r="AJ75" s="108"/>
      <c r="AK75" s="56"/>
      <c r="AL75" s="56"/>
      <c r="AM75" s="106" t="str">
        <f>IF([5]回答表!AD42="○",[5]回答表!B143,"")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IF([5]回答表!F17="水道事業",IF([5]回答表!X43="○","○",""),"")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IF([5]回答表!F17="水道事業",IF([5]回答表!X43="○",[5]回答表!B154,IF([5]回答表!AA43="○",[5]回答表!B201,"")),"")</f>
        <v/>
      </c>
      <c r="AN87" s="107"/>
      <c r="AO87" s="107"/>
      <c r="AP87" s="107"/>
      <c r="AQ87" s="107"/>
      <c r="AR87" s="107"/>
      <c r="AS87" s="107"/>
      <c r="AT87" s="107"/>
      <c r="AU87" s="107"/>
      <c r="AV87" s="107"/>
      <c r="AW87" s="107"/>
      <c r="AX87" s="107"/>
      <c r="AY87" s="107"/>
      <c r="AZ87" s="107"/>
      <c r="BA87" s="107"/>
      <c r="BB87" s="108"/>
      <c r="BC87" s="40"/>
      <c r="BD87" s="35"/>
      <c r="BE87" s="115" t="str">
        <f>IF([5]回答表!F17="水道事業",IF([5]回答表!X43="○",[5]回答表!B190,IF([5]回答表!AA43="○",[5]回答表!B238,"")),"")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IF([5]回答表!F17="水道事業",IF([5]回答表!X43="○",[5]回答表!J162,IF([5]回答表!AA43="○",[5]回答表!J209,"")),"")</f>
        <v/>
      </c>
      <c r="V89" s="119"/>
      <c r="W89" s="119"/>
      <c r="X89" s="119"/>
      <c r="Y89" s="119"/>
      <c r="Z89" s="119"/>
      <c r="AA89" s="119"/>
      <c r="AB89" s="120"/>
      <c r="AC89" s="118" t="str">
        <f>IF([5]回答表!F17="水道事業",IF([5]回答表!X43="○",[5]回答表!J169,IF([5]回答表!AA43="○",[5]回答表!J216,"")),"")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IF([5]回答表!F17="水道事業",IF([5]回答表!X43="○",[5]回答表!E190,IF([5]回答表!AA43="○",[5]回答表!E238,"")),"")</f>
        <v/>
      </c>
      <c r="BF90" s="83"/>
      <c r="BG90" s="83"/>
      <c r="BH90" s="83"/>
      <c r="BI90" s="82" t="str">
        <f>IF([5]回答表!F17="水道事業",IF([5]回答表!X43="○",[5]回答表!E191,IF([5]回答表!AA43="○",[5]回答表!E239,"")),"")</f>
        <v/>
      </c>
      <c r="BJ90" s="83"/>
      <c r="BK90" s="83"/>
      <c r="BL90" s="83"/>
      <c r="BM90" s="82" t="str">
        <f>IF([5]回答表!F17="水道事業",IF([5]回答表!X43="○",[5]回答表!E192,IF([5]回答表!AA43="○",[5]回答表!E240,"")),"")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IF([5]回答表!F17="水道事業",IF([5]回答表!AA43="○","○",""),"")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IF([5]回答表!F17="水道事業",IF([5]回答表!X43="○",[5]回答表!J172,IF([5]回答表!AA43="○",[5]回答表!J219,"")),"")</f>
        <v/>
      </c>
      <c r="V94" s="119"/>
      <c r="W94" s="119"/>
      <c r="X94" s="119"/>
      <c r="Y94" s="119"/>
      <c r="Z94" s="119"/>
      <c r="AA94" s="119"/>
      <c r="AB94" s="120"/>
      <c r="AC94" s="118" t="str">
        <f>IF([5]回答表!F17="水道事業",IF([5]回答表!X43="○",[5]回答表!J176,IF([5]回答表!AA43="○",[5]回答表!J223,"")),"")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IF([5]回答表!F17="水道事業",IF([5]回答表!AD43="○","○",""),"")</f>
        <v/>
      </c>
      <c r="O99" s="98"/>
      <c r="P99" s="98"/>
      <c r="Q99" s="99"/>
      <c r="R99" s="39"/>
      <c r="S99" s="39"/>
      <c r="T99" s="39"/>
      <c r="U99" s="106" t="str">
        <f>IF([5]回答表!F17="水道事業",IF([5]回答表!AD43="○",[5]回答表!B249,""),"")</f>
        <v/>
      </c>
      <c r="V99" s="107"/>
      <c r="W99" s="107"/>
      <c r="X99" s="107"/>
      <c r="Y99" s="107"/>
      <c r="Z99" s="107"/>
      <c r="AA99" s="107"/>
      <c r="AB99" s="107"/>
      <c r="AC99" s="107"/>
      <c r="AD99" s="107"/>
      <c r="AE99" s="107"/>
      <c r="AF99" s="107"/>
      <c r="AG99" s="107"/>
      <c r="AH99" s="107"/>
      <c r="AI99" s="107"/>
      <c r="AJ99" s="108"/>
      <c r="AK99" s="56"/>
      <c r="AL99" s="56"/>
      <c r="AM99" s="106" t="str">
        <f>IF([5]回答表!F17="水道事業",IF([5]回答表!AD43="○",[5]回答表!B255,""),"")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IF([5]回答表!F17="簡易水道事業",IF([5]回答表!X43="○","○",""),"")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IF([5]回答表!F17="簡易水道事業",IF([5]回答表!X43="○",[5]回答表!B154,IF([5]回答表!AA43="○",[5]回答表!B201,"")),"")</f>
        <v/>
      </c>
      <c r="AN111" s="107"/>
      <c r="AO111" s="107"/>
      <c r="AP111" s="107"/>
      <c r="AQ111" s="107"/>
      <c r="AR111" s="107"/>
      <c r="AS111" s="107"/>
      <c r="AT111" s="107"/>
      <c r="AU111" s="107"/>
      <c r="AV111" s="107"/>
      <c r="AW111" s="107"/>
      <c r="AX111" s="107"/>
      <c r="AY111" s="107"/>
      <c r="AZ111" s="107"/>
      <c r="BA111" s="107"/>
      <c r="BB111" s="108"/>
      <c r="BC111" s="40"/>
      <c r="BD111" s="35"/>
      <c r="BE111" s="115" t="str">
        <f>IF([5]回答表!F17="簡易水道事業",IF([5]回答表!X43="○",[5]回答表!B190,IF([5]回答表!AA43="○",[5]回答表!B238,"")),"")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IF([5]回答表!F17="簡易水道事業",IF([5]回答表!X43="○",[5]回答表!Y181,IF([5]回答表!AA43="○",[5]回答表!Y229,"")),"")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IF([5]回答表!F17="簡易水道事業",IF([5]回答表!X43="○",[5]回答表!E190,IF([5]回答表!AA43="○",[5]回答表!E238,"")),"")</f>
        <v/>
      </c>
      <c r="BF114" s="83"/>
      <c r="BG114" s="83"/>
      <c r="BH114" s="83"/>
      <c r="BI114" s="82" t="str">
        <f>IF([5]回答表!F17="簡易水道事業",IF([5]回答表!X43="○",[5]回答表!E191,IF([5]回答表!AA43="○",[5]回答表!E239,"")),"")</f>
        <v/>
      </c>
      <c r="BJ114" s="83"/>
      <c r="BK114" s="83"/>
      <c r="BL114" s="83"/>
      <c r="BM114" s="82" t="str">
        <f>IF([5]回答表!F17="簡易水道事業",IF([5]回答表!X43="○",[5]回答表!E192,IF([5]回答表!AA43="○",[5]回答表!E240,"")),"")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IF([5]回答表!F17="簡易水道事業",IF([5]回答表!AA43="○","○",""),"")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IF([5]回答表!F17="簡易水道事業",IF([5]回答表!X43="○",[5]回答表!Y182,IF([5]回答表!AA43="○",[5]回答表!Y230,"")),"")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IF([5]回答表!F17="簡易水道事業",IF([5]回答表!AD43="○","○",""),"")</f>
        <v/>
      </c>
      <c r="O123" s="98"/>
      <c r="P123" s="98"/>
      <c r="Q123" s="99"/>
      <c r="R123" s="39"/>
      <c r="S123" s="39"/>
      <c r="T123" s="39"/>
      <c r="U123" s="106" t="str">
        <f>IF([5]回答表!F17="簡易水道事業",IF([5]回答表!AD43="○",[5]回答表!B249,""),"")</f>
        <v/>
      </c>
      <c r="V123" s="107"/>
      <c r="W123" s="107"/>
      <c r="X123" s="107"/>
      <c r="Y123" s="107"/>
      <c r="Z123" s="107"/>
      <c r="AA123" s="107"/>
      <c r="AB123" s="107"/>
      <c r="AC123" s="107"/>
      <c r="AD123" s="107"/>
      <c r="AE123" s="107"/>
      <c r="AF123" s="107"/>
      <c r="AG123" s="107"/>
      <c r="AH123" s="107"/>
      <c r="AI123" s="107"/>
      <c r="AJ123" s="108"/>
      <c r="AK123" s="56"/>
      <c r="AL123" s="56"/>
      <c r="AM123" s="106" t="str">
        <f>IF([5]回答表!F17="簡易水道事業",IF([5]回答表!AD43="○",[5]回答表!B255,""),"")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IF([5]回答表!F17="下水道事業",IF([5]回答表!X43="○","○",""),"")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IF([5]回答表!F17="下水道事業",IF([5]回答表!X43="○",[5]回答表!B154,IF([5]回答表!AA43="○",[5]回答表!B201,"")),"")</f>
        <v/>
      </c>
      <c r="AN135" s="107"/>
      <c r="AO135" s="107"/>
      <c r="AP135" s="107"/>
      <c r="AQ135" s="107"/>
      <c r="AR135" s="107"/>
      <c r="AS135" s="107"/>
      <c r="AT135" s="107"/>
      <c r="AU135" s="107"/>
      <c r="AV135" s="107"/>
      <c r="AW135" s="107"/>
      <c r="AX135" s="107"/>
      <c r="AY135" s="107"/>
      <c r="AZ135" s="107"/>
      <c r="BA135" s="107"/>
      <c r="BB135" s="108"/>
      <c r="BC135" s="40"/>
      <c r="BD135" s="35"/>
      <c r="BE135" s="115" t="str">
        <f>IF([5]回答表!F17="下水道事業",IF([5]回答表!X43="○",[5]回答表!B190,IF([5]回答表!AA43="○",[5]回答表!B238,"")),"")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IF([5]回答表!F17="下水道事業",IF([5]回答表!X43="○",[5]回答表!Y184,IF([5]回答表!AA43="○",[5]回答表!Y232,"")),"")</f>
        <v/>
      </c>
      <c r="V137" s="119"/>
      <c r="W137" s="119"/>
      <c r="X137" s="119"/>
      <c r="Y137" s="119"/>
      <c r="Z137" s="119"/>
      <c r="AA137" s="119"/>
      <c r="AB137" s="120"/>
      <c r="AC137" s="118" t="str">
        <f>IF([5]回答表!F17="下水道事業",IF([5]回答表!X43="○",[5]回答表!Y185,IF([5]回答表!AA43="○",[5]回答表!Y233,"")),"")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IF([5]回答表!F17="下水道事業",IF([5]回答表!X43="○",[5]回答表!E190,IF([5]回答表!AA43="○",[5]回答表!E238,"")),"")</f>
        <v/>
      </c>
      <c r="BF138" s="83"/>
      <c r="BG138" s="83"/>
      <c r="BH138" s="83"/>
      <c r="BI138" s="82" t="str">
        <f>IF([5]回答表!F17="下水道事業",IF([5]回答表!X43="○",[5]回答表!E191,IF([5]回答表!AA43="○",[5]回答表!E239,"")),"")</f>
        <v/>
      </c>
      <c r="BJ138" s="83"/>
      <c r="BK138" s="83"/>
      <c r="BL138" s="83"/>
      <c r="BM138" s="82" t="str">
        <f>IF([5]回答表!F17="下水道事業",IF([5]回答表!X43="○",[5]回答表!E192,IF([5]回答表!AA43="○",[5]回答表!E240,"")),"")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IF([5]回答表!F17="下水道事業",IF([5]回答表!AA43="○","○",""),"")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IF([5]回答表!F17="下水道事業",IF([5]回答表!X43="○",[5]回答表!Y186,IF([5]回答表!AA43="○",[5]回答表!Y234,"")),"")</f>
        <v/>
      </c>
      <c r="V142" s="119"/>
      <c r="W142" s="119"/>
      <c r="X142" s="119"/>
      <c r="Y142" s="119"/>
      <c r="Z142" s="119"/>
      <c r="AA142" s="119"/>
      <c r="AB142" s="120"/>
      <c r="AC142" s="118" t="str">
        <f>IF([5]回答表!F17="下水道事業",IF([5]回答表!X43="○",[5]回答表!Y187,IF([5]回答表!AA43="○",[5]回答表!Y235,"")),"")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IF([5]回答表!F17="下水道事業",IF([5]回答表!AD43="○","○",""),"")</f>
        <v/>
      </c>
      <c r="O147" s="98"/>
      <c r="P147" s="98"/>
      <c r="Q147" s="99"/>
      <c r="R147" s="39"/>
      <c r="S147" s="39"/>
      <c r="T147" s="39"/>
      <c r="U147" s="106" t="str">
        <f>IF([5]回答表!F17="下水道事業",IF([5]回答表!AD43="○",[5]回答表!B249,""),"")</f>
        <v/>
      </c>
      <c r="V147" s="107"/>
      <c r="W147" s="107"/>
      <c r="X147" s="107"/>
      <c r="Y147" s="107"/>
      <c r="Z147" s="107"/>
      <c r="AA147" s="107"/>
      <c r="AB147" s="107"/>
      <c r="AC147" s="107"/>
      <c r="AD147" s="107"/>
      <c r="AE147" s="107"/>
      <c r="AF147" s="107"/>
      <c r="AG147" s="107"/>
      <c r="AH147" s="107"/>
      <c r="AI147" s="107"/>
      <c r="AJ147" s="108"/>
      <c r="AK147" s="56"/>
      <c r="AL147" s="56"/>
      <c r="AM147" s="106" t="str">
        <f>IF([5]回答表!F17="下水道事業",IF([5]回答表!AD43="○",[5]回答表!B255,""),"")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IF([5]回答表!BD17="○",IF([5]回答表!X43="○","○",""),"")</f>
        <v/>
      </c>
      <c r="O159" s="98"/>
      <c r="P159" s="98"/>
      <c r="Q159" s="99"/>
      <c r="R159" s="39"/>
      <c r="S159" s="39"/>
      <c r="T159" s="39"/>
      <c r="U159" s="106" t="str">
        <f>IF([5]回答表!BD17="○",IF([5]回答表!X43="○",[5]回答表!B154,IF([5]回答表!AA43="○",[5]回答表!B201,"")),"")</f>
        <v/>
      </c>
      <c r="V159" s="107"/>
      <c r="W159" s="107"/>
      <c r="X159" s="107"/>
      <c r="Y159" s="107"/>
      <c r="Z159" s="107"/>
      <c r="AA159" s="107"/>
      <c r="AB159" s="107"/>
      <c r="AC159" s="107"/>
      <c r="AD159" s="107"/>
      <c r="AE159" s="107"/>
      <c r="AF159" s="107"/>
      <c r="AG159" s="107"/>
      <c r="AH159" s="107"/>
      <c r="AI159" s="107"/>
      <c r="AJ159" s="108"/>
      <c r="AK159" s="50"/>
      <c r="AL159" s="50"/>
      <c r="AM159" s="115" t="str">
        <f>IF([5]回答表!BD17="○",IF([5]回答表!X43="○",[5]回答表!B190,IF([5]回答表!AA43="○",[5]回答表!B238,"")),"")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IF([5]回答表!BD17="○",IF([5]回答表!X43="○",[5]回答表!E190,IF([5]回答表!AA43="○",[5]回答表!E238,"")),"")</f>
        <v/>
      </c>
      <c r="AN162" s="83"/>
      <c r="AO162" s="83"/>
      <c r="AP162" s="83"/>
      <c r="AQ162" s="82" t="str">
        <f>IF([5]回答表!BD17="○",IF([5]回答表!X43="○",[5]回答表!E191,IF([5]回答表!AA43="○",[5]回答表!E239,"")),"")</f>
        <v/>
      </c>
      <c r="AR162" s="83"/>
      <c r="AS162" s="83"/>
      <c r="AT162" s="83"/>
      <c r="AU162" s="82" t="str">
        <f>IF([5]回答表!BD17="○",IF([5]回答表!X43="○",[5]回答表!E192,IF([5]回答表!AA43="○",[5]回答表!E240,"")),"")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IF([5]回答表!BD17="○",IF([5]回答表!AA43="○","○",""),"")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IF([5]回答表!BD17="○",IF([5]回答表!AD43="○","○",""),"")</f>
        <v/>
      </c>
      <c r="O171" s="98"/>
      <c r="P171" s="98"/>
      <c r="Q171" s="99"/>
      <c r="R171" s="39"/>
      <c r="S171" s="39"/>
      <c r="T171" s="39"/>
      <c r="U171" s="106" t="str">
        <f>IF([5]回答表!BD17="○",IF([5]回答表!AD43="○",[5]回答表!B249,""),"")</f>
        <v/>
      </c>
      <c r="V171" s="107"/>
      <c r="W171" s="107"/>
      <c r="X171" s="107"/>
      <c r="Y171" s="107"/>
      <c r="Z171" s="107"/>
      <c r="AA171" s="107"/>
      <c r="AB171" s="107"/>
      <c r="AC171" s="107"/>
      <c r="AD171" s="107"/>
      <c r="AE171" s="107"/>
      <c r="AF171" s="107"/>
      <c r="AG171" s="107"/>
      <c r="AH171" s="107"/>
      <c r="AI171" s="107"/>
      <c r="AJ171" s="108"/>
      <c r="AK171" s="56"/>
      <c r="AL171" s="56"/>
      <c r="AM171" s="106" t="str">
        <f>IF([5]回答表!BD17="○",IF([5]回答表!AD43="○",[5]回答表!B255,""),"")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IF([5]回答表!X44="○","○","")</f>
        <v>○</v>
      </c>
      <c r="O183" s="98"/>
      <c r="P183" s="98"/>
      <c r="Q183" s="99"/>
      <c r="R183" s="39"/>
      <c r="S183" s="39"/>
      <c r="T183" s="39"/>
      <c r="U183" s="106" t="str">
        <f>IF([5]回答表!X44="○",[5]回答表!B266,IF([5]回答表!AA44="○",[5]回答表!B283,""))</f>
        <v>指定管理者制度を実施したことで、民間のノウハウを活用した質の高いサービス提供がなされている。</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IF([5]回答表!X44="○",[5]回答表!U272,IF([5]回答表!AA44="○",[5]回答表!U289,""))</f>
        <v>平成</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f>IF([5]回答表!X44="○",[5]回答表!G272,IF([5]回答表!AA44="○",[5]回答表!G289,""))</f>
        <v>0</v>
      </c>
      <c r="AN186" s="119"/>
      <c r="AO186" s="119"/>
      <c r="AP186" s="119"/>
      <c r="AQ186" s="119"/>
      <c r="AR186" s="119"/>
      <c r="AS186" s="119"/>
      <c r="AT186" s="120"/>
      <c r="AU186" s="118" t="str">
        <f>IF([5]回答表!X44="○",[5]回答表!G273,IF([5]回答表!AA44="○",[5]回答表!G290,""))</f>
        <v>○</v>
      </c>
      <c r="AV186" s="119"/>
      <c r="AW186" s="119"/>
      <c r="AX186" s="119"/>
      <c r="AY186" s="119"/>
      <c r="AZ186" s="119"/>
      <c r="BA186" s="119"/>
      <c r="BB186" s="120"/>
      <c r="BC186" s="40"/>
      <c r="BD186" s="35"/>
      <c r="BE186" s="82">
        <f>IF([5]回答表!X44="○",[5]回答表!X272,IF([5]回答表!AA44="○",[5]回答表!X289,""))</f>
        <v>20</v>
      </c>
      <c r="BF186" s="83"/>
      <c r="BG186" s="83"/>
      <c r="BH186" s="83"/>
      <c r="BI186" s="82">
        <f>IF([5]回答表!X44="○",[5]回答表!X273,IF([5]回答表!AA44="○",[5]回答表!X290,""))</f>
        <v>4</v>
      </c>
      <c r="BJ186" s="83"/>
      <c r="BK186" s="83"/>
      <c r="BL186" s="86"/>
      <c r="BM186" s="82">
        <f>IF([5]回答表!X44="○",[5]回答表!X274,IF([5]回答表!AA44="○",[5]回答表!X291,""))</f>
        <v>1</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IF([5]回答表!AA44="○","○","")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IF([5]回答表!AD44="○","○","")</f>
        <v/>
      </c>
      <c r="O195" s="98"/>
      <c r="P195" s="98"/>
      <c r="Q195" s="99"/>
      <c r="R195" s="39"/>
      <c r="S195" s="39"/>
      <c r="T195" s="39"/>
      <c r="U195" s="106" t="str">
        <f>IF([5]回答表!AD44="○",[5]回答表!B296,"")</f>
        <v/>
      </c>
      <c r="V195" s="107"/>
      <c r="W195" s="107"/>
      <c r="X195" s="107"/>
      <c r="Y195" s="107"/>
      <c r="Z195" s="107"/>
      <c r="AA195" s="107"/>
      <c r="AB195" s="107"/>
      <c r="AC195" s="107"/>
      <c r="AD195" s="107"/>
      <c r="AE195" s="107"/>
      <c r="AF195" s="107"/>
      <c r="AG195" s="107"/>
      <c r="AH195" s="107"/>
      <c r="AI195" s="107"/>
      <c r="AJ195" s="108"/>
      <c r="AK195" s="61"/>
      <c r="AL195" s="61"/>
      <c r="AM195" s="106" t="str">
        <f>IF([5]回答表!AD44="○",[5]回答表!B302,"")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IF([5]回答表!X45="○","○","")</f>
        <v/>
      </c>
      <c r="O207" s="98"/>
      <c r="P207" s="98"/>
      <c r="Q207" s="99"/>
      <c r="R207" s="39"/>
      <c r="S207" s="39"/>
      <c r="T207" s="39"/>
      <c r="U207" s="106" t="str">
        <f>IF([5]回答表!X45="○",[5]回答表!B314,IF([5]回答表!AA45="○",[5]回答表!B337,""))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IF([5]回答表!X45="○",[5]回答表!B320,"")</f>
        <v/>
      </c>
      <c r="AO207" s="164"/>
      <c r="AP207" s="164"/>
      <c r="AQ207" s="164"/>
      <c r="AR207" s="164"/>
      <c r="AS207" s="164"/>
      <c r="AT207" s="164"/>
      <c r="AU207" s="164"/>
      <c r="AV207" s="164"/>
      <c r="AW207" s="164"/>
      <c r="AX207" s="164"/>
      <c r="AY207" s="164"/>
      <c r="AZ207" s="164"/>
      <c r="BA207" s="164"/>
      <c r="BB207" s="165"/>
      <c r="BC207" s="40"/>
      <c r="BD207" s="35"/>
      <c r="BE207" s="115" t="str">
        <f>IF([5]回答表!X45="○",[5]回答表!B326,IF([5]回答表!AA45="○",[5]回答表!B343,""))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IF([5]回答表!X45="○",[5]回答表!E326,IF([5]回答表!AA45="○",[5]回答表!E343,""))</f>
        <v/>
      </c>
      <c r="BF210" s="83"/>
      <c r="BG210" s="83"/>
      <c r="BH210" s="83"/>
      <c r="BI210" s="82" t="str">
        <f>IF([5]回答表!X45="○",[5]回答表!E327,IF([5]回答表!AA45="○",[5]回答表!E344,""))</f>
        <v/>
      </c>
      <c r="BJ210" s="83"/>
      <c r="BK210" s="83"/>
      <c r="BL210" s="86"/>
      <c r="BM210" s="82" t="str">
        <f>IF([5]回答表!X45="○",[5]回答表!E328,IF([5]回答表!AA45="○",[5]回答表!E345,""))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IF([5]回答表!AA45="○","○","")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IF([5]回答表!AD45="○","○","")</f>
        <v/>
      </c>
      <c r="O219" s="98"/>
      <c r="P219" s="98"/>
      <c r="Q219" s="99"/>
      <c r="R219" s="39"/>
      <c r="S219" s="39"/>
      <c r="T219" s="39"/>
      <c r="U219" s="106" t="str">
        <f>IF([5]回答表!AD45="○",[5]回答表!B350,"")</f>
        <v/>
      </c>
      <c r="V219" s="107"/>
      <c r="W219" s="107"/>
      <c r="X219" s="107"/>
      <c r="Y219" s="107"/>
      <c r="Z219" s="107"/>
      <c r="AA219" s="107"/>
      <c r="AB219" s="107"/>
      <c r="AC219" s="107"/>
      <c r="AD219" s="107"/>
      <c r="AE219" s="107"/>
      <c r="AF219" s="107"/>
      <c r="AG219" s="107"/>
      <c r="AH219" s="107"/>
      <c r="AI219" s="107"/>
      <c r="AJ219" s="108"/>
      <c r="AK219" s="61"/>
      <c r="AL219" s="61"/>
      <c r="AM219" s="106" t="str">
        <f>IF([5]回答表!AD45="○",[5]回答表!B356,"")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IF([5]回答表!X46="○","○","")</f>
        <v/>
      </c>
      <c r="O231" s="98"/>
      <c r="P231" s="98"/>
      <c r="Q231" s="99"/>
      <c r="R231" s="39"/>
      <c r="S231" s="39"/>
      <c r="T231" s="39"/>
      <c r="U231" s="106" t="str">
        <f>IF([5]回答表!X46="○",[5]回答表!B368,IF([5]回答表!AA46="○",[5]回答表!B382,""))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IF([5]回答表!X46="○",[5]回答表!BC375,IF([5]回答表!AA46="○",[5]回答表!BC389,""))</f>
        <v/>
      </c>
      <c r="AR231" s="150"/>
      <c r="AS231" s="150"/>
      <c r="AT231" s="150"/>
      <c r="AU231" s="155" t="s">
        <v>63</v>
      </c>
      <c r="AV231" s="156"/>
      <c r="AW231" s="156"/>
      <c r="AX231" s="157"/>
      <c r="AY231" s="150" t="str">
        <f>IF([5]回答表!X46="○",[5]回答表!BC380,IF([5]回答表!AA46="○",[5]回答表!BC394,""))</f>
        <v/>
      </c>
      <c r="AZ231" s="150"/>
      <c r="BA231" s="150"/>
      <c r="BB231" s="150"/>
      <c r="BC231" s="40"/>
      <c r="BD231" s="35"/>
      <c r="BE231" s="115" t="str">
        <f>IF([5]回答表!X46="○",[5]回答表!S374,IF([5]回答表!AA46="○",[5]回答表!S388,""))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IF([5]回答表!X46="○",[5]回答表!BC376,IF([5]回答表!AA46="○",[5]回答表!BC390,""))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IF([5]回答表!X46="○",[5]回答表!V374,IF([5]回答表!AA46="○",[5]回答表!V388,""))</f>
        <v/>
      </c>
      <c r="BF234" s="83"/>
      <c r="BG234" s="83"/>
      <c r="BH234" s="83"/>
      <c r="BI234" s="82" t="str">
        <f>IF([5]回答表!X46="○",[5]回答表!V375,IF([5]回答表!AA46="○",[5]回答表!V389,""))</f>
        <v/>
      </c>
      <c r="BJ234" s="83"/>
      <c r="BK234" s="83"/>
      <c r="BL234" s="86"/>
      <c r="BM234" s="82" t="str">
        <f>IF([5]回答表!X46="○",[5]回答表!V376,IF([5]回答表!AA46="○",[5]回答表!V390,""))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IF([5]回答表!X46="○",[5]回答表!BC377,IF([5]回答表!AA46="○",[5]回答表!BC391,""))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IF([5]回答表!X46="○",[5]回答表!BC381,IF([5]回答表!AA46="○",[5]回答表!BC395,""))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IF([5]回答表!AA46="○","○","")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IF([5]回答表!X46="○",[5]回答表!BC378,IF([5]回答表!AA46="○",[5]回答表!BC392,""))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IF([5]回答表!X46="○",[5]回答表!BC379,IF([5]回答表!AA46="○",[5]回答表!BC393,""))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IF([5]回答表!AD46="○","○","")</f>
        <v/>
      </c>
      <c r="O243" s="98"/>
      <c r="P243" s="98"/>
      <c r="Q243" s="99"/>
      <c r="R243" s="39"/>
      <c r="S243" s="39"/>
      <c r="T243" s="39"/>
      <c r="U243" s="106" t="str">
        <f>IF([5]回答表!AD46="○",[5]回答表!B396,"")</f>
        <v/>
      </c>
      <c r="V243" s="107"/>
      <c r="W243" s="107"/>
      <c r="X243" s="107"/>
      <c r="Y243" s="107"/>
      <c r="Z243" s="107"/>
      <c r="AA243" s="107"/>
      <c r="AB243" s="107"/>
      <c r="AC243" s="107"/>
      <c r="AD243" s="107"/>
      <c r="AE243" s="107"/>
      <c r="AF243" s="107"/>
      <c r="AG243" s="107"/>
      <c r="AH243" s="107"/>
      <c r="AI243" s="107"/>
      <c r="AJ243" s="108"/>
      <c r="AK243" s="56"/>
      <c r="AL243" s="56"/>
      <c r="AM243" s="106" t="str">
        <f>IF([5]回答表!AD46="○",[5]回答表!B402,"")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IF([5]回答表!X47="○","○","")</f>
        <v/>
      </c>
      <c r="O254" s="98"/>
      <c r="P254" s="98"/>
      <c r="Q254" s="99"/>
      <c r="R254" s="39"/>
      <c r="S254" s="39"/>
      <c r="T254" s="39"/>
      <c r="U254" s="106" t="str">
        <f>IF([5]回答表!X47="○",[5]回答表!B414,IF([5]回答表!AA47="○",[5]回答表!B431,""))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IF([5]回答表!X47="○",[5]回答表!B424,IF([5]回答表!AA47="○",[5]回答表!B441,""))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IF([5]回答表!X47="○",[5]回答表!G420,IF([5]回答表!AA47="○",[5]回答表!G437,""))</f>
        <v/>
      </c>
      <c r="AN256" s="119"/>
      <c r="AO256" s="119"/>
      <c r="AP256" s="119"/>
      <c r="AQ256" s="119"/>
      <c r="AR256" s="119"/>
      <c r="AS256" s="119"/>
      <c r="AT256" s="120"/>
      <c r="AU256" s="118" t="str">
        <f>IF([5]回答表!X47="○",[5]回答表!G421,IF([5]回答表!AA47="○",[5]回答表!G438,""))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IF([5]回答表!X47="○",[5]回答表!E424,IF([5]回答表!AA47="○",[5]回答表!E441,""))</f>
        <v/>
      </c>
      <c r="BF257" s="83"/>
      <c r="BG257" s="83"/>
      <c r="BH257" s="83"/>
      <c r="BI257" s="82" t="str">
        <f>IF([5]回答表!X47="○",[5]回答表!E425,IF([5]回答表!AA47="○",[5]回答表!E442,""))</f>
        <v/>
      </c>
      <c r="BJ257" s="83"/>
      <c r="BK257" s="83"/>
      <c r="BL257" s="86"/>
      <c r="BM257" s="82" t="str">
        <f>IF([5]回答表!X47="○",[5]回答表!E426,IF([5]回答表!AA47="○",[5]回答表!E443,""))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IF([5]回答表!AA47="○","○","")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IF([5]回答表!AD47="○","○","")</f>
        <v/>
      </c>
      <c r="O266" s="98"/>
      <c r="P266" s="98"/>
      <c r="Q266" s="99"/>
      <c r="R266" s="39"/>
      <c r="S266" s="39"/>
      <c r="T266" s="39"/>
      <c r="U266" s="106" t="str">
        <f>IF([5]回答表!AD47="○",[5]回答表!B448,"")</f>
        <v/>
      </c>
      <c r="V266" s="107"/>
      <c r="W266" s="107"/>
      <c r="X266" s="107"/>
      <c r="Y266" s="107"/>
      <c r="Z266" s="107"/>
      <c r="AA266" s="107"/>
      <c r="AB266" s="107"/>
      <c r="AC266" s="107"/>
      <c r="AD266" s="107"/>
      <c r="AE266" s="107"/>
      <c r="AF266" s="107"/>
      <c r="AG266" s="107"/>
      <c r="AH266" s="107"/>
      <c r="AI266" s="107"/>
      <c r="AJ266" s="108"/>
      <c r="AK266" s="50"/>
      <c r="AL266" s="50"/>
      <c r="AM266" s="106" t="str">
        <f>IF([5]回答表!AD47="○",[5]回答表!B454,"")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IF([5]回答表!R48="○",[5]回答表!B467,"")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vt:lpstr>
      <vt:lpstr>簡易水道</vt:lpstr>
      <vt:lpstr>病院</vt:lpstr>
      <vt:lpstr>下水道（公共下水道）</vt:lpstr>
      <vt:lpstr>下水道（特定環境保全公共下水道）</vt:lpstr>
      <vt:lpstr>下水道（農業集落排水施設）</vt:lpstr>
      <vt:lpstr>下水道（特定地域排水処理施設）</vt:lpstr>
      <vt:lpstr>介護サービス</vt:lpstr>
      <vt:lpstr>'下水道（公共下水道）'!Print_Area</vt:lpstr>
      <vt:lpstr>'下水道（特定環境保全公共下水道）'!Print_Area</vt:lpstr>
      <vt:lpstr>'下水道（特定地域排水処理施設）'!Print_Area</vt:lpstr>
      <vt:lpstr>'下水道（農業集落排水施設）'!Print_Area</vt:lpstr>
      <vt:lpstr>介護サービス!Print_Area</vt:lpstr>
      <vt:lpstr>簡易水道!Print_Area</vt:lpstr>
      <vt:lpstr>水道!Print_Area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2020-11-16T06:51:12Z</cp:lastPrinted>
  <dcterms:created xsi:type="dcterms:W3CDTF">2015-06-05T18:17:20Z</dcterms:created>
  <dcterms:modified xsi:type="dcterms:W3CDTF">2020-11-17T06:56:04Z</dcterms:modified>
</cp:coreProperties>
</file>