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3EE9DF72-5BD7-4BBB-A1A1-85E5658541B2}" xr6:coauthVersionLast="45" xr6:coauthVersionMax="45" xr10:uidLastSave="{00000000-0000-0000-0000-000000000000}"/>
  <bookViews>
    <workbookView xWindow="-120" yWindow="-120" windowWidth="29040" windowHeight="15840" xr2:uid="{00000000-000D-0000-FFFF-FFFF00000000}"/>
  </bookViews>
  <sheets>
    <sheet name="水道" sheetId="9" r:id="rId1"/>
    <sheet name="簡易水道" sheetId="10" r:id="rId2"/>
    <sheet name="下水道（公共下水道）" sheetId="2" r:id="rId3"/>
    <sheet name="下水道（特定環境保全公共下水道）" sheetId="3" r:id="rId4"/>
    <sheet name="下水道（農業集落排水施設）" sheetId="4" r:id="rId5"/>
    <sheet name="下水道（特定地域排水処理施設）" sheetId="5" r:id="rId6"/>
    <sheet name="介護サービス（指定介護老人福祉施設）" sheetId="6" r:id="rId7"/>
    <sheet name="介護サービス（老人短期入所施設）" sheetId="8" r:id="rId8"/>
    <sheet name="介護サービス（老人デイサービスセンター）"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2">'下水道（公共下水道）'!$A$1:$BR$298</definedName>
    <definedName name="_xlnm.Print_Area" localSheetId="3">'下水道（特定環境保全公共下水道）'!$A$1:$BR$298</definedName>
    <definedName name="_xlnm.Print_Area" localSheetId="5">'下水道（特定地域排水処理施設）'!$A$1:$BR$298</definedName>
    <definedName name="_xlnm.Print_Area" localSheetId="4">'下水道（農業集落排水施設）'!$A$1:$BR$298</definedName>
    <definedName name="_xlnm.Print_Area" localSheetId="6">'介護サービス（指定介護老人福祉施設）'!$A$1:$BR$298</definedName>
    <definedName name="_xlnm.Print_Area" localSheetId="8">'介護サービス（老人デイサービスセンター）'!$A$1:$BR$298</definedName>
    <definedName name="_xlnm.Print_Area" localSheetId="7">'介護サービス（老人短期入所施設）'!$A$1:$BR$298</definedName>
    <definedName name="_xlnm.Print_Area" localSheetId="1">簡易水道!$A$1:$BR$298</definedName>
    <definedName name="_xlnm.Print_Area" localSheetId="0">水道!$A$1:$BR$298</definedName>
    <definedName name="業種名" localSheetId="3">[1]選択肢!$K$2:$K$19</definedName>
    <definedName name="業種名" localSheetId="5">[2]選択肢!$K$2:$K$19</definedName>
    <definedName name="業種名" localSheetId="4">[3]選択肢!$K$2:$K$19</definedName>
    <definedName name="業種名" localSheetId="6">[5]選択肢!$K$2:$K$19</definedName>
    <definedName name="業種名" localSheetId="8">[4]選択肢!$K$2:$K$19</definedName>
    <definedName name="業種名" localSheetId="7">[6]選択肢!$K$2:$K$19</definedName>
    <definedName name="業種名" localSheetId="1">[7]選択肢!$K$2:$K$19</definedName>
    <definedName name="業種名" localSheetId="0">[8]選択肢!$K$2:$K$19</definedName>
    <definedName name="業種名">[9]選択肢!$K$2:$K$19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U11" i="10"/>
  <c r="AO11" i="10"/>
  <c r="BF11" i="10"/>
  <c r="D24" i="10"/>
  <c r="K24" i="10"/>
  <c r="R24" i="10"/>
  <c r="Y24" i="10"/>
  <c r="AF24" i="10"/>
  <c r="AM24" i="10"/>
  <c r="AT24" i="10"/>
  <c r="BB24" i="10"/>
  <c r="N36" i="10"/>
  <c r="U36" i="10"/>
  <c r="BE36" i="10"/>
  <c r="AM38" i="10"/>
  <c r="AU38" i="10"/>
  <c r="BE39" i="10"/>
  <c r="BI39" i="10"/>
  <c r="BM39" i="10"/>
  <c r="AM42" i="10"/>
  <c r="AM43" i="10"/>
  <c r="N44" i="10"/>
  <c r="AM44" i="10"/>
  <c r="AM45" i="10"/>
  <c r="AM46" i="10"/>
  <c r="AM47" i="10"/>
  <c r="AM48" i="10"/>
  <c r="N52" i="10"/>
  <c r="U52" i="10"/>
  <c r="AM52" i="10"/>
  <c r="N63" i="10"/>
  <c r="U63" i="10"/>
  <c r="BE63" i="10"/>
  <c r="AM66" i="10"/>
  <c r="AU66" i="10"/>
  <c r="BE66" i="10"/>
  <c r="BI66" i="10"/>
  <c r="BM66" i="10"/>
  <c r="N69" i="10"/>
  <c r="N75" i="10"/>
  <c r="U75" i="10"/>
  <c r="AM75" i="10"/>
  <c r="N87" i="10"/>
  <c r="AM87" i="10"/>
  <c r="BE87" i="10"/>
  <c r="U89" i="10"/>
  <c r="AC89" i="10"/>
  <c r="BE90" i="10"/>
  <c r="BI90" i="10"/>
  <c r="BM90" i="10"/>
  <c r="N93" i="10"/>
  <c r="U94" i="10"/>
  <c r="AC94" i="10"/>
  <c r="N99" i="10"/>
  <c r="U99" i="10"/>
  <c r="AM99" i="10"/>
  <c r="N111" i="10"/>
  <c r="AM111" i="10"/>
  <c r="BE111" i="10"/>
  <c r="U113" i="10"/>
  <c r="BE114" i="10"/>
  <c r="BI114" i="10"/>
  <c r="BM114" i="10"/>
  <c r="N117" i="10"/>
  <c r="U118" i="10"/>
  <c r="N123" i="10"/>
  <c r="U123" i="10"/>
  <c r="AM123" i="10"/>
  <c r="N135" i="10"/>
  <c r="AM135" i="10"/>
  <c r="BE135" i="10"/>
  <c r="U137" i="10"/>
  <c r="AC137" i="10"/>
  <c r="BE138" i="10"/>
  <c r="BI138" i="10"/>
  <c r="BM138" i="10"/>
  <c r="N141" i="10"/>
  <c r="U142" i="10"/>
  <c r="AC142" i="10"/>
  <c r="N147" i="10"/>
  <c r="U147" i="10"/>
  <c r="AM147" i="10"/>
  <c r="N159" i="10"/>
  <c r="U159" i="10"/>
  <c r="AM159" i="10"/>
  <c r="AM162" i="10"/>
  <c r="AQ162" i="10"/>
  <c r="AU162" i="10"/>
  <c r="N165" i="10"/>
  <c r="N171" i="10"/>
  <c r="U171" i="10"/>
  <c r="AM171" i="10"/>
  <c r="N183" i="10"/>
  <c r="U183" i="10"/>
  <c r="BE183" i="10"/>
  <c r="AM186" i="10"/>
  <c r="AU186" i="10"/>
  <c r="BE186" i="10"/>
  <c r="BI186" i="10"/>
  <c r="BM186" i="10"/>
  <c r="N189" i="10"/>
  <c r="N195" i="10"/>
  <c r="U195" i="10"/>
  <c r="AM195" i="10"/>
  <c r="N207" i="10"/>
  <c r="U207" i="10"/>
  <c r="AN207" i="10"/>
  <c r="BE207" i="10"/>
  <c r="BE210" i="10"/>
  <c r="BI210" i="10"/>
  <c r="BM210" i="10"/>
  <c r="N213" i="10"/>
  <c r="N219" i="10"/>
  <c r="U219" i="10"/>
  <c r="AM219" i="10"/>
  <c r="N231" i="10"/>
  <c r="U231" i="10"/>
  <c r="AQ231" i="10"/>
  <c r="AY231" i="10"/>
  <c r="BE231" i="10"/>
  <c r="AQ233" i="10"/>
  <c r="BE234" i="10"/>
  <c r="BI234" i="10"/>
  <c r="BM234" i="10"/>
  <c r="AQ235" i="10"/>
  <c r="AY236" i="10"/>
  <c r="N237" i="10"/>
  <c r="AQ237" i="10"/>
  <c r="AQ239" i="10"/>
  <c r="N243" i="10"/>
  <c r="U243" i="10"/>
  <c r="AM243" i="10"/>
  <c r="N254" i="10"/>
  <c r="U254" i="10"/>
  <c r="BE254" i="10"/>
  <c r="AM256" i="10"/>
  <c r="AU256" i="10"/>
  <c r="BE257" i="10"/>
  <c r="BI257" i="10"/>
  <c r="BM257" i="10"/>
  <c r="N260" i="10"/>
  <c r="N266" i="10"/>
  <c r="U266" i="10"/>
  <c r="AM266" i="10"/>
  <c r="D279" i="10"/>
  <c r="D279" i="9" l="1"/>
  <c r="AM266" i="9"/>
  <c r="U266" i="9"/>
  <c r="N266" i="9"/>
  <c r="N260" i="9"/>
  <c r="BM257" i="9"/>
  <c r="BI257" i="9"/>
  <c r="BE257" i="9"/>
  <c r="AU256" i="9"/>
  <c r="AM256" i="9"/>
  <c r="BE254" i="9"/>
  <c r="U254" i="9"/>
  <c r="N254" i="9"/>
  <c r="AM243" i="9"/>
  <c r="U243" i="9"/>
  <c r="N243" i="9"/>
  <c r="AQ239" i="9"/>
  <c r="AQ237" i="9"/>
  <c r="N237" i="9"/>
  <c r="AY236" i="9"/>
  <c r="AQ235" i="9"/>
  <c r="BM234" i="9"/>
  <c r="BI234" i="9"/>
  <c r="BE234" i="9"/>
  <c r="AQ233" i="9"/>
  <c r="BE231" i="9"/>
  <c r="AY231" i="9"/>
  <c r="AQ231" i="9"/>
  <c r="U231" i="9"/>
  <c r="N231" i="9"/>
  <c r="AM219" i="9"/>
  <c r="U219" i="9"/>
  <c r="N219" i="9"/>
  <c r="N213" i="9"/>
  <c r="BM210" i="9"/>
  <c r="BI210" i="9"/>
  <c r="BE210" i="9"/>
  <c r="BE207" i="9"/>
  <c r="AN207" i="9"/>
  <c r="U207" i="9"/>
  <c r="N207" i="9"/>
  <c r="AM195" i="9"/>
  <c r="U195" i="9"/>
  <c r="N195" i="9"/>
  <c r="N189" i="9"/>
  <c r="BM186" i="9"/>
  <c r="BI186" i="9"/>
  <c r="BE186" i="9"/>
  <c r="AU186" i="9"/>
  <c r="AM186" i="9"/>
  <c r="BE183" i="9"/>
  <c r="U183" i="9"/>
  <c r="N183" i="9"/>
  <c r="AM171" i="9"/>
  <c r="U171" i="9"/>
  <c r="N171" i="9"/>
  <c r="N165" i="9"/>
  <c r="AU162" i="9"/>
  <c r="AQ162" i="9"/>
  <c r="AM162" i="9"/>
  <c r="AM159" i="9"/>
  <c r="U159" i="9"/>
  <c r="N159" i="9"/>
  <c r="AM147" i="9"/>
  <c r="U147" i="9"/>
  <c r="N147" i="9"/>
  <c r="AC142" i="9"/>
  <c r="U142" i="9"/>
  <c r="N141" i="9"/>
  <c r="BM138" i="9"/>
  <c r="BI138" i="9"/>
  <c r="BE138" i="9"/>
  <c r="AC137" i="9"/>
  <c r="U137" i="9"/>
  <c r="BE135" i="9"/>
  <c r="AM135" i="9"/>
  <c r="N135" i="9"/>
  <c r="AM123" i="9"/>
  <c r="U123" i="9"/>
  <c r="N123" i="9"/>
  <c r="U118" i="9"/>
  <c r="N117" i="9"/>
  <c r="BM114" i="9"/>
  <c r="BI114" i="9"/>
  <c r="BE114" i="9"/>
  <c r="U113" i="9"/>
  <c r="BE111" i="9"/>
  <c r="AM111" i="9"/>
  <c r="N111" i="9"/>
  <c r="AM99" i="9"/>
  <c r="U99" i="9"/>
  <c r="N99" i="9"/>
  <c r="AC94" i="9"/>
  <c r="U94" i="9"/>
  <c r="N93" i="9"/>
  <c r="BM90" i="9"/>
  <c r="BI90" i="9"/>
  <c r="BE90" i="9"/>
  <c r="AC89" i="9"/>
  <c r="U89" i="9"/>
  <c r="BE87" i="9"/>
  <c r="AM87" i="9"/>
  <c r="N87" i="9"/>
  <c r="AM75" i="9"/>
  <c r="U75" i="9"/>
  <c r="N75" i="9"/>
  <c r="N69" i="9"/>
  <c r="BM66" i="9"/>
  <c r="BI66" i="9"/>
  <c r="BE66" i="9"/>
  <c r="AU66" i="9"/>
  <c r="AM66" i="9"/>
  <c r="BE63" i="9"/>
  <c r="U63" i="9"/>
  <c r="N63" i="9"/>
  <c r="AM52" i="9"/>
  <c r="U52" i="9"/>
  <c r="N52" i="9"/>
  <c r="AM48" i="9"/>
  <c r="AM47" i="9"/>
  <c r="AM46" i="9"/>
  <c r="AM45" i="9"/>
  <c r="AM44" i="9"/>
  <c r="N44" i="9"/>
  <c r="AM43" i="9"/>
  <c r="AM42" i="9"/>
  <c r="BM39" i="9"/>
  <c r="BI39" i="9"/>
  <c r="BE39" i="9"/>
  <c r="AU38" i="9"/>
  <c r="AM38" i="9"/>
  <c r="BE36" i="9"/>
  <c r="U36" i="9"/>
  <c r="N36" i="9"/>
  <c r="BB24" i="9"/>
  <c r="AT24" i="9"/>
  <c r="AM24" i="9"/>
  <c r="AF24" i="9"/>
  <c r="Y24" i="9"/>
  <c r="R24" i="9"/>
  <c r="K24" i="9"/>
  <c r="D24" i="9"/>
  <c r="BF11" i="9"/>
  <c r="AO11" i="9"/>
  <c r="U11" i="9"/>
  <c r="C11" i="9"/>
  <c r="C11" i="8" l="1"/>
  <c r="U11" i="8"/>
  <c r="AO11" i="8"/>
  <c r="BF11" i="8"/>
  <c r="D24" i="8"/>
  <c r="K24" i="8"/>
  <c r="R24" i="8"/>
  <c r="Y24" i="8"/>
  <c r="AF24" i="8"/>
  <c r="AM24" i="8"/>
  <c r="AT24" i="8"/>
  <c r="BB24" i="8"/>
  <c r="N36" i="8"/>
  <c r="U36" i="8"/>
  <c r="BE36" i="8"/>
  <c r="AM38" i="8"/>
  <c r="AU38" i="8"/>
  <c r="BE39" i="8"/>
  <c r="BI39" i="8"/>
  <c r="BM39" i="8"/>
  <c r="AM42" i="8"/>
  <c r="AM43" i="8"/>
  <c r="N44" i="8"/>
  <c r="AM44" i="8"/>
  <c r="AM45" i="8"/>
  <c r="AM46" i="8"/>
  <c r="AM47" i="8"/>
  <c r="AM48" i="8"/>
  <c r="N52" i="8"/>
  <c r="U52" i="8"/>
  <c r="AM52" i="8"/>
  <c r="N63" i="8"/>
  <c r="U63" i="8"/>
  <c r="BE63" i="8"/>
  <c r="AM66" i="8"/>
  <c r="AU66" i="8"/>
  <c r="BE66" i="8"/>
  <c r="BI66" i="8"/>
  <c r="BM66" i="8"/>
  <c r="N69" i="8"/>
  <c r="N75" i="8"/>
  <c r="U75" i="8"/>
  <c r="AM75" i="8"/>
  <c r="N87" i="8"/>
  <c r="AM87" i="8"/>
  <c r="BE87" i="8"/>
  <c r="U89" i="8"/>
  <c r="AC89" i="8"/>
  <c r="BE90" i="8"/>
  <c r="BI90" i="8"/>
  <c r="BM90" i="8"/>
  <c r="N93" i="8"/>
  <c r="U94" i="8"/>
  <c r="AC94" i="8"/>
  <c r="N99" i="8"/>
  <c r="U99" i="8"/>
  <c r="AM99" i="8"/>
  <c r="N111" i="8"/>
  <c r="AM111" i="8"/>
  <c r="BE111" i="8"/>
  <c r="U113" i="8"/>
  <c r="BE114" i="8"/>
  <c r="BI114" i="8"/>
  <c r="BM114" i="8"/>
  <c r="N117" i="8"/>
  <c r="U118" i="8"/>
  <c r="N123" i="8"/>
  <c r="U123" i="8"/>
  <c r="AM123" i="8"/>
  <c r="N135" i="8"/>
  <c r="AM135" i="8"/>
  <c r="BE135" i="8"/>
  <c r="U137" i="8"/>
  <c r="AC137" i="8"/>
  <c r="BE138" i="8"/>
  <c r="BI138" i="8"/>
  <c r="BM138" i="8"/>
  <c r="N141" i="8"/>
  <c r="U142" i="8"/>
  <c r="AC142" i="8"/>
  <c r="N147" i="8"/>
  <c r="U147" i="8"/>
  <c r="AM147" i="8"/>
  <c r="N159" i="8"/>
  <c r="U159" i="8"/>
  <c r="AM159" i="8"/>
  <c r="AM162" i="8"/>
  <c r="AQ162" i="8"/>
  <c r="AU162" i="8"/>
  <c r="N165" i="8"/>
  <c r="N171" i="8"/>
  <c r="U171" i="8"/>
  <c r="AM171" i="8"/>
  <c r="N183" i="8"/>
  <c r="U183" i="8"/>
  <c r="BE183" i="8"/>
  <c r="AM186" i="8"/>
  <c r="AU186" i="8"/>
  <c r="BE186" i="8"/>
  <c r="BI186" i="8"/>
  <c r="BM186" i="8"/>
  <c r="N189" i="8"/>
  <c r="N195" i="8"/>
  <c r="U195" i="8"/>
  <c r="AM195" i="8"/>
  <c r="N207" i="8"/>
  <c r="U207" i="8"/>
  <c r="AN207" i="8"/>
  <c r="BE207" i="8"/>
  <c r="BE210" i="8"/>
  <c r="BI210" i="8"/>
  <c r="BM210" i="8"/>
  <c r="N213" i="8"/>
  <c r="N219" i="8"/>
  <c r="U219" i="8"/>
  <c r="AM219" i="8"/>
  <c r="N231" i="8"/>
  <c r="U231" i="8"/>
  <c r="AQ231" i="8"/>
  <c r="AY231" i="8"/>
  <c r="BE231" i="8"/>
  <c r="AQ233" i="8"/>
  <c r="BE234" i="8"/>
  <c r="BI234" i="8"/>
  <c r="BM234" i="8"/>
  <c r="AQ235" i="8"/>
  <c r="AY236" i="8"/>
  <c r="N237" i="8"/>
  <c r="AQ237" i="8"/>
  <c r="AQ239" i="8"/>
  <c r="N243" i="8"/>
  <c r="U243" i="8"/>
  <c r="AM243" i="8"/>
  <c r="N254" i="8"/>
  <c r="U254" i="8"/>
  <c r="BE254" i="8"/>
  <c r="AM256" i="8"/>
  <c r="AU256" i="8"/>
  <c r="BE257" i="8"/>
  <c r="BI257" i="8"/>
  <c r="BM257" i="8"/>
  <c r="N260" i="8"/>
  <c r="N266" i="8"/>
  <c r="U266" i="8"/>
  <c r="AM266" i="8"/>
  <c r="D279" i="8"/>
  <c r="D279" i="7" l="1"/>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D279" i="6" l="1"/>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I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alcChain>
</file>

<file path=xl/sharedStrings.xml><?xml version="1.0" encoding="utf-8"?>
<sst xmlns="http://schemas.openxmlformats.org/spreadsheetml/2006/main" count="1584" uniqueCount="74">
  <si>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</si>
  <si>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</si>
  <si>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</si>
  <si>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</si>
  <si>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</si>
  <si>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</si>
  <si>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</si>
  <si>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</si>
  <si>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</si>
  <si>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</si>
  <si>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</si>
  <si>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</si>
  <si>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</si>
  <si>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</si>
  <si>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取組事項</t>
    <rPh sb="0" eb="2">
      <t>トリクミ</t>
    </rPh>
    <rPh sb="2" eb="4">
      <t>ジコウ</t>
    </rPh>
    <phoneticPr fontId="9"/>
  </si>
  <si>
    <t>（取組の概要及び効果）</t>
    <rPh sb="1" eb="2">
      <t>ト</t>
    </rPh>
    <rPh sb="2" eb="3">
      <t>ク</t>
    </rPh>
    <rPh sb="4" eb="6">
      <t>ガイヨウ</t>
    </rPh>
    <rPh sb="6" eb="7">
      <t>オヨ</t>
    </rPh>
    <rPh sb="8" eb="10">
      <t>コウカ</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</si>
  <si>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</si>
  <si>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</si>
  <si>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</si>
  <si>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</si>
  <si>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</si>
  <si>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</si>
  <si>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</si>
  <si>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</si>
  <si>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</si>
  <si>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</si>
  <si>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</si>
  <si>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</si>
  <si>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</si>
  <si>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</si>
  <si>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</si>
  <si>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</si>
  <si>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</si>
  <si>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</si>
  <si>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</si>
  <si>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</si>
  <si>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（取組の概要及び効果）</t>
    <rPh sb="1" eb="2">
      <t>ト</t>
    </rPh>
    <rPh sb="2" eb="3">
      <t>ク</t>
    </rPh>
    <rPh sb="4" eb="6">
      <t>ガイヨウ</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</si>
  <si>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</si>
  <si>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</si>
  <si>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</si>
  <si>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</si>
  <si>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</si>
  <si>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</si>
  <si>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</si>
  <si>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</si>
  <si>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</si>
  <si>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t>
    <rPh sb="0" eb="2">
      <t>カンイ</t>
    </rPh>
    <rPh sb="2" eb="4">
      <t>スイドウ</t>
    </rPh>
    <rPh sb="4" eb="6">
      <t>ジギョウ</t>
    </rPh>
    <rPh sb="6" eb="8">
      <t>トウゴウ</t>
    </rPh>
    <phoneticPr fontId="9"/>
  </si>
  <si>
    <t>簡易水道事業統合以外</t>
    <rPh sb="0" eb="2">
      <t>カンイ</t>
    </rPh>
    <rPh sb="2" eb="4">
      <t>スイドウ</t>
    </rPh>
    <rPh sb="4" eb="6">
      <t>ジギョウ</t>
    </rPh>
    <rPh sb="6" eb="8">
      <t>トウゴウ</t>
    </rPh>
    <rPh sb="8" eb="10">
      <t>イガイ</t>
    </rPh>
    <phoneticPr fontId="9"/>
  </si>
  <si>
    <t>（下水道事業）広域化等</t>
    <rPh sb="1" eb="2">
      <t>シタ</t>
    </rPh>
    <rPh sb="2" eb="4">
      <t>スイドウ</t>
    </rPh>
    <rPh sb="4" eb="6">
      <t>ジギョウ</t>
    </rPh>
    <phoneticPr fontId="9"/>
  </si>
  <si>
    <t>汚水処理施設の
統廃合</t>
    <rPh sb="0" eb="2">
      <t>オスイ</t>
    </rPh>
    <rPh sb="2" eb="4">
      <t>ショリ</t>
    </rPh>
    <rPh sb="4" eb="6">
      <t>シセツ</t>
    </rPh>
    <rPh sb="8" eb="11">
      <t>トウハイゴウ</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</si>
  <si>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</si>
  <si>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</si>
  <si>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</si>
  <si>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</si>
  <si>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</si>
  <si>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</si>
  <si>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</si>
  <si>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</si>
  <si>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</si>
  <si>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</si>
  <si>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</si>
  <si>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</si>
  <si>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</si>
  <si>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</si>
  <si>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</si>
  <si>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</si>
  <si>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その他</t>
    <rPh sb="2" eb="3">
      <t>タ</t>
    </rPh>
    <phoneticPr fontId="9"/>
  </si>
  <si>
    <t>DB方式</t>
    <rPh sb="2" eb="4">
      <t>ホウシキ</t>
    </rPh>
    <phoneticPr fontId="9"/>
  </si>
  <si>
    <t>DBO方式</t>
    <rPh sb="3" eb="5">
      <t>ホウシキ</t>
    </rPh>
    <phoneticPr fontId="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</si>
  <si>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</si>
  <si>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</si>
  <si>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</si>
  <si>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</si>
  <si>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抜本的な改革に取り組まず、現行の経営体制・手法を継続する理由及び現在の経営状況・経営戦略等における中長期的な将来見通しを踏まえた、今後の経営改革の方向性</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</si>
</sst>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4"/>
      <color theme="1"/>
      <name val="游ゴシック"/>
      <family val="2"/>
      <charset val="128"/>
      <scheme val="minor"/>
    </font>
    <font>
      <sz val="10"/>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3">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Alignment="1">
      <alignment wrapText="1"/>
    </xf>
    <xf numFmtId="0" fontId="17" fillId="2" borderId="0" xfId="1" applyFont="1" applyFill="1" applyAlignment="1"/>
    <xf numFmtId="0" fontId="21" fillId="2" borderId="0" xfId="1" applyFont="1" applyFill="1" applyAlignment="1"/>
    <xf numFmtId="0" fontId="4" fillId="2" borderId="0" xfId="1" applyFont="1" applyFill="1" applyAlignment="1">
      <alignment horizontal="left" vertical="center" wrapText="1"/>
    </xf>
    <xf numFmtId="0" fontId="18" fillId="2" borderId="6" xfId="1" applyFont="1" applyFill="1" applyBorder="1">
      <alignment vertical="center"/>
    </xf>
    <xf numFmtId="0" fontId="21" fillId="2" borderId="0" xfId="1" applyFont="1" applyFill="1">
      <alignment vertical="center"/>
    </xf>
    <xf numFmtId="0" fontId="17" fillId="2" borderId="0" xfId="1" applyFont="1" applyFill="1" applyAlignment="1">
      <alignment shrinkToFit="1"/>
    </xf>
    <xf numFmtId="0" fontId="4" fillId="2" borderId="0" xfId="1" applyFont="1" applyFill="1" applyAlignment="1">
      <alignment vertical="center" wrapText="1"/>
    </xf>
    <xf numFmtId="0" fontId="17" fillId="2" borderId="0" xfId="1" applyFont="1" applyFill="1" applyAlignment="1">
      <alignment horizontal="left" wrapText="1"/>
    </xf>
    <xf numFmtId="0" fontId="22" fillId="2" borderId="0" xfId="1" applyFont="1" applyFill="1">
      <alignment vertical="center"/>
    </xf>
    <xf numFmtId="0" fontId="21" fillId="2" borderId="0" xfId="1" applyFont="1" applyFill="1" applyAlignment="1">
      <alignment shrinkToFi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8" xfId="1" applyFont="1" applyFill="1" applyBorder="1" applyAlignment="1">
      <alignment wrapText="1"/>
    </xf>
    <xf numFmtId="0" fontId="21" fillId="2" borderId="0" xfId="1" applyFont="1" applyFill="1" applyAlignment="1">
      <alignment wrapText="1"/>
    </xf>
    <xf numFmtId="0" fontId="22" fillId="2" borderId="0" xfId="1" applyFont="1" applyFill="1" applyAlignment="1">
      <alignment horizontal="left" vertical="center"/>
    </xf>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21" fillId="2" borderId="8" xfId="1" applyFont="1" applyFill="1" applyBorder="1" applyAlignment="1"/>
    <xf numFmtId="0" fontId="17" fillId="2" borderId="0" xfId="1" applyFont="1" applyFill="1" applyAlignment="1">
      <alignment horizontal="left" vertical="center" wrapText="1"/>
    </xf>
    <xf numFmtId="0" fontId="25" fillId="2" borderId="0" xfId="1" applyFont="1" applyFill="1" applyAlignment="1">
      <alignment horizontal="left" vertical="center"/>
    </xf>
    <xf numFmtId="0" fontId="13"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1"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9" xfId="1" applyFont="1" applyBorder="1" applyAlignment="1">
      <alignment horizontal="center" vertical="center" shrinkToFi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8" xfId="1" applyFont="1" applyBorder="1" applyAlignment="1">
      <alignment horizontal="center" vertical="center" shrinkToFit="1"/>
    </xf>
    <xf numFmtId="0" fontId="25" fillId="0" borderId="9"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3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18" fillId="0" borderId="1" xfId="1" quotePrefix="1" applyFont="1" applyBorder="1" applyAlignment="1">
      <alignment horizontal="center" vertical="center" wrapText="1"/>
    </xf>
    <xf numFmtId="0" fontId="17" fillId="2" borderId="3" xfId="1" applyFont="1" applyFill="1" applyBorder="1" applyAlignment="1">
      <alignment horizontal="left" wrapText="1"/>
    </xf>
    <xf numFmtId="0" fontId="17" fillId="2" borderId="8" xfId="1" applyFont="1" applyFill="1" applyBorder="1" applyAlignment="1">
      <alignment horizontal="left"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32" fillId="0" borderId="2" xfId="1" applyFont="1" applyBorder="1" applyAlignment="1">
      <alignment horizontal="left" vertical="center" wrapText="1"/>
    </xf>
    <xf numFmtId="0" fontId="32" fillId="0" borderId="3" xfId="1" applyFont="1" applyBorder="1" applyAlignment="1">
      <alignment horizontal="left" vertical="center" wrapText="1"/>
    </xf>
    <xf numFmtId="0" fontId="32" fillId="0" borderId="4" xfId="1" applyFont="1" applyBorder="1" applyAlignment="1">
      <alignment horizontal="left" vertical="center" wrapText="1"/>
    </xf>
    <xf numFmtId="0" fontId="32" fillId="0" borderId="5" xfId="1" applyFont="1" applyBorder="1" applyAlignment="1">
      <alignment horizontal="left" vertical="center" wrapText="1"/>
    </xf>
    <xf numFmtId="0" fontId="32" fillId="0" borderId="0" xfId="1" applyFont="1" applyAlignment="1">
      <alignment horizontal="left" vertical="center" wrapText="1"/>
    </xf>
    <xf numFmtId="0" fontId="32" fillId="0" borderId="6" xfId="1" applyFont="1" applyBorder="1" applyAlignment="1">
      <alignment horizontal="left" vertical="center" wrapText="1"/>
    </xf>
    <xf numFmtId="0" fontId="32" fillId="0" borderId="7"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25" fillId="0" borderId="5" xfId="1" applyFont="1" applyBorder="1" applyAlignment="1">
      <alignment horizontal="center" vertical="center" shrinkToFit="1"/>
    </xf>
    <xf numFmtId="0" fontId="25" fillId="0" borderId="0" xfId="1" applyFont="1" applyAlignment="1">
      <alignment horizontal="center" vertical="center" shrinkToFit="1"/>
    </xf>
    <xf numFmtId="0" fontId="25" fillId="0" borderId="6" xfId="1" applyFont="1" applyBorder="1" applyAlignment="1">
      <alignment horizontal="center" vertical="center" shrinkToFit="1"/>
    </xf>
    <xf numFmtId="0" fontId="15" fillId="0" borderId="1" xfId="1" applyFont="1" applyBorder="1" applyAlignment="1">
      <alignment horizontal="center" vertical="center" wrapText="1"/>
    </xf>
    <xf numFmtId="0" fontId="17" fillId="2" borderId="0" xfId="1" applyFont="1" applyFill="1" applyAlignment="1">
      <alignment horizontal="left"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 xfId="1" applyFont="1" applyBorder="1" applyAlignment="1">
      <alignment horizontal="center" vertical="center" wrapText="1" shrinkToFit="1"/>
    </xf>
    <xf numFmtId="0" fontId="26" fillId="0" borderId="10" xfId="1" applyFont="1" applyBorder="1">
      <alignment vertical="center"/>
    </xf>
    <xf numFmtId="0" fontId="26" fillId="0" borderId="12"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5" fillId="0" borderId="1"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0" xfId="1" applyFont="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xf numFmtId="0" fontId="33" fillId="0" borderId="3" xfId="1" applyFont="1" applyBorder="1" applyAlignment="1">
      <alignment horizontal="left" vertical="center"/>
    </xf>
    <xf numFmtId="0" fontId="33" fillId="0" borderId="4" xfId="1" applyFont="1" applyBorder="1" applyAlignment="1">
      <alignment horizontal="left" vertical="center"/>
    </xf>
    <xf numFmtId="0" fontId="33" fillId="0" borderId="5" xfId="1" applyFont="1" applyBorder="1" applyAlignment="1">
      <alignment horizontal="left" vertical="center"/>
    </xf>
    <xf numFmtId="0" fontId="33" fillId="0" borderId="0" xfId="1" applyFont="1" applyAlignment="1">
      <alignment horizontal="left" vertical="center"/>
    </xf>
    <xf numFmtId="0" fontId="33" fillId="0" borderId="6" xfId="1" applyFont="1" applyBorder="1" applyAlignment="1">
      <alignment horizontal="left" vertical="center"/>
    </xf>
    <xf numFmtId="0" fontId="33" fillId="0" borderId="7" xfId="1" applyFont="1" applyBorder="1" applyAlignment="1">
      <alignment horizontal="left" vertical="center"/>
    </xf>
    <xf numFmtId="0" fontId="33" fillId="0" borderId="8" xfId="1" applyFont="1" applyBorder="1" applyAlignment="1">
      <alignment horizontal="left" vertical="center"/>
    </xf>
    <xf numFmtId="0" fontId="33" fillId="0" borderId="9" xfId="1" applyFont="1" applyBorder="1" applyAlignment="1">
      <alignment horizontal="left"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5" xfId="1" applyFont="1" applyBorder="1" applyAlignment="1">
      <alignment horizontal="left" vertical="center" wrapText="1"/>
    </xf>
    <xf numFmtId="0" fontId="1" fillId="0" borderId="0" xfId="1" applyFont="1" applyAlignment="1">
      <alignment horizontal="left" vertical="center" wrapText="1"/>
    </xf>
    <xf numFmtId="0" fontId="1"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cellXfs>
  <cellStyles count="2">
    <cellStyle name="標準" xfId="0" builtinId="0"/>
    <cellStyle name="標準 2" xfId="1" xr:uid="{3043EAA4-E101-4337-9C15-AB475B32C7E1}"/>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515A173-BF40-46A9-9D3C-CD8E2A1891B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5DAEAB-DA65-4116-A2F5-87BC89853B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C686AB-257C-452A-A419-01A894A9456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23BBBBD-F435-4897-AAA1-D03BA925832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1744975-D968-4888-94A1-C2056AAEDB1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D27D5DD-9ED4-49E3-9B21-C97B2E16467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6EFD2823-6BA4-4F4C-BBD9-1364EC87CC4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45FDE94-56ED-44F2-97FF-ECD72718C68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3F7D2ED-8180-427F-BF99-DFD6EA87981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DC38BDE-FDC0-4C46-841F-70E384B937A5}"/>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90B1850-9253-49CB-A021-F1F0AF550A4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BD36002-3B0C-4A02-9599-23D62414C22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23542106-0541-433C-A0FA-A2E07AAD1F7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A523A01-8D68-417D-8E84-8B63E80C349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EA7C7EB-8611-4B2F-AD00-2FA0BF7A8D5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84040E8-9589-4CEC-BFED-6DB3A9E62D8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183A100-F4C5-4742-B1F6-205D77F65EA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5680949-D788-40D0-BD79-73D082004B6C}"/>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9037858-7D33-4938-968C-D59FAE38D7D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33B4390-79B4-484E-A3AE-454834F6FAC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EC0F67C-A2CB-4A94-AF67-E37DDE0ED9B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78177E2-4F0C-4A4F-8E9A-AC169A0F3CF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E8E0DD8-2F1F-4005-8252-A05FE1FF83C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B233096-CCC1-46B5-9806-50BBAB4CF00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D842384-7A06-4CD7-92FE-3F98FE4973F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E319F20-7E5B-4299-949F-D240917BD3AC}"/>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F151CE-8195-4ED5-B837-CCC0032A401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626A6B-E09D-4B73-BD58-ED56C0F417D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9270510-48E8-41DB-8DE5-EFB2C43541F6}"/>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A9C122-1A0B-4A5B-ADD4-B86A76FAEF03}"/>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308F33C-1793-47D2-8716-334448670B43}"/>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1B332B8-DCE8-420B-B31D-11EBC0F700CF}"/>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1D3CFB9-E136-4066-9D72-CAA69F308E30}"/>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5C06315-A0A7-42EC-9FD5-87A6BE0ADC8E}"/>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C4154EF-54C5-487E-B8A5-39DC2EA2D2E1}"/>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603C463-D12C-485E-966E-5AFC3A70ECBC}"/>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9E85BD4-0DCC-4594-8B91-D8EBD3C59FA0}"/>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9B4B6EF-BECF-4321-8A6A-31E63C92DBC5}"/>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CB1D2D2F-73EE-4E82-B328-13D10A7B7680}"/>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0815DAE-B5AE-448E-878F-DFE64EDC1B9D}"/>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44013C2-8BD2-435F-ABFC-7A982DF6E0CA}"/>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439D22D-58E5-44DA-B5C2-7BA954152B0F}"/>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A5D4B88-0FA3-4F5B-90CF-C89407C5B726}"/>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55C590D-C9FC-4249-8308-8357CD9D2884}"/>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DC19008-D4D9-4864-92DC-1A13A23201D8}"/>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F123A7A-C113-4FE4-BADE-BBC9D960658B}"/>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BF3BCDB-5DEA-410D-9CBE-D0CBA4580674}"/>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17AB5DF-E424-4EEC-BD0A-0828CC8D1EEC}"/>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98046BF-B40C-408A-BD5B-EF49F524462D}"/>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CB3C47A-C88E-4F9F-B960-25D8E9AAF00B}"/>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C1CFCBE-06BF-4041-9CB0-8CF092AD8A9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822359-A9EF-40D9-8C16-A3325CE6C1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F796E5-C995-4216-A554-55A821F13F1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F835014-AA56-4D0E-B2B0-2443168C102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E0F394D-9F95-41AE-BD6A-E88164DB1B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4E7C0EC-91F6-495A-A10E-8CB5CEAA6C6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3407F53-5631-4492-9740-19E56FB5CCC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96B6FCA-B349-4F94-A1A9-C3BD69C86B3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C36EC7B-DF03-46D9-A921-0403E158262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7F79C14-F763-43A5-BFF1-F7B48BE0CCB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295AFBC-48BA-4922-8BE0-810D84C2148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D816ECA-8B56-41F0-B031-B6262318EF9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2EB6FA9-49C0-4DFE-B015-369A3060C51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35F8368-CE62-4167-8EFB-E6BCF415123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9288F42-C185-49B1-8718-70CCF7B6F74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D1AC337-EAC2-4B8F-89C2-C94F4D3CE1C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F9A6304-8BB2-46C4-BDF9-2112E7025C08}"/>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6591E78-0BEF-45D5-83ED-EA9ED3669B3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864871B-E266-475D-8385-47EE6E70E65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A8D6130-840D-4DF1-A1F9-09DBBBDFA0D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251C0C5-FF71-4485-9412-12851B602C0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20BDEAA-1871-4AA8-B5D3-9786E533B18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356EAB2-C143-4D44-B07D-5C3BECFC77F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02EC444-99C3-406D-8E01-50DEF8FF8FDF}"/>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02B123F-6C3A-4C0D-B226-626455F99D1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0518C42-436F-4F54-AED1-52A46826BEA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769FFA-726D-45EF-8E41-E959F7FFC2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131D0C-92D4-4735-9B25-1BEF9484369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105A4C2-DA8D-4544-BC75-521AE5EFFB8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B5680C0-A2C5-44C9-A2C5-909B8E6A813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E4F55EA-DCEF-4511-AFBB-128CC67A3FB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7118A98-DEBD-4032-B134-96BBE280539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5023DC5-AF70-4746-A9F3-E2C6FA93503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91A3781-EFD8-4049-AE26-0741272327C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077B7FE-1F24-4718-9071-CAFFABBB89C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00C8DB4-EFFD-4DDA-852D-3E9D9DFE06C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C911BE2-1A8F-4F91-995A-F4BEB9142BE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59C228B-280F-4847-B2E7-3CB2045D9F4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17890AC-B224-4254-B984-4645DADB4EC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626F1F5-4E3A-46AD-9D3B-445DDC59C43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2054EE4-1855-4BF2-B049-E67213CFABA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31E81E0-E840-4CE0-AD61-DACAB9EEEACD}"/>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558DB49-F763-4510-97A1-C9BEFB65F2D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A6B5B4D-FCC3-43F0-A06D-41678B93697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10176BA-251B-42B2-BB9F-63304C62E25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345EF82-334E-4D19-8C4A-94BD8E0D2F5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C41FC5D-325D-47F7-9BC3-349E1D6385D6}"/>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940D7FD-5CCB-40F6-B270-B5D1794A0D5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2ED704D-9084-499A-A1B1-F2887BC2C79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02B4C9E-DA87-4BED-982D-0DFFAB7B448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7C82404-4C4D-414F-B115-4852D97ADA4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F79F2E-10D6-4A10-BE7F-81306D7AAA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33F8C0-459D-44FD-B631-51DE320A1FC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A2CD4BB-8D94-4529-A1DE-429AFF92A0A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D9FF5E3-4534-4D41-9672-55ECE580FD9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5FBA1AFD-5D4D-4D34-A88C-B09981F5AA5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078BA82-CA29-4F4F-8594-B50F474BBFC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235AAD8-80FC-41AE-BC31-1095ECF712D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47E63CA-3A3C-4C00-855C-2E01C67D72D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3E592EB-23D8-4234-9676-7ED1BBE1745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A1EE3EE-9A68-4A3D-AAC9-420096154ED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89C735C-E1C7-481F-8D67-51E567E738A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6122630-C582-4445-AB38-191FA489303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7731BC7-6C5E-4C46-8783-50E44F069B8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E7BB9F7-F0DF-474B-A45A-A04038C9724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83014CA-3F7E-416B-8E3B-CBE5226F0B0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A996FBA-5272-4E70-843A-A056238322A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B0B7810-7CB5-4826-8B49-7048F364600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344AC32-5C95-4FD9-862A-BB77CA75726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052CA73-D3A4-4C06-8CE9-06A5DB1994F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3C8D24A-B8CC-475A-9DD3-AEBECD168886}"/>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303D789-5797-4235-A095-ECE19FB5A1F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0B640C5-39EC-4B81-A21E-48E9AE148CB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A3B9591-B4CD-4F4D-B09E-9D165870873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ADFB955-6F98-486D-803B-174639A9CB6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3583A04-E47C-4BE6-83E9-D570789FFF3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41E6A4-D664-450B-A014-E0A31E5D9B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1ACACA-8252-4BE7-9B4A-EB9041128F5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18A8490-02A7-4CE9-BA05-155B1CCCD36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9113219-77F3-420C-B389-2C375CE252C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87E7EB9-86A0-425C-A04A-5307E6551B9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41E094A-825B-499E-944C-3DB8A672F2B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3B85B6F-96A9-4967-8FC7-3E8FA43F708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49C18EE-C03F-43BA-9F57-4B0C2B84F492}"/>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004E6DE-3822-4DC4-A7C7-C9611074EBFA}"/>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81545E76-30F5-40C5-9DDC-C9AEEB02D62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3B12AD9-AAEE-458A-BCE5-0EEAC0708AA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BCC8EDE-3068-41E4-93FC-7B4CFB0F519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D670B35-16E7-43D9-B471-3E42F40CA86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778D7F3-3FAC-4009-8D8D-BC45E1A0C87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6DC5C58-F06C-4E06-A251-5CD25B447E2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8DB2046-A84F-45CB-A063-0AF51CED344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3AB8AEE-2B57-4074-9D35-9DEA5A87693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213A202-DAFF-44E1-A8BA-A87A7FC1677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89DAFBF-EB43-4805-9778-90914D4B89B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154E825-8D6B-4449-AE29-68C654C7EC7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452AAA4-87AB-4336-ABAF-86FFB30C019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3599ECD-DAE7-46B2-846C-FD387A2CB60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4A2E8BF-7919-4335-89E9-65FA8182420F}"/>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1F8939F-C3B7-48BC-BC2F-3A9A8857A32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902F3B4-51AF-4EF5-A0C7-D94964906BC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15703B-3893-4B8B-BBC2-65C9710FAB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BB5076-54B3-497D-B36A-508A586CEA3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D024A88B-6633-4871-887A-8C27611CF43D}"/>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0DC29F0-766C-4225-B016-7B8B6C09392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FD23D73-F079-4762-B9BD-8F188BA10EC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7EEC5AC-4DB2-4879-9138-E49BD2EF304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31D0C1E-0690-430B-A943-1F773FBA110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CB57529-243A-4385-AF69-A6E9B47EBA1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1E3E729-4787-4A89-93EB-540A4474CC3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C47DF54-D143-4425-A304-909611E2C10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5032FD2-4F58-46EA-9806-67A953DD56C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A4BF609-525A-4CED-9C52-BA1A8FADC2F6}"/>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79DD88D-DA94-434E-8F40-F5F956CA354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AFF2DAA-844E-4903-B70D-149A33062C0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DED4A0F-7473-4813-8239-D69DA9C51A6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2E98E9F-39EE-45AD-B6F7-E38AB012FEE2}"/>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2C0402D-289E-44BD-85F4-0F74AF6E7C9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755BB91-6392-4D41-8B44-8CDAA9BEC04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45FD7D8-2F0D-40B8-9080-6C6B1DF0A1B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EF6EC35-199D-4174-ACB8-B6889894AAA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6FCECC6-8954-47D0-8934-F4B88C612A4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59D6DB8-4B56-4D01-B03E-17E7138A7A5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7B2130D-E135-460F-AFFE-1121953BAAD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493F6CC-1031-4676-8084-EB37753D2D2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DEA6629-3C7F-49BC-8D44-EAD36DDCB393}"/>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7560E0-C3AE-4725-8290-D864146B9C4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BB77FC-D360-4EEA-846C-282BB1D04B6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7EF457E-EFB5-4D22-9258-0CAFAC0A10F6}"/>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8E7ADC-F0FA-4B8F-80C2-65A65EF593E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DA19799-2C7A-4B43-8A98-A947A69B8A1D}"/>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98622E2-6077-4AA6-89D2-24E0EF6D2922}"/>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4238216-AAB1-4BD5-854E-F3BAE21E8E4D}"/>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45EAC39-C1A2-4C66-82CD-1AC494C2121B}"/>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F1C327B-E801-47F0-A5D9-4DD128763D8A}"/>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F3B4639-89F2-4120-942B-0461A0C781C1}"/>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74E3B1D-EAEF-4132-AAD3-8C03725B35AD}"/>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CEF4D80-510C-479D-8693-726AA4A0543B}"/>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DDBCCA1-A3D6-472E-9A31-C54577976AD3}"/>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853D28E-502E-43D7-A910-0B15C6E14893}"/>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C267D49-E597-4A4B-B479-527F80733105}"/>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B02606E-0274-47A0-A483-16A8A67C5DEC}"/>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99D943F-F8A8-4FB9-8613-32065A3BEE15}"/>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51B123A-6358-4612-A862-93291E17867C}"/>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9798826-DC6A-49A3-853D-5FD49BCC680B}"/>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1E327E6-1F05-44CD-99DA-9400B245CF59}"/>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C7F60FB-71C7-4FF6-B9B6-29DD7E594D50}"/>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5A4C431-4FC8-4A20-90CD-F001FF59A3E1}"/>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292419E-F0E5-44BB-9944-219FA3A0295C}"/>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B493B0F-177E-4A81-98AA-3FF4E3D46592}"/>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1164EA5-8791-4223-BD5A-C3C03004704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ED930D-5266-4876-98AE-8F010D08BC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6C4780-5E68-4D99-AD9D-8B501992346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7463E7F-4E63-44F5-8195-DE757BF0823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553A4CA-6D62-4367-BE38-3AEA8CAC3F9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B288E16-2AE1-4EFE-8354-628C1AE5F4B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8B92E29-F5D8-44F2-8A7F-110707B5D11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689CCFD-B520-4CA0-87DE-64B4AB5F523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0AF5454-63C8-4F8E-A2BE-0913F0A054F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738B790-A421-485A-8221-2F7D4FDC133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A5E8536-395D-4E46-B709-7805FC9EB05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CF35F28-3E6D-4FAB-9061-5B524CEA1F5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3305E39-8267-49FD-B9D0-15290C69116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4C6C79A-937B-48A8-A259-606C24812847}"/>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50C8DB3E-5639-4ED5-8A6E-84ED7D4FBB2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58A396F-A03F-4CA7-BEEF-DBC74A6D80F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56BD34B-8A49-46B7-82F7-D5C285CF8FA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39692E9-C6B6-43FA-AD57-C589ACD140F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92EEDA4-8B22-4530-882C-124C7867966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D9D230C-2244-4CD5-8C23-F7676E2B643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D7BD07A-A60B-4AA2-894C-50A5691C121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FDAD437-83C5-4008-8573-5982B3DD6C3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266A004-5B38-48F2-AC60-1953580185B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D2C6D5D-06B8-41B8-B9FD-2D64100E475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1C89664F-68A3-4DB6-94FC-08E6A765660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19979;&#27700;&#36947;&#20107;&#26989;&#12539;02&#29305;&#23450;&#29872;&#22659;&#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19979;&#27700;&#36947;&#20107;&#26989;&#12539;04&#29305;&#23450;&#22320;&#22495;&#25490;&#27700;&#20966;&#2970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19979;&#27700;&#36947;&#20107;&#26989;&#12539;03&#36786;&#26989;&#38598;&#33853;&#25490;&#27700;&#65289;&#65288;&#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20171;&#35703;&#12469;&#12540;&#12499;&#12473;&#20107;&#26989;&#12539;&#32769;&#20154;&#12487;&#12452;&#12469;&#12540;&#12499;&#12473;&#12475;&#12531;&#12479;&#1254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20171;&#35703;&#12469;&#12540;&#12499;&#12473;&#20107;&#26989;&#12539;&#25351;&#23450;&#20171;&#35703;&#32769;&#20154;&#31119;&#31049;&#26045;&#353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20171;&#35703;&#12469;&#12540;&#12499;&#12473;&#20107;&#26989;&#12539;&#32769;&#20154;&#30701;&#26399;&#20837;&#25152;&#26045;&#3537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20462;&#27491;03%20&#35519;&#26619;&#31080;&#65288;&#28271;&#27810;&#24066;&#12539;&#31777;&#26131;&#27700;&#36947;&#20107;&#2698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27700;&#36947;&#20107;&#2698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6%20&#28271;&#27810;&#24066;&#9675;/R2&#22238;&#31572;/03%20&#35519;&#26619;&#31080;&#65288;&#28271;&#27810;&#24066;&#12539;&#19979;&#27700;&#36947;&#20107;&#26989;&#12539;01&#20844;&#20849;&#19979;&#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下水道事業</v>
          </cell>
          <cell r="W17" t="str">
            <v>特定環境保全公共下水道</v>
          </cell>
          <cell r="BD17" t="str">
            <v>×</v>
          </cell>
        </row>
        <row r="19">
          <cell r="F19" t="str">
            <v>ー</v>
          </cell>
        </row>
        <row r="45">
          <cell r="R45" t="str">
            <v>○</v>
          </cell>
          <cell r="X45" t="str">
            <v>○</v>
          </cell>
        </row>
        <row r="314">
          <cell r="B314" t="str">
            <v>　特環下水道の４浄化センター及びマンホールポンプ施設を対象とし、施設管理運営業務の外、ユーティリティの調達及び130万円未満の保守修繕業務を委託。施設管理業務やユーティリティの調達コスト等の節減により、令和元年度は公共施設及び特環施設等合計で、当初契約金額比（税抜き）で2,800,000円節減できた。
　また、上下水道料金徴収等業務(令和2年度から）についても5年委託を実施する。</v>
          </cell>
        </row>
        <row r="320">
          <cell r="B320" t="str">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ell>
        </row>
        <row r="326">
          <cell r="B326" t="str">
            <v>平成</v>
          </cell>
          <cell r="E326">
            <v>28</v>
          </cell>
        </row>
        <row r="327">
          <cell r="E327">
            <v>3</v>
          </cell>
        </row>
        <row r="328">
          <cell r="E328">
            <v>15</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下水道事業</v>
          </cell>
          <cell r="W17" t="str">
            <v>特定地域排水処理施設</v>
          </cell>
          <cell r="BD17" t="str">
            <v>×</v>
          </cell>
        </row>
        <row r="19">
          <cell r="F19" t="str">
            <v>ー</v>
          </cell>
        </row>
        <row r="45">
          <cell r="R45" t="str">
            <v>○</v>
          </cell>
          <cell r="AD45" t="str">
            <v>○</v>
          </cell>
        </row>
        <row r="350">
          <cell r="B350" t="str">
            <v>　特排の施設管理運営業務の外、ユーティリティの調達及び50万円未満の保守修繕業務を検討中。</v>
          </cell>
        </row>
        <row r="356">
          <cell r="B356" t="str">
            <v>　　現在、浄化槽清掃事業者の包括的民間委託制度に対する理解が必要不可欠である。</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下水道事業</v>
          </cell>
          <cell r="W17" t="str">
            <v>農業集落排水施設</v>
          </cell>
          <cell r="BD17" t="str">
            <v>×</v>
          </cell>
        </row>
        <row r="19">
          <cell r="F19" t="str">
            <v>ー</v>
          </cell>
        </row>
        <row r="43">
          <cell r="R43" t="str">
            <v>○</v>
          </cell>
          <cell r="X43" t="str">
            <v>○</v>
          </cell>
        </row>
        <row r="45">
          <cell r="R45" t="str">
            <v>○</v>
          </cell>
          <cell r="AD45" t="str">
            <v>○</v>
          </cell>
        </row>
        <row r="154">
          <cell r="B154" t="str">
            <v>　平成６年度供用開始し、20年経過処理していた旧山田中央浄化センターについて、平成28～29年度の管渠工事等を行い、近隣にある山田東部浄化センターに流入させ、施設の統合を図った（平成29年度～）。</v>
          </cell>
        </row>
        <row r="184">
          <cell r="Y184" t="str">
            <v>○</v>
          </cell>
        </row>
        <row r="190">
          <cell r="B190" t="str">
            <v>平成</v>
          </cell>
          <cell r="E190">
            <v>29</v>
          </cell>
        </row>
        <row r="350">
          <cell r="B350" t="str">
            <v>　農集排施設の4処理場及びマンホールポンプ施設を対象とし、施設管理運営業務の外、ユーティリティの調達及び50万円未満の保守修繕業務を検討中。</v>
          </cell>
        </row>
        <row r="356">
          <cell r="B356" t="str">
            <v>　　現在、一部業務を管理委託している任意組合の包括的民間委託制度に対する理解が必要不可欠である。</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介護サービス事業</v>
          </cell>
          <cell r="W17" t="str">
            <v>老人デイサービスセンター</v>
          </cell>
          <cell r="BD17" t="str">
            <v>○</v>
          </cell>
        </row>
        <row r="19">
          <cell r="F19" t="str">
            <v>介護サービス特別会計</v>
          </cell>
        </row>
        <row r="41">
          <cell r="R41" t="str">
            <v>○</v>
          </cell>
          <cell r="X41" t="str">
            <v>○</v>
          </cell>
        </row>
        <row r="42">
          <cell r="R42" t="str">
            <v xml:space="preserve"> </v>
          </cell>
          <cell r="X42" t="str">
            <v xml:space="preserve"> </v>
          </cell>
        </row>
        <row r="56">
          <cell r="B56" t="str">
            <v>　デイサービス事業について、平成28年３月31日をもって事業廃止した。施設譲渡による市有財産の縮減や、複合サービス提供に係る施設管理費や人件費等313,820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v>
          </cell>
        </row>
        <row r="62">
          <cell r="G62" t="str">
            <v>○</v>
          </cell>
          <cell r="S62" t="str">
            <v>平成</v>
          </cell>
          <cell r="V62">
            <v>28</v>
          </cell>
        </row>
        <row r="63">
          <cell r="V63">
            <v>3</v>
          </cell>
        </row>
        <row r="64">
          <cell r="V64">
            <v>31</v>
          </cell>
        </row>
        <row r="68">
          <cell r="AG68" t="str">
            <v>○</v>
          </cell>
        </row>
        <row r="69">
          <cell r="O69" t="str">
            <v xml:space="preserve"> </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介護サービス事業</v>
          </cell>
          <cell r="W17" t="str">
            <v>指定介護老人福祉施設</v>
          </cell>
          <cell r="BD17" t="str">
            <v>○</v>
          </cell>
        </row>
        <row r="19">
          <cell r="F19" t="str">
            <v>介護サービス特別会計</v>
          </cell>
        </row>
        <row r="42">
          <cell r="R42" t="str">
            <v>○</v>
          </cell>
          <cell r="X42" t="str">
            <v>○</v>
          </cell>
        </row>
        <row r="111">
          <cell r="B111" t="str">
            <v>　特別養護老人ホーム事業について雄勝福祉会（現：雄勝なごみ会）に譲渡。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17">
          <cell r="J117" t="str">
            <v>○</v>
          </cell>
          <cell r="S117" t="str">
            <v>平成</v>
          </cell>
          <cell r="V117">
            <v>28</v>
          </cell>
        </row>
        <row r="118">
          <cell r="V118">
            <v>4</v>
          </cell>
        </row>
        <row r="119">
          <cell r="V119">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湯沢市</v>
          </cell>
        </row>
        <row r="17">
          <cell r="F17" t="str">
            <v>介護サービス事業</v>
          </cell>
          <cell r="W17" t="str">
            <v>老人短期入所施設</v>
          </cell>
          <cell r="BD17" t="str">
            <v>○</v>
          </cell>
        </row>
        <row r="19">
          <cell r="F19" t="str">
            <v>介護サービス特別会計</v>
          </cell>
        </row>
        <row r="42">
          <cell r="R42" t="str">
            <v>○</v>
          </cell>
          <cell r="X42" t="str">
            <v>○</v>
          </cell>
        </row>
        <row r="111">
          <cell r="B111" t="str">
            <v>　短期入所生活介護事業について雄勝福祉会（現：雄勝なごみ会）に譲渡。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17">
          <cell r="J117" t="str">
            <v>○</v>
          </cell>
          <cell r="S117" t="str">
            <v>平成</v>
          </cell>
          <cell r="V117">
            <v>28</v>
          </cell>
        </row>
        <row r="118">
          <cell r="V118">
            <v>4</v>
          </cell>
        </row>
        <row r="119">
          <cell r="V119">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湯沢市</v>
          </cell>
        </row>
        <row r="17">
          <cell r="F17" t="str">
            <v>簡易水道事業</v>
          </cell>
          <cell r="W17" t="str">
            <v>―</v>
          </cell>
          <cell r="BD17" t="str">
            <v>×</v>
          </cell>
        </row>
        <row r="19">
          <cell r="F19" t="str">
            <v>ー</v>
          </cell>
        </row>
        <row r="43">
          <cell r="R43" t="str">
            <v>○</v>
          </cell>
          <cell r="X43" t="str">
            <v>○</v>
          </cell>
        </row>
        <row r="45">
          <cell r="R45" t="str">
            <v>○</v>
          </cell>
          <cell r="X45" t="str">
            <v>○</v>
          </cell>
        </row>
        <row r="154">
          <cell r="B154" t="str">
            <v>簡易水道浄水施設が老朽化していたため、簡易水道浄水施設の改築整備費用と隣接の上水道への接続統合費用を比較し、より最適な上水道への統合とした。これにより、施設整備費、管理費が削減された。</v>
          </cell>
        </row>
        <row r="181">
          <cell r="Y181" t="str">
            <v>○</v>
          </cell>
        </row>
        <row r="190">
          <cell r="B190" t="str">
            <v>平成</v>
          </cell>
          <cell r="E190">
            <v>20</v>
          </cell>
        </row>
        <row r="191">
          <cell r="E191">
            <v>11</v>
          </cell>
        </row>
        <row r="192">
          <cell r="E192">
            <v>6</v>
          </cell>
        </row>
        <row r="314">
          <cell r="B314" t="str">
            <v>上水道施設及び簡易水道施設の維持管理・運営を民間に委託。3年委託により、26,703千円の経費削減し、5年委託を更新した。また、上下水道料金徴収等業務(令和2年度から）についても5年委託を実施する。</v>
          </cell>
        </row>
        <row r="320">
          <cell r="B320" t="str">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　</v>
          </cell>
        </row>
        <row r="326">
          <cell r="B326" t="str">
            <v>平成</v>
          </cell>
          <cell r="E326">
            <v>29</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水道事業</v>
          </cell>
          <cell r="W17" t="str">
            <v>―</v>
          </cell>
          <cell r="BD17" t="str">
            <v>×</v>
          </cell>
        </row>
        <row r="19">
          <cell r="F19" t="str">
            <v>ー</v>
          </cell>
        </row>
        <row r="45">
          <cell r="R45" t="str">
            <v>○</v>
          </cell>
          <cell r="X45" t="str">
            <v>○</v>
          </cell>
        </row>
        <row r="181">
          <cell r="Y181" t="str">
            <v>○</v>
          </cell>
        </row>
        <row r="190">
          <cell r="B190" t="str">
            <v>平成</v>
          </cell>
          <cell r="E190">
            <v>20</v>
          </cell>
        </row>
        <row r="191">
          <cell r="E191">
            <v>11</v>
          </cell>
        </row>
        <row r="192">
          <cell r="E192">
            <v>6</v>
          </cell>
        </row>
        <row r="314">
          <cell r="B314" t="str">
            <v>上水道施設及び簡易水道施設の維持管理・運営を民間に委託。3年委託により、35,436千円の経費削減し、5年委託を更新した。また、上下水道料金徴収等業務（令和2年度から）についても5年委託を実施する。</v>
          </cell>
        </row>
        <row r="320">
          <cell r="B320" t="str">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　</v>
          </cell>
        </row>
        <row r="326">
          <cell r="B326" t="str">
            <v>平成</v>
          </cell>
          <cell r="E326">
            <v>29</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湯沢市</v>
          </cell>
        </row>
        <row r="17">
          <cell r="F17" t="str">
            <v>下水道事業</v>
          </cell>
          <cell r="W17" t="str">
            <v>公共下水道</v>
          </cell>
          <cell r="BD17" t="str">
            <v>×</v>
          </cell>
        </row>
        <row r="19">
          <cell r="F19" t="str">
            <v>ー</v>
          </cell>
        </row>
        <row r="45">
          <cell r="R45" t="str">
            <v>○</v>
          </cell>
          <cell r="X45" t="str">
            <v>○</v>
          </cell>
        </row>
        <row r="314">
          <cell r="B314" t="str">
            <v>　公共下水道の１浄化センター及びマンホールポンプ施設を対象とし、施設管理運営業務の外、ユーティリティの調達及び130万円未満の保守修繕業務を委託。施設管理業務やユーティリティの調達コスト等の節減により、令和元年度は公共施設及び特環施設等合計で、当初契約金額比（税抜き）で2,800,000円節減できた。
　また、上下水道料金徴収等業務(令和2年度から）についても5年委託を実施する。</v>
          </cell>
        </row>
        <row r="320">
          <cell r="B320" t="str">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ell>
        </row>
        <row r="326">
          <cell r="B326" t="str">
            <v>平成</v>
          </cell>
          <cell r="E326">
            <v>28</v>
          </cell>
        </row>
        <row r="327">
          <cell r="E327">
            <v>3</v>
          </cell>
        </row>
        <row r="328">
          <cell r="E328">
            <v>15</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008D-7687-4B7C-9657-ADBFC5105690}">
  <sheetPr>
    <pageSetUpPr fitToPage="1"/>
  </sheetPr>
  <dimension ref="A1:CE298"/>
  <sheetViews>
    <sheetView showZeros="0" tabSelected="1"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IF(COUNTIF([8]回答表!K15,"*")&gt;0,[8]回答表!K15,"")</f>
        <v>湯沢市</v>
      </c>
      <c r="D11" s="256"/>
      <c r="E11" s="256"/>
      <c r="F11" s="256"/>
      <c r="G11" s="256"/>
      <c r="H11" s="256"/>
      <c r="I11" s="256"/>
      <c r="J11" s="256"/>
      <c r="K11" s="256"/>
      <c r="L11" s="256"/>
      <c r="M11" s="256"/>
      <c r="N11" s="256"/>
      <c r="O11" s="256"/>
      <c r="P11" s="256"/>
      <c r="Q11" s="256"/>
      <c r="R11" s="256"/>
      <c r="S11" s="256"/>
      <c r="T11" s="256"/>
      <c r="U11" s="263" t="str">
        <f>IF(COUNTIF([8]回答表!F17,"*")&gt;0,[8]回答表!F17,"")</f>
        <v>水道事業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IF(COUNTIF([8]回答表!W17,"*")&gt;0,[8]回答表!W17,"")</f>
        <v>―</v>
      </c>
      <c r="AP11" s="258"/>
      <c r="AQ11" s="258"/>
      <c r="AR11" s="258"/>
      <c r="AS11" s="258"/>
      <c r="AT11" s="258"/>
      <c r="AU11" s="258"/>
      <c r="AV11" s="258"/>
      <c r="AW11" s="258"/>
      <c r="AX11" s="258"/>
      <c r="AY11" s="258"/>
      <c r="AZ11" s="258"/>
      <c r="BA11" s="258"/>
      <c r="BB11" s="258"/>
      <c r="BC11" s="258"/>
      <c r="BD11" s="258"/>
      <c r="BE11" s="259"/>
      <c r="BF11" s="262" t="str">
        <f>IF(COUNTIF([8]回答表!F19,"*")&gt;0,[8]回答表!F19,"")</f>
        <v>ー</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IF([8]回答表!R41="○","○","")</f>
        <v/>
      </c>
      <c r="E24" s="122"/>
      <c r="F24" s="122"/>
      <c r="G24" s="122"/>
      <c r="H24" s="122"/>
      <c r="I24" s="122"/>
      <c r="J24" s="123"/>
      <c r="K24" s="121" t="str">
        <f>IF([8]回答表!R42="○","○","")</f>
        <v/>
      </c>
      <c r="L24" s="122"/>
      <c r="M24" s="122"/>
      <c r="N24" s="122"/>
      <c r="O24" s="122"/>
      <c r="P24" s="122"/>
      <c r="Q24" s="123"/>
      <c r="R24" s="121" t="str">
        <f>IF([8]回答表!R43="○","○","")</f>
        <v/>
      </c>
      <c r="S24" s="122"/>
      <c r="T24" s="122"/>
      <c r="U24" s="122"/>
      <c r="V24" s="122"/>
      <c r="W24" s="122"/>
      <c r="X24" s="123"/>
      <c r="Y24" s="121" t="str">
        <f>IF([8]回答表!R44="○","○","")</f>
        <v/>
      </c>
      <c r="Z24" s="122"/>
      <c r="AA24" s="122"/>
      <c r="AB24" s="122"/>
      <c r="AC24" s="122"/>
      <c r="AD24" s="122"/>
      <c r="AE24" s="123"/>
      <c r="AF24" s="121" t="str">
        <f>IF([8]回答表!R45="○","○","")</f>
        <v>○</v>
      </c>
      <c r="AG24" s="122"/>
      <c r="AH24" s="122"/>
      <c r="AI24" s="122"/>
      <c r="AJ24" s="122"/>
      <c r="AK24" s="122"/>
      <c r="AL24" s="123"/>
      <c r="AM24" s="121" t="str">
        <f>IF([8]回答表!R46="○","○","")</f>
        <v/>
      </c>
      <c r="AN24" s="122"/>
      <c r="AO24" s="122"/>
      <c r="AP24" s="122"/>
      <c r="AQ24" s="122"/>
      <c r="AR24" s="122"/>
      <c r="AS24" s="123"/>
      <c r="AT24" s="121" t="str">
        <f>IF([8]回答表!R47="○","○","")</f>
        <v/>
      </c>
      <c r="AU24" s="122"/>
      <c r="AV24" s="122"/>
      <c r="AW24" s="122"/>
      <c r="AX24" s="122"/>
      <c r="AY24" s="122"/>
      <c r="AZ24" s="123"/>
      <c r="BA24" s="19"/>
      <c r="BB24" s="118" t="str">
        <f>IF([8]回答表!R48="○","○","")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IF([8]回答表!X41="○","○","")</f>
        <v/>
      </c>
      <c r="O36" s="98"/>
      <c r="P36" s="98"/>
      <c r="Q36" s="99"/>
      <c r="R36" s="39"/>
      <c r="S36" s="39"/>
      <c r="T36" s="39"/>
      <c r="U36" s="106" t="str">
        <f>IF([8]回答表!X41="○",[8]回答表!B56,IF([8]回答表!AA41="○",[8]回答表!B76,""))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IF([8]回答表!X41="○",[8]回答表!S62,IF([8]回答表!AA41="○",[8]回答表!S82,""))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IF([8]回答表!X41="○",[8]回答表!G62,IF([8]回答表!AA41="○",[8]回答表!G82,""))</f>
        <v/>
      </c>
      <c r="AN38" s="119"/>
      <c r="AO38" s="119"/>
      <c r="AP38" s="119"/>
      <c r="AQ38" s="119"/>
      <c r="AR38" s="119"/>
      <c r="AS38" s="119"/>
      <c r="AT38" s="120"/>
      <c r="AU38" s="118" t="str">
        <f>IF([8]回答表!X41="○",[8]回答表!G63,IF([8]回答表!AA41="○",[8]回答表!G83,""))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IF([8]回答表!X41="○",[8]回答表!V62,IF([8]回答表!AA41="○",[8]回答表!V82,""))</f>
        <v/>
      </c>
      <c r="BF39" s="209"/>
      <c r="BG39" s="209"/>
      <c r="BH39" s="210"/>
      <c r="BI39" s="82" t="str">
        <f>IF([8]回答表!X41="○",[8]回答表!V63,IF([8]回答表!AA41="○",[8]回答表!V83,""))</f>
        <v/>
      </c>
      <c r="BJ39" s="209"/>
      <c r="BK39" s="209"/>
      <c r="BL39" s="210"/>
      <c r="BM39" s="82" t="str">
        <f>IF([8]回答表!X41="○",[8]回答表!V64,IF([8]回答表!AA41="○",[8]回答表!V84,""))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IF([8]回答表!X41="○",[8]回答表!O68,IF([8]回答表!AA41="○",[8]回答表!O88,""))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IF([8]回答表!X41="○",[8]回答表!O69,IF([8]回答表!AA41="○",[8]回答表!O89,""))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IF([8]回答表!AA41="○","○","")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IF([8]回答表!X41="○",[8]回答表!O70,IF([8]回答表!AA41="○",[8]回答表!O90,""))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IF([8]回答表!X41="○",[8]回答表!O71,IF([8]回答表!AA41="○",[8]回答表!O91,""))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IF([8]回答表!X41="○",[8]回答表!AG68,IF([8]回答表!AA41="○",[8]回答表!AG88,""))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IF([8]回答表!X41="○",[8]回答表!AG69,IF([8]回答表!AA41="○",[8]回答表!AG89,""))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IF([8]回答表!X41="○",[8]回答表!AG70,IF([8]回答表!AA41="○",[8]回答表!AG90,""))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IF([8]回答表!AD41="○","○","")</f>
        <v/>
      </c>
      <c r="O52" s="98"/>
      <c r="P52" s="98"/>
      <c r="Q52" s="99"/>
      <c r="R52" s="39"/>
      <c r="S52" s="39"/>
      <c r="T52" s="39"/>
      <c r="U52" s="106" t="str">
        <f>IF([8]回答表!AD41="○",[8]回答表!B96,"")</f>
        <v/>
      </c>
      <c r="V52" s="107"/>
      <c r="W52" s="107"/>
      <c r="X52" s="107"/>
      <c r="Y52" s="107"/>
      <c r="Z52" s="107"/>
      <c r="AA52" s="107"/>
      <c r="AB52" s="107"/>
      <c r="AC52" s="107"/>
      <c r="AD52" s="107"/>
      <c r="AE52" s="107"/>
      <c r="AF52" s="107"/>
      <c r="AG52" s="107"/>
      <c r="AH52" s="107"/>
      <c r="AI52" s="107"/>
      <c r="AJ52" s="108"/>
      <c r="AK52" s="56"/>
      <c r="AL52" s="56"/>
      <c r="AM52" s="106" t="str">
        <f>IF([8]回答表!AD41="○",[8]回答表!B101,"")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IF([8]回答表!X42="○","○","")</f>
        <v/>
      </c>
      <c r="O63" s="98"/>
      <c r="P63" s="98"/>
      <c r="Q63" s="99"/>
      <c r="R63" s="39"/>
      <c r="S63" s="39"/>
      <c r="T63" s="39"/>
      <c r="U63" s="106" t="str">
        <f>IF([8]回答表!X42="○",[8]回答表!B111,IF([8]回答表!AA42="○",[8]回答表!B124,""))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IF([8]回答表!X42="○",[8]回答表!S117,IF([8]回答表!AA42="○",[8]回答表!S130,""))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IF([8]回答表!X42="○",[8]回答表!J117,IF([8]回答表!AA42="○",[8]回答表!J130,""))</f>
        <v/>
      </c>
      <c r="AN66" s="119"/>
      <c r="AO66" s="119"/>
      <c r="AP66" s="119"/>
      <c r="AQ66" s="119"/>
      <c r="AR66" s="119"/>
      <c r="AS66" s="119"/>
      <c r="AT66" s="120"/>
      <c r="AU66" s="118" t="str">
        <f>IF([8]回答表!X42="○",[8]回答表!J118,IF([8]回答表!AA42="○",[8]回答表!J131,""))</f>
        <v/>
      </c>
      <c r="AV66" s="119"/>
      <c r="AW66" s="119"/>
      <c r="AX66" s="119"/>
      <c r="AY66" s="119"/>
      <c r="AZ66" s="119"/>
      <c r="BA66" s="119"/>
      <c r="BB66" s="120"/>
      <c r="BC66" s="40"/>
      <c r="BD66" s="35"/>
      <c r="BE66" s="82" t="str">
        <f>IF([8]回答表!X42="○",[8]回答表!V117,IF([8]回答表!AA42="○",[8]回答表!V130,""))</f>
        <v/>
      </c>
      <c r="BF66" s="83"/>
      <c r="BG66" s="83"/>
      <c r="BH66" s="83"/>
      <c r="BI66" s="82" t="str">
        <f>IF([8]回答表!X42="○",[8]回答表!V118,IF([8]回答表!AA42="○",[8]回答表!V131,""))</f>
        <v/>
      </c>
      <c r="BJ66" s="83"/>
      <c r="BK66" s="83"/>
      <c r="BL66" s="83"/>
      <c r="BM66" s="82" t="str">
        <f>IF([8]回答表!X42="○",[8]回答表!V119,IF([8]回答表!AA42="○",[8]回答表!V132,""))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IF([8]回答表!AA42="○","○","")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IF([8]回答表!AD42="○","○","")</f>
        <v/>
      </c>
      <c r="O75" s="98"/>
      <c r="P75" s="98"/>
      <c r="Q75" s="99"/>
      <c r="R75" s="39"/>
      <c r="S75" s="39"/>
      <c r="T75" s="39"/>
      <c r="U75" s="106" t="str">
        <f>IF([8]回答表!AD42="○",[8]回答表!B137,"")</f>
        <v/>
      </c>
      <c r="V75" s="107"/>
      <c r="W75" s="107"/>
      <c r="X75" s="107"/>
      <c r="Y75" s="107"/>
      <c r="Z75" s="107"/>
      <c r="AA75" s="107"/>
      <c r="AB75" s="107"/>
      <c r="AC75" s="107"/>
      <c r="AD75" s="107"/>
      <c r="AE75" s="107"/>
      <c r="AF75" s="107"/>
      <c r="AG75" s="107"/>
      <c r="AH75" s="107"/>
      <c r="AI75" s="107"/>
      <c r="AJ75" s="108"/>
      <c r="AK75" s="56"/>
      <c r="AL75" s="56"/>
      <c r="AM75" s="106" t="str">
        <f>IF([8]回答表!AD42="○",[8]回答表!B143,"")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IF([8]回答表!F17="水道事業",IF([8]回答表!X43="○","○",""),"")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IF([8]回答表!F17="水道事業",IF([8]回答表!X43="○",[8]回答表!B154,IF([8]回答表!AA43="○",[8]回答表!B201,"")),"")</f>
        <v/>
      </c>
      <c r="AN87" s="107"/>
      <c r="AO87" s="107"/>
      <c r="AP87" s="107"/>
      <c r="AQ87" s="107"/>
      <c r="AR87" s="107"/>
      <c r="AS87" s="107"/>
      <c r="AT87" s="107"/>
      <c r="AU87" s="107"/>
      <c r="AV87" s="107"/>
      <c r="AW87" s="107"/>
      <c r="AX87" s="107"/>
      <c r="AY87" s="107"/>
      <c r="AZ87" s="107"/>
      <c r="BA87" s="107"/>
      <c r="BB87" s="108"/>
      <c r="BC87" s="40"/>
      <c r="BD87" s="35"/>
      <c r="BE87" s="115" t="str">
        <f>IF([8]回答表!F17="水道事業",IF([8]回答表!X43="○",[8]回答表!B190,IF([8]回答表!AA43="○",[8]回答表!B238,"")),"")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IF([8]回答表!F17="水道事業",IF([8]回答表!X43="○",[8]回答表!J162,IF([8]回答表!AA43="○",[8]回答表!J209,"")),"")</f>
        <v/>
      </c>
      <c r="V89" s="119"/>
      <c r="W89" s="119"/>
      <c r="X89" s="119"/>
      <c r="Y89" s="119"/>
      <c r="Z89" s="119"/>
      <c r="AA89" s="119"/>
      <c r="AB89" s="120"/>
      <c r="AC89" s="118" t="str">
        <f>IF([8]回答表!F17="水道事業",IF([8]回答表!X43="○",[8]回答表!J169,IF([8]回答表!AA43="○",[8]回答表!J216,"")),"")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IF([8]回答表!F17="水道事業",IF([8]回答表!X43="○",[8]回答表!E190,IF([8]回答表!AA43="○",[8]回答表!E238,"")),"")</f>
        <v/>
      </c>
      <c r="BF90" s="83"/>
      <c r="BG90" s="83"/>
      <c r="BH90" s="83"/>
      <c r="BI90" s="82" t="str">
        <f>IF([8]回答表!F17="水道事業",IF([8]回答表!X43="○",[8]回答表!E191,IF([8]回答表!AA43="○",[8]回答表!E239,"")),"")</f>
        <v/>
      </c>
      <c r="BJ90" s="83"/>
      <c r="BK90" s="83"/>
      <c r="BL90" s="83"/>
      <c r="BM90" s="82" t="str">
        <f>IF([8]回答表!F17="水道事業",IF([8]回答表!X43="○",[8]回答表!E192,IF([8]回答表!AA43="○",[8]回答表!E240,"")),"")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IF([8]回答表!F17="水道事業",IF([8]回答表!AA43="○","○",""),"")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IF([8]回答表!F17="水道事業",IF([8]回答表!X43="○",[8]回答表!J172,IF([8]回答表!AA43="○",[8]回答表!J219,"")),"")</f>
        <v/>
      </c>
      <c r="V94" s="119"/>
      <c r="W94" s="119"/>
      <c r="X94" s="119"/>
      <c r="Y94" s="119"/>
      <c r="Z94" s="119"/>
      <c r="AA94" s="119"/>
      <c r="AB94" s="120"/>
      <c r="AC94" s="118" t="str">
        <f>IF([8]回答表!F17="水道事業",IF([8]回答表!X43="○",[8]回答表!J176,IF([8]回答表!AA43="○",[8]回答表!J223,"")),"")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IF([8]回答表!F17="水道事業",IF([8]回答表!AD43="○","○",""),"")</f>
        <v/>
      </c>
      <c r="O99" s="98"/>
      <c r="P99" s="98"/>
      <c r="Q99" s="99"/>
      <c r="R99" s="39"/>
      <c r="S99" s="39"/>
      <c r="T99" s="39"/>
      <c r="U99" s="106" t="str">
        <f>IF([8]回答表!F17="水道事業",IF([8]回答表!AD43="○",[8]回答表!B249,""),"")</f>
        <v/>
      </c>
      <c r="V99" s="107"/>
      <c r="W99" s="107"/>
      <c r="X99" s="107"/>
      <c r="Y99" s="107"/>
      <c r="Z99" s="107"/>
      <c r="AA99" s="107"/>
      <c r="AB99" s="107"/>
      <c r="AC99" s="107"/>
      <c r="AD99" s="107"/>
      <c r="AE99" s="107"/>
      <c r="AF99" s="107"/>
      <c r="AG99" s="107"/>
      <c r="AH99" s="107"/>
      <c r="AI99" s="107"/>
      <c r="AJ99" s="108"/>
      <c r="AK99" s="56"/>
      <c r="AL99" s="56"/>
      <c r="AM99" s="106" t="str">
        <f>IF([8]回答表!F17="水道事業",IF([8]回答表!AD43="○",[8]回答表!B255,""),"")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IF([8]回答表!F17="簡易水道事業",IF([8]回答表!X43="○","○",""),"")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IF([8]回答表!F17="簡易水道事業",IF([8]回答表!X43="○",[8]回答表!B154,IF([8]回答表!AA43="○",[8]回答表!B201,"")),"")</f>
        <v/>
      </c>
      <c r="AN111" s="107"/>
      <c r="AO111" s="107"/>
      <c r="AP111" s="107"/>
      <c r="AQ111" s="107"/>
      <c r="AR111" s="107"/>
      <c r="AS111" s="107"/>
      <c r="AT111" s="107"/>
      <c r="AU111" s="107"/>
      <c r="AV111" s="107"/>
      <c r="AW111" s="107"/>
      <c r="AX111" s="107"/>
      <c r="AY111" s="107"/>
      <c r="AZ111" s="107"/>
      <c r="BA111" s="107"/>
      <c r="BB111" s="108"/>
      <c r="BC111" s="40"/>
      <c r="BD111" s="35"/>
      <c r="BE111" s="115" t="str">
        <f>IF([8]回答表!F17="簡易水道事業",IF([8]回答表!X43="○",[8]回答表!B190,IF([8]回答表!AA43="○",[8]回答表!B238,"")),"")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IF([8]回答表!F17="簡易水道事業",IF([8]回答表!X43="○",[8]回答表!Y181,IF([8]回答表!AA43="○",[8]回答表!Y229,"")),"")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IF([8]回答表!F17="簡易水道事業",IF([8]回答表!X43="○",[8]回答表!E190,IF([8]回答表!AA43="○",[8]回答表!E238,"")),"")</f>
        <v/>
      </c>
      <c r="BF114" s="83"/>
      <c r="BG114" s="83"/>
      <c r="BH114" s="83"/>
      <c r="BI114" s="82" t="str">
        <f>IF([8]回答表!F17="簡易水道事業",IF([8]回答表!X43="○",[8]回答表!E191,IF([8]回答表!AA43="○",[8]回答表!E239,"")),"")</f>
        <v/>
      </c>
      <c r="BJ114" s="83"/>
      <c r="BK114" s="83"/>
      <c r="BL114" s="83"/>
      <c r="BM114" s="82" t="str">
        <f>IF([8]回答表!F17="簡易水道事業",IF([8]回答表!X43="○",[8]回答表!E192,IF([8]回答表!AA43="○",[8]回答表!E240,"")),"")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IF([8]回答表!F17="簡易水道事業",IF([8]回答表!AA43="○","○",""),"")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IF([8]回答表!F17="簡易水道事業",IF([8]回答表!X43="○",[8]回答表!Y182,IF([8]回答表!AA43="○",[8]回答表!Y230,"")),"")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IF([8]回答表!F17="簡易水道事業",IF([8]回答表!AD43="○","○",""),"")</f>
        <v/>
      </c>
      <c r="O123" s="98"/>
      <c r="P123" s="98"/>
      <c r="Q123" s="99"/>
      <c r="R123" s="39"/>
      <c r="S123" s="39"/>
      <c r="T123" s="39"/>
      <c r="U123" s="106" t="str">
        <f>IF([8]回答表!F17="簡易水道事業",IF([8]回答表!AD43="○",[8]回答表!B249,""),"")</f>
        <v/>
      </c>
      <c r="V123" s="107"/>
      <c r="W123" s="107"/>
      <c r="X123" s="107"/>
      <c r="Y123" s="107"/>
      <c r="Z123" s="107"/>
      <c r="AA123" s="107"/>
      <c r="AB123" s="107"/>
      <c r="AC123" s="107"/>
      <c r="AD123" s="107"/>
      <c r="AE123" s="107"/>
      <c r="AF123" s="107"/>
      <c r="AG123" s="107"/>
      <c r="AH123" s="107"/>
      <c r="AI123" s="107"/>
      <c r="AJ123" s="108"/>
      <c r="AK123" s="56"/>
      <c r="AL123" s="56"/>
      <c r="AM123" s="106" t="str">
        <f>IF([8]回答表!F17="簡易水道事業",IF([8]回答表!AD43="○",[8]回答表!B255,""),"")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IF([8]回答表!F17="下水道事業",IF([8]回答表!X43="○","○",""),"")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IF([8]回答表!F17="下水道事業",IF([8]回答表!X43="○",[8]回答表!B154,IF([8]回答表!AA43="○",[8]回答表!B201,"")),"")</f>
        <v/>
      </c>
      <c r="AN135" s="107"/>
      <c r="AO135" s="107"/>
      <c r="AP135" s="107"/>
      <c r="AQ135" s="107"/>
      <c r="AR135" s="107"/>
      <c r="AS135" s="107"/>
      <c r="AT135" s="107"/>
      <c r="AU135" s="107"/>
      <c r="AV135" s="107"/>
      <c r="AW135" s="107"/>
      <c r="AX135" s="107"/>
      <c r="AY135" s="107"/>
      <c r="AZ135" s="107"/>
      <c r="BA135" s="107"/>
      <c r="BB135" s="108"/>
      <c r="BC135" s="40"/>
      <c r="BD135" s="35"/>
      <c r="BE135" s="115" t="str">
        <f>IF([8]回答表!F17="下水道事業",IF([8]回答表!X43="○",[8]回答表!B190,IF([8]回答表!AA43="○",[8]回答表!B238,"")),"")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IF([8]回答表!F17="下水道事業",IF([8]回答表!X43="○",[8]回答表!Y184,IF([8]回答表!AA43="○",[8]回答表!Y232,"")),"")</f>
        <v/>
      </c>
      <c r="V137" s="119"/>
      <c r="W137" s="119"/>
      <c r="X137" s="119"/>
      <c r="Y137" s="119"/>
      <c r="Z137" s="119"/>
      <c r="AA137" s="119"/>
      <c r="AB137" s="120"/>
      <c r="AC137" s="118" t="str">
        <f>IF([8]回答表!F17="下水道事業",IF([8]回答表!X43="○",[8]回答表!Y185,IF([8]回答表!AA43="○",[8]回答表!Y233,"")),"")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IF([8]回答表!F17="下水道事業",IF([8]回答表!X43="○",[8]回答表!E190,IF([8]回答表!AA43="○",[8]回答表!E238,"")),"")</f>
        <v/>
      </c>
      <c r="BF138" s="83"/>
      <c r="BG138" s="83"/>
      <c r="BH138" s="83"/>
      <c r="BI138" s="82" t="str">
        <f>IF([8]回答表!F17="下水道事業",IF([8]回答表!X43="○",[8]回答表!E191,IF([8]回答表!AA43="○",[8]回答表!E239,"")),"")</f>
        <v/>
      </c>
      <c r="BJ138" s="83"/>
      <c r="BK138" s="83"/>
      <c r="BL138" s="83"/>
      <c r="BM138" s="82" t="str">
        <f>IF([8]回答表!F17="下水道事業",IF([8]回答表!X43="○",[8]回答表!E192,IF([8]回答表!AA43="○",[8]回答表!E240,"")),"")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IF([8]回答表!F17="下水道事業",IF([8]回答表!AA43="○","○",""),"")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IF([8]回答表!F17="下水道事業",IF([8]回答表!X43="○",[8]回答表!Y186,IF([8]回答表!AA43="○",[8]回答表!Y234,"")),"")</f>
        <v/>
      </c>
      <c r="V142" s="119"/>
      <c r="W142" s="119"/>
      <c r="X142" s="119"/>
      <c r="Y142" s="119"/>
      <c r="Z142" s="119"/>
      <c r="AA142" s="119"/>
      <c r="AB142" s="120"/>
      <c r="AC142" s="118" t="str">
        <f>IF([8]回答表!F17="下水道事業",IF([8]回答表!X43="○",[8]回答表!Y187,IF([8]回答表!AA43="○",[8]回答表!Y235,"")),"")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IF([8]回答表!F17="下水道事業",IF([8]回答表!AD43="○","○",""),"")</f>
        <v/>
      </c>
      <c r="O147" s="98"/>
      <c r="P147" s="98"/>
      <c r="Q147" s="99"/>
      <c r="R147" s="39"/>
      <c r="S147" s="39"/>
      <c r="T147" s="39"/>
      <c r="U147" s="106" t="str">
        <f>IF([8]回答表!F17="下水道事業",IF([8]回答表!AD43="○",[8]回答表!B249,""),"")</f>
        <v/>
      </c>
      <c r="V147" s="107"/>
      <c r="W147" s="107"/>
      <c r="X147" s="107"/>
      <c r="Y147" s="107"/>
      <c r="Z147" s="107"/>
      <c r="AA147" s="107"/>
      <c r="AB147" s="107"/>
      <c r="AC147" s="107"/>
      <c r="AD147" s="107"/>
      <c r="AE147" s="107"/>
      <c r="AF147" s="107"/>
      <c r="AG147" s="107"/>
      <c r="AH147" s="107"/>
      <c r="AI147" s="107"/>
      <c r="AJ147" s="108"/>
      <c r="AK147" s="56"/>
      <c r="AL147" s="56"/>
      <c r="AM147" s="106" t="str">
        <f>IF([8]回答表!F17="下水道事業",IF([8]回答表!AD43="○",[8]回答表!B255,""),"")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IF([8]回答表!BD17="○",IF([8]回答表!X43="○","○",""),"")</f>
        <v/>
      </c>
      <c r="O159" s="98"/>
      <c r="P159" s="98"/>
      <c r="Q159" s="99"/>
      <c r="R159" s="39"/>
      <c r="S159" s="39"/>
      <c r="T159" s="39"/>
      <c r="U159" s="106" t="str">
        <f>IF([8]回答表!BD17="○",IF([8]回答表!X43="○",[8]回答表!B154,IF([8]回答表!AA43="○",[8]回答表!B201,"")),"")</f>
        <v/>
      </c>
      <c r="V159" s="107"/>
      <c r="W159" s="107"/>
      <c r="X159" s="107"/>
      <c r="Y159" s="107"/>
      <c r="Z159" s="107"/>
      <c r="AA159" s="107"/>
      <c r="AB159" s="107"/>
      <c r="AC159" s="107"/>
      <c r="AD159" s="107"/>
      <c r="AE159" s="107"/>
      <c r="AF159" s="107"/>
      <c r="AG159" s="107"/>
      <c r="AH159" s="107"/>
      <c r="AI159" s="107"/>
      <c r="AJ159" s="108"/>
      <c r="AK159" s="50"/>
      <c r="AL159" s="50"/>
      <c r="AM159" s="115" t="str">
        <f>IF([8]回答表!BD17="○",IF([8]回答表!X43="○",[8]回答表!B190,IF([8]回答表!AA43="○",[8]回答表!B238,"")),"")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IF([8]回答表!BD17="○",IF([8]回答表!X43="○",[8]回答表!E190,IF([8]回答表!AA43="○",[8]回答表!E238,"")),"")</f>
        <v/>
      </c>
      <c r="AN162" s="83"/>
      <c r="AO162" s="83"/>
      <c r="AP162" s="83"/>
      <c r="AQ162" s="82" t="str">
        <f>IF([8]回答表!BD17="○",IF([8]回答表!X43="○",[8]回答表!E191,IF([8]回答表!AA43="○",[8]回答表!E239,"")),"")</f>
        <v/>
      </c>
      <c r="AR162" s="83"/>
      <c r="AS162" s="83"/>
      <c r="AT162" s="83"/>
      <c r="AU162" s="82" t="str">
        <f>IF([8]回答表!BD17="○",IF([8]回答表!X43="○",[8]回答表!E192,IF([8]回答表!AA43="○",[8]回答表!E240,"")),"")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IF([8]回答表!BD17="○",IF([8]回答表!AA43="○","○",""),"")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IF([8]回答表!BD17="○",IF([8]回答表!AD43="○","○",""),"")</f>
        <v/>
      </c>
      <c r="O171" s="98"/>
      <c r="P171" s="98"/>
      <c r="Q171" s="99"/>
      <c r="R171" s="39"/>
      <c r="S171" s="39"/>
      <c r="T171" s="39"/>
      <c r="U171" s="106" t="str">
        <f>IF([8]回答表!BD17="○",IF([8]回答表!AD43="○",[8]回答表!B249,""),"")</f>
        <v/>
      </c>
      <c r="V171" s="107"/>
      <c r="W171" s="107"/>
      <c r="X171" s="107"/>
      <c r="Y171" s="107"/>
      <c r="Z171" s="107"/>
      <c r="AA171" s="107"/>
      <c r="AB171" s="107"/>
      <c r="AC171" s="107"/>
      <c r="AD171" s="107"/>
      <c r="AE171" s="107"/>
      <c r="AF171" s="107"/>
      <c r="AG171" s="107"/>
      <c r="AH171" s="107"/>
      <c r="AI171" s="107"/>
      <c r="AJ171" s="108"/>
      <c r="AK171" s="56"/>
      <c r="AL171" s="56"/>
      <c r="AM171" s="106" t="str">
        <f>IF([8]回答表!BD17="○",IF([8]回答表!AD43="○",[8]回答表!B255,""),"")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IF([8]回答表!X44="○","○","")</f>
        <v/>
      </c>
      <c r="O183" s="98"/>
      <c r="P183" s="98"/>
      <c r="Q183" s="99"/>
      <c r="R183" s="39"/>
      <c r="S183" s="39"/>
      <c r="T183" s="39"/>
      <c r="U183" s="106" t="str">
        <f>IF([8]回答表!X44="○",[8]回答表!B266,IF([8]回答表!AA44="○",[8]回答表!B283,""))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IF([8]回答表!X44="○",[8]回答表!U272,IF([8]回答表!AA44="○",[8]回答表!U289,""))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IF([8]回答表!X44="○",[8]回答表!G272,IF([8]回答表!AA44="○",[8]回答表!G289,""))</f>
        <v/>
      </c>
      <c r="AN186" s="119"/>
      <c r="AO186" s="119"/>
      <c r="AP186" s="119"/>
      <c r="AQ186" s="119"/>
      <c r="AR186" s="119"/>
      <c r="AS186" s="119"/>
      <c r="AT186" s="120"/>
      <c r="AU186" s="118" t="str">
        <f>IF([8]回答表!X44="○",[8]回答表!G273,IF([8]回答表!AA44="○",[8]回答表!G290,""))</f>
        <v/>
      </c>
      <c r="AV186" s="119"/>
      <c r="AW186" s="119"/>
      <c r="AX186" s="119"/>
      <c r="AY186" s="119"/>
      <c r="AZ186" s="119"/>
      <c r="BA186" s="119"/>
      <c r="BB186" s="120"/>
      <c r="BC186" s="40"/>
      <c r="BD186" s="35"/>
      <c r="BE186" s="82" t="str">
        <f>IF([8]回答表!X44="○",[8]回答表!X272,IF([8]回答表!AA44="○",[8]回答表!X289,""))</f>
        <v/>
      </c>
      <c r="BF186" s="83"/>
      <c r="BG186" s="83"/>
      <c r="BH186" s="83"/>
      <c r="BI186" s="82" t="str">
        <f>IF([8]回答表!X44="○",[8]回答表!X273,IF([8]回答表!AA44="○",[8]回答表!X290,""))</f>
        <v/>
      </c>
      <c r="BJ186" s="83"/>
      <c r="BK186" s="83"/>
      <c r="BL186" s="86"/>
      <c r="BM186" s="82" t="str">
        <f>IF([8]回答表!X44="○",[8]回答表!X274,IF([8]回答表!AA44="○",[8]回答表!X291,""))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IF([8]回答表!AA44="○","○","")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IF([8]回答表!AD44="○","○","")</f>
        <v/>
      </c>
      <c r="O195" s="98"/>
      <c r="P195" s="98"/>
      <c r="Q195" s="99"/>
      <c r="R195" s="39"/>
      <c r="S195" s="39"/>
      <c r="T195" s="39"/>
      <c r="U195" s="106" t="str">
        <f>IF([8]回答表!AD44="○",[8]回答表!B296,"")</f>
        <v/>
      </c>
      <c r="V195" s="107"/>
      <c r="W195" s="107"/>
      <c r="X195" s="107"/>
      <c r="Y195" s="107"/>
      <c r="Z195" s="107"/>
      <c r="AA195" s="107"/>
      <c r="AB195" s="107"/>
      <c r="AC195" s="107"/>
      <c r="AD195" s="107"/>
      <c r="AE195" s="107"/>
      <c r="AF195" s="107"/>
      <c r="AG195" s="107"/>
      <c r="AH195" s="107"/>
      <c r="AI195" s="107"/>
      <c r="AJ195" s="108"/>
      <c r="AK195" s="61"/>
      <c r="AL195" s="61"/>
      <c r="AM195" s="106" t="str">
        <f>IF([8]回答表!AD44="○",[8]回答表!B302,"")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IF([8]回答表!X45="○","○","")</f>
        <v>○</v>
      </c>
      <c r="O207" s="98"/>
      <c r="P207" s="98"/>
      <c r="Q207" s="99"/>
      <c r="R207" s="39"/>
      <c r="S207" s="39"/>
      <c r="T207" s="39"/>
      <c r="U207" s="164" t="str">
        <f>IF([8]回答表!X45="○",[8]回答表!B314,IF([8]回答表!AA45="○",[8]回答表!B337,""))</f>
        <v>上水道施設及び簡易水道施設の維持管理・運営を民間に委託。3年委託により、35,436千円の経費削減し、5年委託を更新した。また、上下水道料金徴収等業務（令和2年度から）についても5年委託を実施する。</v>
      </c>
      <c r="V207" s="165"/>
      <c r="W207" s="165"/>
      <c r="X207" s="165"/>
      <c r="Y207" s="165"/>
      <c r="Z207" s="165"/>
      <c r="AA207" s="165"/>
      <c r="AB207" s="165"/>
      <c r="AC207" s="165"/>
      <c r="AD207" s="165"/>
      <c r="AE207" s="165"/>
      <c r="AF207" s="165"/>
      <c r="AG207" s="165"/>
      <c r="AH207" s="165"/>
      <c r="AI207" s="165"/>
      <c r="AJ207" s="166"/>
      <c r="AK207" s="50"/>
      <c r="AL207" s="50"/>
      <c r="AM207" s="50"/>
      <c r="AN207" s="173" t="str">
        <f>IF([8]回答表!X45="○",[8]回答表!B320,"")</f>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　</v>
      </c>
      <c r="AO207" s="174"/>
      <c r="AP207" s="174"/>
      <c r="AQ207" s="174"/>
      <c r="AR207" s="174"/>
      <c r="AS207" s="174"/>
      <c r="AT207" s="174"/>
      <c r="AU207" s="174"/>
      <c r="AV207" s="174"/>
      <c r="AW207" s="174"/>
      <c r="AX207" s="174"/>
      <c r="AY207" s="174"/>
      <c r="AZ207" s="174"/>
      <c r="BA207" s="174"/>
      <c r="BB207" s="175"/>
      <c r="BC207" s="40"/>
      <c r="BD207" s="35"/>
      <c r="BE207" s="115" t="str">
        <f>IF([8]回答表!X45="○",[8]回答表!B326,IF([8]回答表!AA45="○",[8]回答表!B343,""))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67"/>
      <c r="V208" s="168"/>
      <c r="W208" s="168"/>
      <c r="X208" s="168"/>
      <c r="Y208" s="168"/>
      <c r="Z208" s="168"/>
      <c r="AA208" s="168"/>
      <c r="AB208" s="168"/>
      <c r="AC208" s="168"/>
      <c r="AD208" s="168"/>
      <c r="AE208" s="168"/>
      <c r="AF208" s="168"/>
      <c r="AG208" s="168"/>
      <c r="AH208" s="168"/>
      <c r="AI208" s="168"/>
      <c r="AJ208" s="169"/>
      <c r="AK208" s="50"/>
      <c r="AL208" s="50"/>
      <c r="AM208" s="50"/>
      <c r="AN208" s="176"/>
      <c r="AO208" s="177"/>
      <c r="AP208" s="177"/>
      <c r="AQ208" s="177"/>
      <c r="AR208" s="177"/>
      <c r="AS208" s="177"/>
      <c r="AT208" s="177"/>
      <c r="AU208" s="177"/>
      <c r="AV208" s="177"/>
      <c r="AW208" s="177"/>
      <c r="AX208" s="177"/>
      <c r="AY208" s="177"/>
      <c r="AZ208" s="177"/>
      <c r="BA208" s="177"/>
      <c r="BB208" s="17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67"/>
      <c r="V209" s="168"/>
      <c r="W209" s="168"/>
      <c r="X209" s="168"/>
      <c r="Y209" s="168"/>
      <c r="Z209" s="168"/>
      <c r="AA209" s="168"/>
      <c r="AB209" s="168"/>
      <c r="AC209" s="168"/>
      <c r="AD209" s="168"/>
      <c r="AE209" s="168"/>
      <c r="AF209" s="168"/>
      <c r="AG209" s="168"/>
      <c r="AH209" s="168"/>
      <c r="AI209" s="168"/>
      <c r="AJ209" s="169"/>
      <c r="AK209" s="50"/>
      <c r="AL209" s="50"/>
      <c r="AM209" s="50"/>
      <c r="AN209" s="176"/>
      <c r="AO209" s="177"/>
      <c r="AP209" s="177"/>
      <c r="AQ209" s="177"/>
      <c r="AR209" s="177"/>
      <c r="AS209" s="177"/>
      <c r="AT209" s="177"/>
      <c r="AU209" s="177"/>
      <c r="AV209" s="177"/>
      <c r="AW209" s="177"/>
      <c r="AX209" s="177"/>
      <c r="AY209" s="177"/>
      <c r="AZ209" s="177"/>
      <c r="BA209" s="177"/>
      <c r="BB209" s="17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67"/>
      <c r="V210" s="168"/>
      <c r="W210" s="168"/>
      <c r="X210" s="168"/>
      <c r="Y210" s="168"/>
      <c r="Z210" s="168"/>
      <c r="AA210" s="168"/>
      <c r="AB210" s="168"/>
      <c r="AC210" s="168"/>
      <c r="AD210" s="168"/>
      <c r="AE210" s="168"/>
      <c r="AF210" s="168"/>
      <c r="AG210" s="168"/>
      <c r="AH210" s="168"/>
      <c r="AI210" s="168"/>
      <c r="AJ210" s="169"/>
      <c r="AK210" s="50"/>
      <c r="AL210" s="50"/>
      <c r="AM210" s="50"/>
      <c r="AN210" s="176"/>
      <c r="AO210" s="177"/>
      <c r="AP210" s="177"/>
      <c r="AQ210" s="177"/>
      <c r="AR210" s="177"/>
      <c r="AS210" s="177"/>
      <c r="AT210" s="177"/>
      <c r="AU210" s="177"/>
      <c r="AV210" s="177"/>
      <c r="AW210" s="177"/>
      <c r="AX210" s="177"/>
      <c r="AY210" s="177"/>
      <c r="AZ210" s="177"/>
      <c r="BA210" s="177"/>
      <c r="BB210" s="178"/>
      <c r="BC210" s="40"/>
      <c r="BD210" s="35"/>
      <c r="BE210" s="82">
        <f>IF([8]回答表!X45="○",[8]回答表!E326,IF([8]回答表!AA45="○",[8]回答表!E343,""))</f>
        <v>29</v>
      </c>
      <c r="BF210" s="83"/>
      <c r="BG210" s="83"/>
      <c r="BH210" s="83"/>
      <c r="BI210" s="82">
        <f>IF([8]回答表!X45="○",[8]回答表!E327,IF([8]回答表!AA45="○",[8]回答表!E344,""))</f>
        <v>4</v>
      </c>
      <c r="BJ210" s="83"/>
      <c r="BK210" s="83"/>
      <c r="BL210" s="86"/>
      <c r="BM210" s="82">
        <f>IF([8]回答表!X45="○",[8]回答表!E328,IF([8]回答表!AA45="○",[8]回答表!E345,""))</f>
        <v>1</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67"/>
      <c r="V211" s="168"/>
      <c r="W211" s="168"/>
      <c r="X211" s="168"/>
      <c r="Y211" s="168"/>
      <c r="Z211" s="168"/>
      <c r="AA211" s="168"/>
      <c r="AB211" s="168"/>
      <c r="AC211" s="168"/>
      <c r="AD211" s="168"/>
      <c r="AE211" s="168"/>
      <c r="AF211" s="168"/>
      <c r="AG211" s="168"/>
      <c r="AH211" s="168"/>
      <c r="AI211" s="168"/>
      <c r="AJ211" s="169"/>
      <c r="AK211" s="50"/>
      <c r="AL211" s="50"/>
      <c r="AM211" s="50"/>
      <c r="AN211" s="176"/>
      <c r="AO211" s="177"/>
      <c r="AP211" s="177"/>
      <c r="AQ211" s="177"/>
      <c r="AR211" s="177"/>
      <c r="AS211" s="177"/>
      <c r="AT211" s="177"/>
      <c r="AU211" s="177"/>
      <c r="AV211" s="177"/>
      <c r="AW211" s="177"/>
      <c r="AX211" s="177"/>
      <c r="AY211" s="177"/>
      <c r="AZ211" s="177"/>
      <c r="BA211" s="177"/>
      <c r="BB211" s="17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67"/>
      <c r="V212" s="168"/>
      <c r="W212" s="168"/>
      <c r="X212" s="168"/>
      <c r="Y212" s="168"/>
      <c r="Z212" s="168"/>
      <c r="AA212" s="168"/>
      <c r="AB212" s="168"/>
      <c r="AC212" s="168"/>
      <c r="AD212" s="168"/>
      <c r="AE212" s="168"/>
      <c r="AF212" s="168"/>
      <c r="AG212" s="168"/>
      <c r="AH212" s="168"/>
      <c r="AI212" s="168"/>
      <c r="AJ212" s="169"/>
      <c r="AK212" s="50"/>
      <c r="AL212" s="50"/>
      <c r="AM212" s="50"/>
      <c r="AN212" s="176"/>
      <c r="AO212" s="177"/>
      <c r="AP212" s="177"/>
      <c r="AQ212" s="177"/>
      <c r="AR212" s="177"/>
      <c r="AS212" s="177"/>
      <c r="AT212" s="177"/>
      <c r="AU212" s="177"/>
      <c r="AV212" s="177"/>
      <c r="AW212" s="177"/>
      <c r="AX212" s="177"/>
      <c r="AY212" s="177"/>
      <c r="AZ212" s="177"/>
      <c r="BA212" s="177"/>
      <c r="BB212" s="17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IF([8]回答表!AA45="○","○","")</f>
        <v/>
      </c>
      <c r="O213" s="98"/>
      <c r="P213" s="98"/>
      <c r="Q213" s="99"/>
      <c r="R213" s="39"/>
      <c r="S213" s="39"/>
      <c r="T213" s="39"/>
      <c r="U213" s="167"/>
      <c r="V213" s="168"/>
      <c r="W213" s="168"/>
      <c r="X213" s="168"/>
      <c r="Y213" s="168"/>
      <c r="Z213" s="168"/>
      <c r="AA213" s="168"/>
      <c r="AB213" s="168"/>
      <c r="AC213" s="168"/>
      <c r="AD213" s="168"/>
      <c r="AE213" s="168"/>
      <c r="AF213" s="168"/>
      <c r="AG213" s="168"/>
      <c r="AH213" s="168"/>
      <c r="AI213" s="168"/>
      <c r="AJ213" s="169"/>
      <c r="AK213" s="50"/>
      <c r="AL213" s="50"/>
      <c r="AM213" s="50"/>
      <c r="AN213" s="176"/>
      <c r="AO213" s="177"/>
      <c r="AP213" s="177"/>
      <c r="AQ213" s="177"/>
      <c r="AR213" s="177"/>
      <c r="AS213" s="177"/>
      <c r="AT213" s="177"/>
      <c r="AU213" s="177"/>
      <c r="AV213" s="177"/>
      <c r="AW213" s="177"/>
      <c r="AX213" s="177"/>
      <c r="AY213" s="177"/>
      <c r="AZ213" s="177"/>
      <c r="BA213" s="177"/>
      <c r="BB213" s="17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67"/>
      <c r="V214" s="168"/>
      <c r="W214" s="168"/>
      <c r="X214" s="168"/>
      <c r="Y214" s="168"/>
      <c r="Z214" s="168"/>
      <c r="AA214" s="168"/>
      <c r="AB214" s="168"/>
      <c r="AC214" s="168"/>
      <c r="AD214" s="168"/>
      <c r="AE214" s="168"/>
      <c r="AF214" s="168"/>
      <c r="AG214" s="168"/>
      <c r="AH214" s="168"/>
      <c r="AI214" s="168"/>
      <c r="AJ214" s="169"/>
      <c r="AK214" s="50"/>
      <c r="AL214" s="50"/>
      <c r="AM214" s="50"/>
      <c r="AN214" s="176"/>
      <c r="AO214" s="177"/>
      <c r="AP214" s="177"/>
      <c r="AQ214" s="177"/>
      <c r="AR214" s="177"/>
      <c r="AS214" s="177"/>
      <c r="AT214" s="177"/>
      <c r="AU214" s="177"/>
      <c r="AV214" s="177"/>
      <c r="AW214" s="177"/>
      <c r="AX214" s="177"/>
      <c r="AY214" s="177"/>
      <c r="AZ214" s="177"/>
      <c r="BA214" s="177"/>
      <c r="BB214" s="17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67"/>
      <c r="V215" s="168"/>
      <c r="W215" s="168"/>
      <c r="X215" s="168"/>
      <c r="Y215" s="168"/>
      <c r="Z215" s="168"/>
      <c r="AA215" s="168"/>
      <c r="AB215" s="168"/>
      <c r="AC215" s="168"/>
      <c r="AD215" s="168"/>
      <c r="AE215" s="168"/>
      <c r="AF215" s="168"/>
      <c r="AG215" s="168"/>
      <c r="AH215" s="168"/>
      <c r="AI215" s="168"/>
      <c r="AJ215" s="169"/>
      <c r="AK215" s="50"/>
      <c r="AL215" s="50"/>
      <c r="AM215" s="50"/>
      <c r="AN215" s="176"/>
      <c r="AO215" s="177"/>
      <c r="AP215" s="177"/>
      <c r="AQ215" s="177"/>
      <c r="AR215" s="177"/>
      <c r="AS215" s="177"/>
      <c r="AT215" s="177"/>
      <c r="AU215" s="177"/>
      <c r="AV215" s="177"/>
      <c r="AW215" s="177"/>
      <c r="AX215" s="177"/>
      <c r="AY215" s="177"/>
      <c r="AZ215" s="177"/>
      <c r="BA215" s="177"/>
      <c r="BB215" s="17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70"/>
      <c r="V216" s="171"/>
      <c r="W216" s="171"/>
      <c r="X216" s="171"/>
      <c r="Y216" s="171"/>
      <c r="Z216" s="171"/>
      <c r="AA216" s="171"/>
      <c r="AB216" s="171"/>
      <c r="AC216" s="171"/>
      <c r="AD216" s="171"/>
      <c r="AE216" s="171"/>
      <c r="AF216" s="171"/>
      <c r="AG216" s="171"/>
      <c r="AH216" s="171"/>
      <c r="AI216" s="171"/>
      <c r="AJ216" s="172"/>
      <c r="AK216" s="50"/>
      <c r="AL216" s="50"/>
      <c r="AM216" s="50"/>
      <c r="AN216" s="179"/>
      <c r="AO216" s="180"/>
      <c r="AP216" s="180"/>
      <c r="AQ216" s="180"/>
      <c r="AR216" s="180"/>
      <c r="AS216" s="180"/>
      <c r="AT216" s="180"/>
      <c r="AU216" s="180"/>
      <c r="AV216" s="180"/>
      <c r="AW216" s="180"/>
      <c r="AX216" s="180"/>
      <c r="AY216" s="180"/>
      <c r="AZ216" s="180"/>
      <c r="BA216" s="180"/>
      <c r="BB216" s="18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IF([8]回答表!AD45="○","○","")</f>
        <v/>
      </c>
      <c r="O219" s="98"/>
      <c r="P219" s="98"/>
      <c r="Q219" s="99"/>
      <c r="R219" s="39"/>
      <c r="S219" s="39"/>
      <c r="T219" s="39"/>
      <c r="U219" s="106" t="str">
        <f>IF([8]回答表!AD45="○",[8]回答表!B350,"")</f>
        <v/>
      </c>
      <c r="V219" s="107"/>
      <c r="W219" s="107"/>
      <c r="X219" s="107"/>
      <c r="Y219" s="107"/>
      <c r="Z219" s="107"/>
      <c r="AA219" s="107"/>
      <c r="AB219" s="107"/>
      <c r="AC219" s="107"/>
      <c r="AD219" s="107"/>
      <c r="AE219" s="107"/>
      <c r="AF219" s="107"/>
      <c r="AG219" s="107"/>
      <c r="AH219" s="107"/>
      <c r="AI219" s="107"/>
      <c r="AJ219" s="108"/>
      <c r="AK219" s="61"/>
      <c r="AL219" s="61"/>
      <c r="AM219" s="106" t="str">
        <f>IF([8]回答表!AD45="○",[8]回答表!B356,"")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IF([8]回答表!X46="○","○","")</f>
        <v/>
      </c>
      <c r="O231" s="98"/>
      <c r="P231" s="98"/>
      <c r="Q231" s="99"/>
      <c r="R231" s="39"/>
      <c r="S231" s="39"/>
      <c r="T231" s="39"/>
      <c r="U231" s="106" t="str">
        <f>IF([8]回答表!X46="○",[8]回答表!B368,IF([8]回答表!AA46="○",[8]回答表!B382,""))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IF([8]回答表!X46="○",[8]回答表!BC375,IF([8]回答表!AA46="○",[8]回答表!BC389,""))</f>
        <v/>
      </c>
      <c r="AR231" s="150"/>
      <c r="AS231" s="150"/>
      <c r="AT231" s="150"/>
      <c r="AU231" s="155" t="s">
        <v>63</v>
      </c>
      <c r="AV231" s="156"/>
      <c r="AW231" s="156"/>
      <c r="AX231" s="157"/>
      <c r="AY231" s="150" t="str">
        <f>IF([8]回答表!X46="○",[8]回答表!BC380,IF([8]回答表!AA46="○",[8]回答表!BC394,""))</f>
        <v/>
      </c>
      <c r="AZ231" s="150"/>
      <c r="BA231" s="150"/>
      <c r="BB231" s="150"/>
      <c r="BC231" s="40"/>
      <c r="BD231" s="35"/>
      <c r="BE231" s="115" t="str">
        <f>IF([8]回答表!X46="○",[8]回答表!S374,IF([8]回答表!AA46="○",[8]回答表!S388,""))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IF([8]回答表!X46="○",[8]回答表!BC376,IF([8]回答表!AA46="○",[8]回答表!BC390,""))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IF([8]回答表!X46="○",[8]回答表!V374,IF([8]回答表!AA46="○",[8]回答表!V388,""))</f>
        <v/>
      </c>
      <c r="BF234" s="83"/>
      <c r="BG234" s="83"/>
      <c r="BH234" s="83"/>
      <c r="BI234" s="82" t="str">
        <f>IF([8]回答表!X46="○",[8]回答表!V375,IF([8]回答表!AA46="○",[8]回答表!V389,""))</f>
        <v/>
      </c>
      <c r="BJ234" s="83"/>
      <c r="BK234" s="83"/>
      <c r="BL234" s="86"/>
      <c r="BM234" s="82" t="str">
        <f>IF([8]回答表!X46="○",[8]回答表!V376,IF([8]回答表!AA46="○",[8]回答表!V390,""))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IF([8]回答表!X46="○",[8]回答表!BC377,IF([8]回答表!AA46="○",[8]回答表!BC391,""))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IF([8]回答表!X46="○",[8]回答表!BC381,IF([8]回答表!AA46="○",[8]回答表!BC395,""))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IF([8]回答表!AA46="○","○","")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IF([8]回答表!X46="○",[8]回答表!BC378,IF([8]回答表!AA46="○",[8]回答表!BC392,""))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IF([8]回答表!X46="○",[8]回答表!BC379,IF([8]回答表!AA46="○",[8]回答表!BC393,""))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IF([8]回答表!AD46="○","○","")</f>
        <v/>
      </c>
      <c r="O243" s="98"/>
      <c r="P243" s="98"/>
      <c r="Q243" s="99"/>
      <c r="R243" s="39"/>
      <c r="S243" s="39"/>
      <c r="T243" s="39"/>
      <c r="U243" s="106" t="str">
        <f>IF([8]回答表!AD46="○",[8]回答表!B396,"")</f>
        <v/>
      </c>
      <c r="V243" s="107"/>
      <c r="W243" s="107"/>
      <c r="X243" s="107"/>
      <c r="Y243" s="107"/>
      <c r="Z243" s="107"/>
      <c r="AA243" s="107"/>
      <c r="AB243" s="107"/>
      <c r="AC243" s="107"/>
      <c r="AD243" s="107"/>
      <c r="AE243" s="107"/>
      <c r="AF243" s="107"/>
      <c r="AG243" s="107"/>
      <c r="AH243" s="107"/>
      <c r="AI243" s="107"/>
      <c r="AJ243" s="108"/>
      <c r="AK243" s="56"/>
      <c r="AL243" s="56"/>
      <c r="AM243" s="106" t="str">
        <f>IF([8]回答表!AD46="○",[8]回答表!B402,"")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IF([8]回答表!X47="○","○","")</f>
        <v/>
      </c>
      <c r="O254" s="98"/>
      <c r="P254" s="98"/>
      <c r="Q254" s="99"/>
      <c r="R254" s="39"/>
      <c r="S254" s="39"/>
      <c r="T254" s="39"/>
      <c r="U254" s="106" t="str">
        <f>IF([8]回答表!X47="○",[8]回答表!B414,IF([8]回答表!AA47="○",[8]回答表!B431,""))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IF([8]回答表!X47="○",[8]回答表!B424,IF([8]回答表!AA47="○",[8]回答表!B441,""))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IF([8]回答表!X47="○",[8]回答表!G420,IF([8]回答表!AA47="○",[8]回答表!G437,""))</f>
        <v/>
      </c>
      <c r="AN256" s="119"/>
      <c r="AO256" s="119"/>
      <c r="AP256" s="119"/>
      <c r="AQ256" s="119"/>
      <c r="AR256" s="119"/>
      <c r="AS256" s="119"/>
      <c r="AT256" s="120"/>
      <c r="AU256" s="118" t="str">
        <f>IF([8]回答表!X47="○",[8]回答表!G421,IF([8]回答表!AA47="○",[8]回答表!G438,""))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IF([8]回答表!X47="○",[8]回答表!E424,IF([8]回答表!AA47="○",[8]回答表!E441,""))</f>
        <v/>
      </c>
      <c r="BF257" s="83"/>
      <c r="BG257" s="83"/>
      <c r="BH257" s="83"/>
      <c r="BI257" s="82" t="str">
        <f>IF([8]回答表!X47="○",[8]回答表!E425,IF([8]回答表!AA47="○",[8]回答表!E442,""))</f>
        <v/>
      </c>
      <c r="BJ257" s="83"/>
      <c r="BK257" s="83"/>
      <c r="BL257" s="86"/>
      <c r="BM257" s="82" t="str">
        <f>IF([8]回答表!X47="○",[8]回答表!E426,IF([8]回答表!AA47="○",[8]回答表!E443,""))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IF([8]回答表!AA47="○","○","")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IF([8]回答表!AD47="○","○","")</f>
        <v/>
      </c>
      <c r="O266" s="98"/>
      <c r="P266" s="98"/>
      <c r="Q266" s="99"/>
      <c r="R266" s="39"/>
      <c r="S266" s="39"/>
      <c r="T266" s="39"/>
      <c r="U266" s="106" t="str">
        <f>IF([8]回答表!AD47="○",[8]回答表!B448,"")</f>
        <v/>
      </c>
      <c r="V266" s="107"/>
      <c r="W266" s="107"/>
      <c r="X266" s="107"/>
      <c r="Y266" s="107"/>
      <c r="Z266" s="107"/>
      <c r="AA266" s="107"/>
      <c r="AB266" s="107"/>
      <c r="AC266" s="107"/>
      <c r="AD266" s="107"/>
      <c r="AE266" s="107"/>
      <c r="AF266" s="107"/>
      <c r="AG266" s="107"/>
      <c r="AH266" s="107"/>
      <c r="AI266" s="107"/>
      <c r="AJ266" s="108"/>
      <c r="AK266" s="50"/>
      <c r="AL266" s="50"/>
      <c r="AM266" s="106" t="str">
        <f>IF([8]回答表!AD47="○",[8]回答表!B454,"")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IF([8]回答表!R48="○",[8]回答表!B467,"")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884D1-90B0-49E7-89C6-90E53678A4E5}">
  <sheetPr>
    <pageSetUpPr fitToPage="1"/>
  </sheetPr>
  <dimension ref="A1:CE298"/>
  <sheetViews>
    <sheetView showZeros="0"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IF(COUNTIF([7]回答表!K15,"*")&gt;0,[7]回答表!K15,"")</f>
        <v>湯沢市</v>
      </c>
      <c r="D11" s="256"/>
      <c r="E11" s="256"/>
      <c r="F11" s="256"/>
      <c r="G11" s="256"/>
      <c r="H11" s="256"/>
      <c r="I11" s="256"/>
      <c r="J11" s="256"/>
      <c r="K11" s="256"/>
      <c r="L11" s="256"/>
      <c r="M11" s="256"/>
      <c r="N11" s="256"/>
      <c r="O11" s="256"/>
      <c r="P11" s="256"/>
      <c r="Q11" s="256"/>
      <c r="R11" s="256"/>
      <c r="S11" s="256"/>
      <c r="T11" s="256"/>
      <c r="U11" s="263" t="str">
        <f>IF(COUNTIF([7]回答表!F17,"*")&gt;0,[7]回答表!F17,"")</f>
        <v>簡易水道事業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IF(COUNTIF([7]回答表!W17,"*")&gt;0,[7]回答表!W17,"")</f>
        <v>―</v>
      </c>
      <c r="AP11" s="258"/>
      <c r="AQ11" s="258"/>
      <c r="AR11" s="258"/>
      <c r="AS11" s="258"/>
      <c r="AT11" s="258"/>
      <c r="AU11" s="258"/>
      <c r="AV11" s="258"/>
      <c r="AW11" s="258"/>
      <c r="AX11" s="258"/>
      <c r="AY11" s="258"/>
      <c r="AZ11" s="258"/>
      <c r="BA11" s="258"/>
      <c r="BB11" s="258"/>
      <c r="BC11" s="258"/>
      <c r="BD11" s="258"/>
      <c r="BE11" s="259"/>
      <c r="BF11" s="262" t="str">
        <f>IF(COUNTIF([7]回答表!F19,"*")&gt;0,[7]回答表!F19,"")</f>
        <v>ー</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IF([7]回答表!R41="○","○","")</f>
        <v/>
      </c>
      <c r="E24" s="122"/>
      <c r="F24" s="122"/>
      <c r="G24" s="122"/>
      <c r="H24" s="122"/>
      <c r="I24" s="122"/>
      <c r="J24" s="123"/>
      <c r="K24" s="121" t="str">
        <f>IF([7]回答表!R42="○","○","")</f>
        <v/>
      </c>
      <c r="L24" s="122"/>
      <c r="M24" s="122"/>
      <c r="N24" s="122"/>
      <c r="O24" s="122"/>
      <c r="P24" s="122"/>
      <c r="Q24" s="123"/>
      <c r="R24" s="121" t="str">
        <f>IF([7]回答表!R43="○","○","")</f>
        <v>○</v>
      </c>
      <c r="S24" s="122"/>
      <c r="T24" s="122"/>
      <c r="U24" s="122"/>
      <c r="V24" s="122"/>
      <c r="W24" s="122"/>
      <c r="X24" s="123"/>
      <c r="Y24" s="121" t="str">
        <f>IF([7]回答表!R44="○","○","")</f>
        <v/>
      </c>
      <c r="Z24" s="122"/>
      <c r="AA24" s="122"/>
      <c r="AB24" s="122"/>
      <c r="AC24" s="122"/>
      <c r="AD24" s="122"/>
      <c r="AE24" s="123"/>
      <c r="AF24" s="121" t="str">
        <f>IF([7]回答表!R45="○","○","")</f>
        <v>○</v>
      </c>
      <c r="AG24" s="122"/>
      <c r="AH24" s="122"/>
      <c r="AI24" s="122"/>
      <c r="AJ24" s="122"/>
      <c r="AK24" s="122"/>
      <c r="AL24" s="123"/>
      <c r="AM24" s="121" t="str">
        <f>IF([7]回答表!R46="○","○","")</f>
        <v/>
      </c>
      <c r="AN24" s="122"/>
      <c r="AO24" s="122"/>
      <c r="AP24" s="122"/>
      <c r="AQ24" s="122"/>
      <c r="AR24" s="122"/>
      <c r="AS24" s="123"/>
      <c r="AT24" s="121" t="str">
        <f>IF([7]回答表!R47="○","○","")</f>
        <v/>
      </c>
      <c r="AU24" s="122"/>
      <c r="AV24" s="122"/>
      <c r="AW24" s="122"/>
      <c r="AX24" s="122"/>
      <c r="AY24" s="122"/>
      <c r="AZ24" s="123"/>
      <c r="BA24" s="19"/>
      <c r="BB24" s="118" t="str">
        <f>IF([7]回答表!R48="○","○","")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IF([7]回答表!X41="○","○","")</f>
        <v/>
      </c>
      <c r="O36" s="98"/>
      <c r="P36" s="98"/>
      <c r="Q36" s="99"/>
      <c r="R36" s="39"/>
      <c r="S36" s="39"/>
      <c r="T36" s="39"/>
      <c r="U36" s="106" t="str">
        <f>IF([7]回答表!X41="○",[7]回答表!B56,IF([7]回答表!AA41="○",[7]回答表!B76,""))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IF([7]回答表!X41="○",[7]回答表!S62,IF([7]回答表!AA41="○",[7]回答表!S82,""))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IF([7]回答表!X41="○",[7]回答表!G62,IF([7]回答表!AA41="○",[7]回答表!G82,""))</f>
        <v/>
      </c>
      <c r="AN38" s="119"/>
      <c r="AO38" s="119"/>
      <c r="AP38" s="119"/>
      <c r="AQ38" s="119"/>
      <c r="AR38" s="119"/>
      <c r="AS38" s="119"/>
      <c r="AT38" s="120"/>
      <c r="AU38" s="118" t="str">
        <f>IF([7]回答表!X41="○",[7]回答表!G63,IF([7]回答表!AA41="○",[7]回答表!G83,""))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IF([7]回答表!X41="○",[7]回答表!V62,IF([7]回答表!AA41="○",[7]回答表!V82,""))</f>
        <v/>
      </c>
      <c r="BF39" s="209"/>
      <c r="BG39" s="209"/>
      <c r="BH39" s="210"/>
      <c r="BI39" s="82" t="str">
        <f>IF([7]回答表!X41="○",[7]回答表!V63,IF([7]回答表!AA41="○",[7]回答表!V83,""))</f>
        <v/>
      </c>
      <c r="BJ39" s="209"/>
      <c r="BK39" s="209"/>
      <c r="BL39" s="210"/>
      <c r="BM39" s="82" t="str">
        <f>IF([7]回答表!X41="○",[7]回答表!V64,IF([7]回答表!AA41="○",[7]回答表!V84,""))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IF([7]回答表!X41="○",[7]回答表!O68,IF([7]回答表!AA41="○",[7]回答表!O88,""))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IF([7]回答表!X41="○",[7]回答表!O69,IF([7]回答表!AA41="○",[7]回答表!O89,""))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IF([7]回答表!AA41="○","○","")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IF([7]回答表!X41="○",[7]回答表!O70,IF([7]回答表!AA41="○",[7]回答表!O90,""))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IF([7]回答表!X41="○",[7]回答表!O71,IF([7]回答表!AA41="○",[7]回答表!O91,""))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IF([7]回答表!X41="○",[7]回答表!AG68,IF([7]回答表!AA41="○",[7]回答表!AG88,""))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IF([7]回答表!X41="○",[7]回答表!AG69,IF([7]回答表!AA41="○",[7]回答表!AG89,""))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IF([7]回答表!X41="○",[7]回答表!AG70,IF([7]回答表!AA41="○",[7]回答表!AG90,""))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IF([7]回答表!AD41="○","○","")</f>
        <v/>
      </c>
      <c r="O52" s="98"/>
      <c r="P52" s="98"/>
      <c r="Q52" s="99"/>
      <c r="R52" s="39"/>
      <c r="S52" s="39"/>
      <c r="T52" s="39"/>
      <c r="U52" s="106" t="str">
        <f>IF([7]回答表!AD41="○",[7]回答表!B96,"")</f>
        <v/>
      </c>
      <c r="V52" s="107"/>
      <c r="W52" s="107"/>
      <c r="X52" s="107"/>
      <c r="Y52" s="107"/>
      <c r="Z52" s="107"/>
      <c r="AA52" s="107"/>
      <c r="AB52" s="107"/>
      <c r="AC52" s="107"/>
      <c r="AD52" s="107"/>
      <c r="AE52" s="107"/>
      <c r="AF52" s="107"/>
      <c r="AG52" s="107"/>
      <c r="AH52" s="107"/>
      <c r="AI52" s="107"/>
      <c r="AJ52" s="108"/>
      <c r="AK52" s="56"/>
      <c r="AL52" s="56"/>
      <c r="AM52" s="106" t="str">
        <f>IF([7]回答表!AD41="○",[7]回答表!B101,"")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IF([7]回答表!X42="○","○","")</f>
        <v/>
      </c>
      <c r="O63" s="98"/>
      <c r="P63" s="98"/>
      <c r="Q63" s="99"/>
      <c r="R63" s="39"/>
      <c r="S63" s="39"/>
      <c r="T63" s="39"/>
      <c r="U63" s="106" t="str">
        <f>IF([7]回答表!X42="○",[7]回答表!B111,IF([7]回答表!AA42="○",[7]回答表!B124,""))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IF([7]回答表!X42="○",[7]回答表!S117,IF([7]回答表!AA42="○",[7]回答表!S130,""))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IF([7]回答表!X42="○",[7]回答表!J117,IF([7]回答表!AA42="○",[7]回答表!J130,""))</f>
        <v/>
      </c>
      <c r="AN66" s="119"/>
      <c r="AO66" s="119"/>
      <c r="AP66" s="119"/>
      <c r="AQ66" s="119"/>
      <c r="AR66" s="119"/>
      <c r="AS66" s="119"/>
      <c r="AT66" s="120"/>
      <c r="AU66" s="118" t="str">
        <f>IF([7]回答表!X42="○",[7]回答表!J118,IF([7]回答表!AA42="○",[7]回答表!J131,""))</f>
        <v/>
      </c>
      <c r="AV66" s="119"/>
      <c r="AW66" s="119"/>
      <c r="AX66" s="119"/>
      <c r="AY66" s="119"/>
      <c r="AZ66" s="119"/>
      <c r="BA66" s="119"/>
      <c r="BB66" s="120"/>
      <c r="BC66" s="40"/>
      <c r="BD66" s="35"/>
      <c r="BE66" s="82" t="str">
        <f>IF([7]回答表!X42="○",[7]回答表!V117,IF([7]回答表!AA42="○",[7]回答表!V130,""))</f>
        <v/>
      </c>
      <c r="BF66" s="83"/>
      <c r="BG66" s="83"/>
      <c r="BH66" s="83"/>
      <c r="BI66" s="82" t="str">
        <f>IF([7]回答表!X42="○",[7]回答表!V118,IF([7]回答表!AA42="○",[7]回答表!V131,""))</f>
        <v/>
      </c>
      <c r="BJ66" s="83"/>
      <c r="BK66" s="83"/>
      <c r="BL66" s="83"/>
      <c r="BM66" s="82" t="str">
        <f>IF([7]回答表!X42="○",[7]回答表!V119,IF([7]回答表!AA42="○",[7]回答表!V132,""))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IF([7]回答表!AA42="○","○","")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IF([7]回答表!AD42="○","○","")</f>
        <v/>
      </c>
      <c r="O75" s="98"/>
      <c r="P75" s="98"/>
      <c r="Q75" s="99"/>
      <c r="R75" s="39"/>
      <c r="S75" s="39"/>
      <c r="T75" s="39"/>
      <c r="U75" s="106" t="str">
        <f>IF([7]回答表!AD42="○",[7]回答表!B137,"")</f>
        <v/>
      </c>
      <c r="V75" s="107"/>
      <c r="W75" s="107"/>
      <c r="X75" s="107"/>
      <c r="Y75" s="107"/>
      <c r="Z75" s="107"/>
      <c r="AA75" s="107"/>
      <c r="AB75" s="107"/>
      <c r="AC75" s="107"/>
      <c r="AD75" s="107"/>
      <c r="AE75" s="107"/>
      <c r="AF75" s="107"/>
      <c r="AG75" s="107"/>
      <c r="AH75" s="107"/>
      <c r="AI75" s="107"/>
      <c r="AJ75" s="108"/>
      <c r="AK75" s="56"/>
      <c r="AL75" s="56"/>
      <c r="AM75" s="106" t="str">
        <f>IF([7]回答表!AD42="○",[7]回答表!B143,"")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IF([7]回答表!F17="水道事業",IF([7]回答表!X43="○","○",""),"")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IF([7]回答表!F17="水道事業",IF([7]回答表!X43="○",[7]回答表!B154,IF([7]回答表!AA43="○",[7]回答表!B201,"")),"")</f>
        <v/>
      </c>
      <c r="AN87" s="107"/>
      <c r="AO87" s="107"/>
      <c r="AP87" s="107"/>
      <c r="AQ87" s="107"/>
      <c r="AR87" s="107"/>
      <c r="AS87" s="107"/>
      <c r="AT87" s="107"/>
      <c r="AU87" s="107"/>
      <c r="AV87" s="107"/>
      <c r="AW87" s="107"/>
      <c r="AX87" s="107"/>
      <c r="AY87" s="107"/>
      <c r="AZ87" s="107"/>
      <c r="BA87" s="107"/>
      <c r="BB87" s="108"/>
      <c r="BC87" s="40"/>
      <c r="BD87" s="35"/>
      <c r="BE87" s="115" t="str">
        <f>IF([7]回答表!F17="水道事業",IF([7]回答表!X43="○",[7]回答表!B190,IF([7]回答表!AA43="○",[7]回答表!B238,"")),"")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IF([7]回答表!F17="水道事業",IF([7]回答表!X43="○",[7]回答表!J162,IF([7]回答表!AA43="○",[7]回答表!J209,"")),"")</f>
        <v/>
      </c>
      <c r="V89" s="119"/>
      <c r="W89" s="119"/>
      <c r="X89" s="119"/>
      <c r="Y89" s="119"/>
      <c r="Z89" s="119"/>
      <c r="AA89" s="119"/>
      <c r="AB89" s="120"/>
      <c r="AC89" s="118" t="str">
        <f>IF([7]回答表!F17="水道事業",IF([7]回答表!X43="○",[7]回答表!J169,IF([7]回答表!AA43="○",[7]回答表!J216,"")),"")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IF([7]回答表!F17="水道事業",IF([7]回答表!X43="○",[7]回答表!E190,IF([7]回答表!AA43="○",[7]回答表!E238,"")),"")</f>
        <v/>
      </c>
      <c r="BF90" s="83"/>
      <c r="BG90" s="83"/>
      <c r="BH90" s="83"/>
      <c r="BI90" s="82" t="str">
        <f>IF([7]回答表!F17="水道事業",IF([7]回答表!X43="○",[7]回答表!E191,IF([7]回答表!AA43="○",[7]回答表!E239,"")),"")</f>
        <v/>
      </c>
      <c r="BJ90" s="83"/>
      <c r="BK90" s="83"/>
      <c r="BL90" s="83"/>
      <c r="BM90" s="82" t="str">
        <f>IF([7]回答表!F17="水道事業",IF([7]回答表!X43="○",[7]回答表!E192,IF([7]回答表!AA43="○",[7]回答表!E240,"")),"")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IF([7]回答表!F17="水道事業",IF([7]回答表!AA43="○","○",""),"")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IF([7]回答表!F17="水道事業",IF([7]回答表!X43="○",[7]回答表!J172,IF([7]回答表!AA43="○",[7]回答表!J219,"")),"")</f>
        <v/>
      </c>
      <c r="V94" s="119"/>
      <c r="W94" s="119"/>
      <c r="X94" s="119"/>
      <c r="Y94" s="119"/>
      <c r="Z94" s="119"/>
      <c r="AA94" s="119"/>
      <c r="AB94" s="120"/>
      <c r="AC94" s="118" t="str">
        <f>IF([7]回答表!F17="水道事業",IF([7]回答表!X43="○",[7]回答表!J176,IF([7]回答表!AA43="○",[7]回答表!J223,"")),"")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IF([7]回答表!F17="水道事業",IF([7]回答表!AD43="○","○",""),"")</f>
        <v/>
      </c>
      <c r="O99" s="98"/>
      <c r="P99" s="98"/>
      <c r="Q99" s="99"/>
      <c r="R99" s="39"/>
      <c r="S99" s="39"/>
      <c r="T99" s="39"/>
      <c r="U99" s="106" t="str">
        <f>IF([7]回答表!F17="水道事業",IF([7]回答表!AD43="○",[7]回答表!B249,""),"")</f>
        <v/>
      </c>
      <c r="V99" s="107"/>
      <c r="W99" s="107"/>
      <c r="X99" s="107"/>
      <c r="Y99" s="107"/>
      <c r="Z99" s="107"/>
      <c r="AA99" s="107"/>
      <c r="AB99" s="107"/>
      <c r="AC99" s="107"/>
      <c r="AD99" s="107"/>
      <c r="AE99" s="107"/>
      <c r="AF99" s="107"/>
      <c r="AG99" s="107"/>
      <c r="AH99" s="107"/>
      <c r="AI99" s="107"/>
      <c r="AJ99" s="108"/>
      <c r="AK99" s="56"/>
      <c r="AL99" s="56"/>
      <c r="AM99" s="106" t="str">
        <f>IF([7]回答表!F17="水道事業",IF([7]回答表!AD43="○",[7]回答表!B255,""),"")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IF([7]回答表!F17="簡易水道事業",IF([7]回答表!X43="○","○",""),"")</f>
        <v>○</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IF([7]回答表!F17="簡易水道事業",IF([7]回答表!X43="○",[7]回答表!B154,IF([7]回答表!AA43="○",[7]回答表!B201,"")),"")</f>
        <v>簡易水道浄水施設が老朽化していたため、簡易水道浄水施設の改築整備費用と隣接の上水道への接続統合費用を比較し、より最適な上水道への統合とした。これにより、施設整備費、管理費が削減された。</v>
      </c>
      <c r="AN111" s="107"/>
      <c r="AO111" s="107"/>
      <c r="AP111" s="107"/>
      <c r="AQ111" s="107"/>
      <c r="AR111" s="107"/>
      <c r="AS111" s="107"/>
      <c r="AT111" s="107"/>
      <c r="AU111" s="107"/>
      <c r="AV111" s="107"/>
      <c r="AW111" s="107"/>
      <c r="AX111" s="107"/>
      <c r="AY111" s="107"/>
      <c r="AZ111" s="107"/>
      <c r="BA111" s="107"/>
      <c r="BB111" s="108"/>
      <c r="BC111" s="40"/>
      <c r="BD111" s="35"/>
      <c r="BE111" s="115" t="str">
        <f>IF([7]回答表!F17="簡易水道事業",IF([7]回答表!X43="○",[7]回答表!B190,IF([7]回答表!AA43="○",[7]回答表!B238,"")),"")</f>
        <v>平成</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IF([7]回答表!F17="簡易水道事業",IF([7]回答表!X43="○",[7]回答表!Y181,IF([7]回答表!AA43="○",[7]回答表!Y229,"")),"")</f>
        <v>○</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f>IF([7]回答表!F17="簡易水道事業",IF([7]回答表!X43="○",[7]回答表!E190,IF([7]回答表!AA43="○",[7]回答表!E238,"")),"")</f>
        <v>20</v>
      </c>
      <c r="BF114" s="83"/>
      <c r="BG114" s="83"/>
      <c r="BH114" s="83"/>
      <c r="BI114" s="82">
        <f>IF([7]回答表!F17="簡易水道事業",IF([7]回答表!X43="○",[7]回答表!E191,IF([7]回答表!AA43="○",[7]回答表!E239,"")),"")</f>
        <v>11</v>
      </c>
      <c r="BJ114" s="83"/>
      <c r="BK114" s="83"/>
      <c r="BL114" s="83"/>
      <c r="BM114" s="82">
        <f>IF([7]回答表!F17="簡易水道事業",IF([7]回答表!X43="○",[7]回答表!E192,IF([7]回答表!AA43="○",[7]回答表!E240,"")),"")</f>
        <v>6</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IF([7]回答表!F17="簡易水道事業",IF([7]回答表!AA43="○","○",""),"")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f>IF([7]回答表!F17="簡易水道事業",IF([7]回答表!X43="○",[7]回答表!Y182,IF([7]回答表!AA43="○",[7]回答表!Y230,"")),"")</f>
        <v>0</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IF([7]回答表!F17="簡易水道事業",IF([7]回答表!AD43="○","○",""),"")</f>
        <v/>
      </c>
      <c r="O123" s="98"/>
      <c r="P123" s="98"/>
      <c r="Q123" s="99"/>
      <c r="R123" s="39"/>
      <c r="S123" s="39"/>
      <c r="T123" s="39"/>
      <c r="U123" s="106" t="str">
        <f>IF([7]回答表!F17="簡易水道事業",IF([7]回答表!AD43="○",[7]回答表!B249,""),"")</f>
        <v/>
      </c>
      <c r="V123" s="107"/>
      <c r="W123" s="107"/>
      <c r="X123" s="107"/>
      <c r="Y123" s="107"/>
      <c r="Z123" s="107"/>
      <c r="AA123" s="107"/>
      <c r="AB123" s="107"/>
      <c r="AC123" s="107"/>
      <c r="AD123" s="107"/>
      <c r="AE123" s="107"/>
      <c r="AF123" s="107"/>
      <c r="AG123" s="107"/>
      <c r="AH123" s="107"/>
      <c r="AI123" s="107"/>
      <c r="AJ123" s="108"/>
      <c r="AK123" s="56"/>
      <c r="AL123" s="56"/>
      <c r="AM123" s="106" t="str">
        <f>IF([7]回答表!F17="簡易水道事業",IF([7]回答表!AD43="○",[7]回答表!B255,""),"")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IF([7]回答表!F17="下水道事業",IF([7]回答表!X43="○","○",""),"")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IF([7]回答表!F17="下水道事業",IF([7]回答表!X43="○",[7]回答表!B154,IF([7]回答表!AA43="○",[7]回答表!B201,"")),"")</f>
        <v/>
      </c>
      <c r="AN135" s="107"/>
      <c r="AO135" s="107"/>
      <c r="AP135" s="107"/>
      <c r="AQ135" s="107"/>
      <c r="AR135" s="107"/>
      <c r="AS135" s="107"/>
      <c r="AT135" s="107"/>
      <c r="AU135" s="107"/>
      <c r="AV135" s="107"/>
      <c r="AW135" s="107"/>
      <c r="AX135" s="107"/>
      <c r="AY135" s="107"/>
      <c r="AZ135" s="107"/>
      <c r="BA135" s="107"/>
      <c r="BB135" s="108"/>
      <c r="BC135" s="40"/>
      <c r="BD135" s="35"/>
      <c r="BE135" s="115" t="str">
        <f>IF([7]回答表!F17="下水道事業",IF([7]回答表!X43="○",[7]回答表!B190,IF([7]回答表!AA43="○",[7]回答表!B238,"")),"")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IF([7]回答表!F17="下水道事業",IF([7]回答表!X43="○",[7]回答表!Y184,IF([7]回答表!AA43="○",[7]回答表!Y232,"")),"")</f>
        <v/>
      </c>
      <c r="V137" s="119"/>
      <c r="W137" s="119"/>
      <c r="X137" s="119"/>
      <c r="Y137" s="119"/>
      <c r="Z137" s="119"/>
      <c r="AA137" s="119"/>
      <c r="AB137" s="120"/>
      <c r="AC137" s="118" t="str">
        <f>IF([7]回答表!F17="下水道事業",IF([7]回答表!X43="○",[7]回答表!Y185,IF([7]回答表!AA43="○",[7]回答表!Y233,"")),"")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IF([7]回答表!F17="下水道事業",IF([7]回答表!X43="○",[7]回答表!E190,IF([7]回答表!AA43="○",[7]回答表!E238,"")),"")</f>
        <v/>
      </c>
      <c r="BF138" s="83"/>
      <c r="BG138" s="83"/>
      <c r="BH138" s="83"/>
      <c r="BI138" s="82" t="str">
        <f>IF([7]回答表!F17="下水道事業",IF([7]回答表!X43="○",[7]回答表!E191,IF([7]回答表!AA43="○",[7]回答表!E239,"")),"")</f>
        <v/>
      </c>
      <c r="BJ138" s="83"/>
      <c r="BK138" s="83"/>
      <c r="BL138" s="83"/>
      <c r="BM138" s="82" t="str">
        <f>IF([7]回答表!F17="下水道事業",IF([7]回答表!X43="○",[7]回答表!E192,IF([7]回答表!AA43="○",[7]回答表!E240,"")),"")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IF([7]回答表!F17="下水道事業",IF([7]回答表!AA43="○","○",""),"")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IF([7]回答表!F17="下水道事業",IF([7]回答表!X43="○",[7]回答表!Y186,IF([7]回答表!AA43="○",[7]回答表!Y234,"")),"")</f>
        <v/>
      </c>
      <c r="V142" s="119"/>
      <c r="W142" s="119"/>
      <c r="X142" s="119"/>
      <c r="Y142" s="119"/>
      <c r="Z142" s="119"/>
      <c r="AA142" s="119"/>
      <c r="AB142" s="120"/>
      <c r="AC142" s="118" t="str">
        <f>IF([7]回答表!F17="下水道事業",IF([7]回答表!X43="○",[7]回答表!Y187,IF([7]回答表!AA43="○",[7]回答表!Y235,"")),"")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IF([7]回答表!F17="下水道事業",IF([7]回答表!AD43="○","○",""),"")</f>
        <v/>
      </c>
      <c r="O147" s="98"/>
      <c r="P147" s="98"/>
      <c r="Q147" s="99"/>
      <c r="R147" s="39"/>
      <c r="S147" s="39"/>
      <c r="T147" s="39"/>
      <c r="U147" s="106" t="str">
        <f>IF([7]回答表!F17="下水道事業",IF([7]回答表!AD43="○",[7]回答表!B249,""),"")</f>
        <v/>
      </c>
      <c r="V147" s="107"/>
      <c r="W147" s="107"/>
      <c r="X147" s="107"/>
      <c r="Y147" s="107"/>
      <c r="Z147" s="107"/>
      <c r="AA147" s="107"/>
      <c r="AB147" s="107"/>
      <c r="AC147" s="107"/>
      <c r="AD147" s="107"/>
      <c r="AE147" s="107"/>
      <c r="AF147" s="107"/>
      <c r="AG147" s="107"/>
      <c r="AH147" s="107"/>
      <c r="AI147" s="107"/>
      <c r="AJ147" s="108"/>
      <c r="AK147" s="56"/>
      <c r="AL147" s="56"/>
      <c r="AM147" s="106" t="str">
        <f>IF([7]回答表!F17="下水道事業",IF([7]回答表!AD43="○",[7]回答表!B255,""),"")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IF([7]回答表!BD17="○",IF([7]回答表!X43="○","○",""),"")</f>
        <v/>
      </c>
      <c r="O159" s="98"/>
      <c r="P159" s="98"/>
      <c r="Q159" s="99"/>
      <c r="R159" s="39"/>
      <c r="S159" s="39"/>
      <c r="T159" s="39"/>
      <c r="U159" s="106" t="str">
        <f>IF([7]回答表!BD17="○",IF([7]回答表!X43="○",[7]回答表!B154,IF([7]回答表!AA43="○",[7]回答表!B201,"")),"")</f>
        <v/>
      </c>
      <c r="V159" s="107"/>
      <c r="W159" s="107"/>
      <c r="X159" s="107"/>
      <c r="Y159" s="107"/>
      <c r="Z159" s="107"/>
      <c r="AA159" s="107"/>
      <c r="AB159" s="107"/>
      <c r="AC159" s="107"/>
      <c r="AD159" s="107"/>
      <c r="AE159" s="107"/>
      <c r="AF159" s="107"/>
      <c r="AG159" s="107"/>
      <c r="AH159" s="107"/>
      <c r="AI159" s="107"/>
      <c r="AJ159" s="108"/>
      <c r="AK159" s="50"/>
      <c r="AL159" s="50"/>
      <c r="AM159" s="115" t="str">
        <f>IF([7]回答表!BD17="○",IF([7]回答表!X43="○",[7]回答表!B190,IF([7]回答表!AA43="○",[7]回答表!B238,"")),"")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IF([7]回答表!BD17="○",IF([7]回答表!X43="○",[7]回答表!E190,IF([7]回答表!AA43="○",[7]回答表!E238,"")),"")</f>
        <v/>
      </c>
      <c r="AN162" s="83"/>
      <c r="AO162" s="83"/>
      <c r="AP162" s="83"/>
      <c r="AQ162" s="82" t="str">
        <f>IF([7]回答表!BD17="○",IF([7]回答表!X43="○",[7]回答表!E191,IF([7]回答表!AA43="○",[7]回答表!E239,"")),"")</f>
        <v/>
      </c>
      <c r="AR162" s="83"/>
      <c r="AS162" s="83"/>
      <c r="AT162" s="83"/>
      <c r="AU162" s="82" t="str">
        <f>IF([7]回答表!BD17="○",IF([7]回答表!X43="○",[7]回答表!E192,IF([7]回答表!AA43="○",[7]回答表!E240,"")),"")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IF([7]回答表!BD17="○",IF([7]回答表!AA43="○","○",""),"")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IF([7]回答表!BD17="○",IF([7]回答表!AD43="○","○",""),"")</f>
        <v/>
      </c>
      <c r="O171" s="98"/>
      <c r="P171" s="98"/>
      <c r="Q171" s="99"/>
      <c r="R171" s="39"/>
      <c r="S171" s="39"/>
      <c r="T171" s="39"/>
      <c r="U171" s="106" t="str">
        <f>IF([7]回答表!BD17="○",IF([7]回答表!AD43="○",[7]回答表!B249,""),"")</f>
        <v/>
      </c>
      <c r="V171" s="107"/>
      <c r="W171" s="107"/>
      <c r="X171" s="107"/>
      <c r="Y171" s="107"/>
      <c r="Z171" s="107"/>
      <c r="AA171" s="107"/>
      <c r="AB171" s="107"/>
      <c r="AC171" s="107"/>
      <c r="AD171" s="107"/>
      <c r="AE171" s="107"/>
      <c r="AF171" s="107"/>
      <c r="AG171" s="107"/>
      <c r="AH171" s="107"/>
      <c r="AI171" s="107"/>
      <c r="AJ171" s="108"/>
      <c r="AK171" s="56"/>
      <c r="AL171" s="56"/>
      <c r="AM171" s="106" t="str">
        <f>IF([7]回答表!BD17="○",IF([7]回答表!AD43="○",[7]回答表!B255,""),"")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IF([7]回答表!X44="○","○","")</f>
        <v/>
      </c>
      <c r="O183" s="98"/>
      <c r="P183" s="98"/>
      <c r="Q183" s="99"/>
      <c r="R183" s="39"/>
      <c r="S183" s="39"/>
      <c r="T183" s="39"/>
      <c r="U183" s="106" t="str">
        <f>IF([7]回答表!X44="○",[7]回答表!B266,IF([7]回答表!AA44="○",[7]回答表!B283,""))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IF([7]回答表!X44="○",[7]回答表!U272,IF([7]回答表!AA44="○",[7]回答表!U289,""))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IF([7]回答表!X44="○",[7]回答表!G272,IF([7]回答表!AA44="○",[7]回答表!G289,""))</f>
        <v/>
      </c>
      <c r="AN186" s="119"/>
      <c r="AO186" s="119"/>
      <c r="AP186" s="119"/>
      <c r="AQ186" s="119"/>
      <c r="AR186" s="119"/>
      <c r="AS186" s="119"/>
      <c r="AT186" s="120"/>
      <c r="AU186" s="118" t="str">
        <f>IF([7]回答表!X44="○",[7]回答表!G273,IF([7]回答表!AA44="○",[7]回答表!G290,""))</f>
        <v/>
      </c>
      <c r="AV186" s="119"/>
      <c r="AW186" s="119"/>
      <c r="AX186" s="119"/>
      <c r="AY186" s="119"/>
      <c r="AZ186" s="119"/>
      <c r="BA186" s="119"/>
      <c r="BB186" s="120"/>
      <c r="BC186" s="40"/>
      <c r="BD186" s="35"/>
      <c r="BE186" s="82" t="str">
        <f>IF([7]回答表!X44="○",[7]回答表!X272,IF([7]回答表!AA44="○",[7]回答表!X289,""))</f>
        <v/>
      </c>
      <c r="BF186" s="83"/>
      <c r="BG186" s="83"/>
      <c r="BH186" s="83"/>
      <c r="BI186" s="82" t="str">
        <f>IF([7]回答表!X44="○",[7]回答表!X273,IF([7]回答表!AA44="○",[7]回答表!X290,""))</f>
        <v/>
      </c>
      <c r="BJ186" s="83"/>
      <c r="BK186" s="83"/>
      <c r="BL186" s="86"/>
      <c r="BM186" s="82" t="str">
        <f>IF([7]回答表!X44="○",[7]回答表!X274,IF([7]回答表!AA44="○",[7]回答表!X291,""))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IF([7]回答表!AA44="○","○","")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IF([7]回答表!AD44="○","○","")</f>
        <v/>
      </c>
      <c r="O195" s="98"/>
      <c r="P195" s="98"/>
      <c r="Q195" s="99"/>
      <c r="R195" s="39"/>
      <c r="S195" s="39"/>
      <c r="T195" s="39"/>
      <c r="U195" s="106" t="str">
        <f>IF([7]回答表!AD44="○",[7]回答表!B296,"")</f>
        <v/>
      </c>
      <c r="V195" s="107"/>
      <c r="W195" s="107"/>
      <c r="X195" s="107"/>
      <c r="Y195" s="107"/>
      <c r="Z195" s="107"/>
      <c r="AA195" s="107"/>
      <c r="AB195" s="107"/>
      <c r="AC195" s="107"/>
      <c r="AD195" s="107"/>
      <c r="AE195" s="107"/>
      <c r="AF195" s="107"/>
      <c r="AG195" s="107"/>
      <c r="AH195" s="107"/>
      <c r="AI195" s="107"/>
      <c r="AJ195" s="108"/>
      <c r="AK195" s="61"/>
      <c r="AL195" s="61"/>
      <c r="AM195" s="106" t="str">
        <f>IF([7]回答表!AD44="○",[7]回答表!B302,"")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IF([7]回答表!X45="○","○","")</f>
        <v>○</v>
      </c>
      <c r="O207" s="98"/>
      <c r="P207" s="98"/>
      <c r="Q207" s="99"/>
      <c r="R207" s="39"/>
      <c r="S207" s="39"/>
      <c r="T207" s="39"/>
      <c r="U207" s="164" t="str">
        <f>IF([7]回答表!X45="○",[7]回答表!B314,IF([7]回答表!AA45="○",[7]回答表!B337,""))</f>
        <v>上水道施設及び簡易水道施設の維持管理・運営を民間に委託。3年委託により、26,703千円の経費削減し、5年委託を更新した。また、上下水道料金徴収等業務(令和2年度から）についても5年委託を実施する。</v>
      </c>
      <c r="V207" s="165"/>
      <c r="W207" s="165"/>
      <c r="X207" s="165"/>
      <c r="Y207" s="165"/>
      <c r="Z207" s="165"/>
      <c r="AA207" s="165"/>
      <c r="AB207" s="165"/>
      <c r="AC207" s="165"/>
      <c r="AD207" s="165"/>
      <c r="AE207" s="165"/>
      <c r="AF207" s="165"/>
      <c r="AG207" s="165"/>
      <c r="AH207" s="165"/>
      <c r="AI207" s="165"/>
      <c r="AJ207" s="166"/>
      <c r="AK207" s="50"/>
      <c r="AL207" s="50"/>
      <c r="AM207" s="50"/>
      <c r="AN207" s="173" t="str">
        <f>IF([7]回答表!X45="○",[7]回答表!B320,"")</f>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　</v>
      </c>
      <c r="AO207" s="174"/>
      <c r="AP207" s="174"/>
      <c r="AQ207" s="174"/>
      <c r="AR207" s="174"/>
      <c r="AS207" s="174"/>
      <c r="AT207" s="174"/>
      <c r="AU207" s="174"/>
      <c r="AV207" s="174"/>
      <c r="AW207" s="174"/>
      <c r="AX207" s="174"/>
      <c r="AY207" s="174"/>
      <c r="AZ207" s="174"/>
      <c r="BA207" s="174"/>
      <c r="BB207" s="175"/>
      <c r="BC207" s="40"/>
      <c r="BD207" s="35"/>
      <c r="BE207" s="115" t="str">
        <f>IF([7]回答表!X45="○",[7]回答表!B326,IF([7]回答表!AA45="○",[7]回答表!B343,""))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67"/>
      <c r="V208" s="168"/>
      <c r="W208" s="168"/>
      <c r="X208" s="168"/>
      <c r="Y208" s="168"/>
      <c r="Z208" s="168"/>
      <c r="AA208" s="168"/>
      <c r="AB208" s="168"/>
      <c r="AC208" s="168"/>
      <c r="AD208" s="168"/>
      <c r="AE208" s="168"/>
      <c r="AF208" s="168"/>
      <c r="AG208" s="168"/>
      <c r="AH208" s="168"/>
      <c r="AI208" s="168"/>
      <c r="AJ208" s="169"/>
      <c r="AK208" s="50"/>
      <c r="AL208" s="50"/>
      <c r="AM208" s="50"/>
      <c r="AN208" s="176"/>
      <c r="AO208" s="177"/>
      <c r="AP208" s="177"/>
      <c r="AQ208" s="177"/>
      <c r="AR208" s="177"/>
      <c r="AS208" s="177"/>
      <c r="AT208" s="177"/>
      <c r="AU208" s="177"/>
      <c r="AV208" s="177"/>
      <c r="AW208" s="177"/>
      <c r="AX208" s="177"/>
      <c r="AY208" s="177"/>
      <c r="AZ208" s="177"/>
      <c r="BA208" s="177"/>
      <c r="BB208" s="17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67"/>
      <c r="V209" s="168"/>
      <c r="W209" s="168"/>
      <c r="X209" s="168"/>
      <c r="Y209" s="168"/>
      <c r="Z209" s="168"/>
      <c r="AA209" s="168"/>
      <c r="AB209" s="168"/>
      <c r="AC209" s="168"/>
      <c r="AD209" s="168"/>
      <c r="AE209" s="168"/>
      <c r="AF209" s="168"/>
      <c r="AG209" s="168"/>
      <c r="AH209" s="168"/>
      <c r="AI209" s="168"/>
      <c r="AJ209" s="169"/>
      <c r="AK209" s="50"/>
      <c r="AL209" s="50"/>
      <c r="AM209" s="50"/>
      <c r="AN209" s="176"/>
      <c r="AO209" s="177"/>
      <c r="AP209" s="177"/>
      <c r="AQ209" s="177"/>
      <c r="AR209" s="177"/>
      <c r="AS209" s="177"/>
      <c r="AT209" s="177"/>
      <c r="AU209" s="177"/>
      <c r="AV209" s="177"/>
      <c r="AW209" s="177"/>
      <c r="AX209" s="177"/>
      <c r="AY209" s="177"/>
      <c r="AZ209" s="177"/>
      <c r="BA209" s="177"/>
      <c r="BB209" s="17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67"/>
      <c r="V210" s="168"/>
      <c r="W210" s="168"/>
      <c r="X210" s="168"/>
      <c r="Y210" s="168"/>
      <c r="Z210" s="168"/>
      <c r="AA210" s="168"/>
      <c r="AB210" s="168"/>
      <c r="AC210" s="168"/>
      <c r="AD210" s="168"/>
      <c r="AE210" s="168"/>
      <c r="AF210" s="168"/>
      <c r="AG210" s="168"/>
      <c r="AH210" s="168"/>
      <c r="AI210" s="168"/>
      <c r="AJ210" s="169"/>
      <c r="AK210" s="50"/>
      <c r="AL210" s="50"/>
      <c r="AM210" s="50"/>
      <c r="AN210" s="176"/>
      <c r="AO210" s="177"/>
      <c r="AP210" s="177"/>
      <c r="AQ210" s="177"/>
      <c r="AR210" s="177"/>
      <c r="AS210" s="177"/>
      <c r="AT210" s="177"/>
      <c r="AU210" s="177"/>
      <c r="AV210" s="177"/>
      <c r="AW210" s="177"/>
      <c r="AX210" s="177"/>
      <c r="AY210" s="177"/>
      <c r="AZ210" s="177"/>
      <c r="BA210" s="177"/>
      <c r="BB210" s="178"/>
      <c r="BC210" s="40"/>
      <c r="BD210" s="35"/>
      <c r="BE210" s="82">
        <f>IF([7]回答表!X45="○",[7]回答表!E326,IF([7]回答表!AA45="○",[7]回答表!E343,""))</f>
        <v>29</v>
      </c>
      <c r="BF210" s="83"/>
      <c r="BG210" s="83"/>
      <c r="BH210" s="83"/>
      <c r="BI210" s="82">
        <f>IF([7]回答表!X45="○",[7]回答表!E327,IF([7]回答表!AA45="○",[7]回答表!E344,""))</f>
        <v>4</v>
      </c>
      <c r="BJ210" s="83"/>
      <c r="BK210" s="83"/>
      <c r="BL210" s="86"/>
      <c r="BM210" s="82">
        <f>IF([7]回答表!X45="○",[7]回答表!E328,IF([7]回答表!AA45="○",[7]回答表!E345,""))</f>
        <v>1</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67"/>
      <c r="V211" s="168"/>
      <c r="W211" s="168"/>
      <c r="X211" s="168"/>
      <c r="Y211" s="168"/>
      <c r="Z211" s="168"/>
      <c r="AA211" s="168"/>
      <c r="AB211" s="168"/>
      <c r="AC211" s="168"/>
      <c r="AD211" s="168"/>
      <c r="AE211" s="168"/>
      <c r="AF211" s="168"/>
      <c r="AG211" s="168"/>
      <c r="AH211" s="168"/>
      <c r="AI211" s="168"/>
      <c r="AJ211" s="169"/>
      <c r="AK211" s="50"/>
      <c r="AL211" s="50"/>
      <c r="AM211" s="50"/>
      <c r="AN211" s="176"/>
      <c r="AO211" s="177"/>
      <c r="AP211" s="177"/>
      <c r="AQ211" s="177"/>
      <c r="AR211" s="177"/>
      <c r="AS211" s="177"/>
      <c r="AT211" s="177"/>
      <c r="AU211" s="177"/>
      <c r="AV211" s="177"/>
      <c r="AW211" s="177"/>
      <c r="AX211" s="177"/>
      <c r="AY211" s="177"/>
      <c r="AZ211" s="177"/>
      <c r="BA211" s="177"/>
      <c r="BB211" s="17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67"/>
      <c r="V212" s="168"/>
      <c r="W212" s="168"/>
      <c r="X212" s="168"/>
      <c r="Y212" s="168"/>
      <c r="Z212" s="168"/>
      <c r="AA212" s="168"/>
      <c r="AB212" s="168"/>
      <c r="AC212" s="168"/>
      <c r="AD212" s="168"/>
      <c r="AE212" s="168"/>
      <c r="AF212" s="168"/>
      <c r="AG212" s="168"/>
      <c r="AH212" s="168"/>
      <c r="AI212" s="168"/>
      <c r="AJ212" s="169"/>
      <c r="AK212" s="50"/>
      <c r="AL212" s="50"/>
      <c r="AM212" s="50"/>
      <c r="AN212" s="176"/>
      <c r="AO212" s="177"/>
      <c r="AP212" s="177"/>
      <c r="AQ212" s="177"/>
      <c r="AR212" s="177"/>
      <c r="AS212" s="177"/>
      <c r="AT212" s="177"/>
      <c r="AU212" s="177"/>
      <c r="AV212" s="177"/>
      <c r="AW212" s="177"/>
      <c r="AX212" s="177"/>
      <c r="AY212" s="177"/>
      <c r="AZ212" s="177"/>
      <c r="BA212" s="177"/>
      <c r="BB212" s="17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IF([7]回答表!AA45="○","○","")</f>
        <v/>
      </c>
      <c r="O213" s="98"/>
      <c r="P213" s="98"/>
      <c r="Q213" s="99"/>
      <c r="R213" s="39"/>
      <c r="S213" s="39"/>
      <c r="T213" s="39"/>
      <c r="U213" s="167"/>
      <c r="V213" s="168"/>
      <c r="W213" s="168"/>
      <c r="X213" s="168"/>
      <c r="Y213" s="168"/>
      <c r="Z213" s="168"/>
      <c r="AA213" s="168"/>
      <c r="AB213" s="168"/>
      <c r="AC213" s="168"/>
      <c r="AD213" s="168"/>
      <c r="AE213" s="168"/>
      <c r="AF213" s="168"/>
      <c r="AG213" s="168"/>
      <c r="AH213" s="168"/>
      <c r="AI213" s="168"/>
      <c r="AJ213" s="169"/>
      <c r="AK213" s="50"/>
      <c r="AL213" s="50"/>
      <c r="AM213" s="50"/>
      <c r="AN213" s="176"/>
      <c r="AO213" s="177"/>
      <c r="AP213" s="177"/>
      <c r="AQ213" s="177"/>
      <c r="AR213" s="177"/>
      <c r="AS213" s="177"/>
      <c r="AT213" s="177"/>
      <c r="AU213" s="177"/>
      <c r="AV213" s="177"/>
      <c r="AW213" s="177"/>
      <c r="AX213" s="177"/>
      <c r="AY213" s="177"/>
      <c r="AZ213" s="177"/>
      <c r="BA213" s="177"/>
      <c r="BB213" s="17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67"/>
      <c r="V214" s="168"/>
      <c r="W214" s="168"/>
      <c r="X214" s="168"/>
      <c r="Y214" s="168"/>
      <c r="Z214" s="168"/>
      <c r="AA214" s="168"/>
      <c r="AB214" s="168"/>
      <c r="AC214" s="168"/>
      <c r="AD214" s="168"/>
      <c r="AE214" s="168"/>
      <c r="AF214" s="168"/>
      <c r="AG214" s="168"/>
      <c r="AH214" s="168"/>
      <c r="AI214" s="168"/>
      <c r="AJ214" s="169"/>
      <c r="AK214" s="50"/>
      <c r="AL214" s="50"/>
      <c r="AM214" s="50"/>
      <c r="AN214" s="176"/>
      <c r="AO214" s="177"/>
      <c r="AP214" s="177"/>
      <c r="AQ214" s="177"/>
      <c r="AR214" s="177"/>
      <c r="AS214" s="177"/>
      <c r="AT214" s="177"/>
      <c r="AU214" s="177"/>
      <c r="AV214" s="177"/>
      <c r="AW214" s="177"/>
      <c r="AX214" s="177"/>
      <c r="AY214" s="177"/>
      <c r="AZ214" s="177"/>
      <c r="BA214" s="177"/>
      <c r="BB214" s="17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67"/>
      <c r="V215" s="168"/>
      <c r="W215" s="168"/>
      <c r="X215" s="168"/>
      <c r="Y215" s="168"/>
      <c r="Z215" s="168"/>
      <c r="AA215" s="168"/>
      <c r="AB215" s="168"/>
      <c r="AC215" s="168"/>
      <c r="AD215" s="168"/>
      <c r="AE215" s="168"/>
      <c r="AF215" s="168"/>
      <c r="AG215" s="168"/>
      <c r="AH215" s="168"/>
      <c r="AI215" s="168"/>
      <c r="AJ215" s="169"/>
      <c r="AK215" s="50"/>
      <c r="AL215" s="50"/>
      <c r="AM215" s="50"/>
      <c r="AN215" s="176"/>
      <c r="AO215" s="177"/>
      <c r="AP215" s="177"/>
      <c r="AQ215" s="177"/>
      <c r="AR215" s="177"/>
      <c r="AS215" s="177"/>
      <c r="AT215" s="177"/>
      <c r="AU215" s="177"/>
      <c r="AV215" s="177"/>
      <c r="AW215" s="177"/>
      <c r="AX215" s="177"/>
      <c r="AY215" s="177"/>
      <c r="AZ215" s="177"/>
      <c r="BA215" s="177"/>
      <c r="BB215" s="17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70"/>
      <c r="V216" s="171"/>
      <c r="W216" s="171"/>
      <c r="X216" s="171"/>
      <c r="Y216" s="171"/>
      <c r="Z216" s="171"/>
      <c r="AA216" s="171"/>
      <c r="AB216" s="171"/>
      <c r="AC216" s="171"/>
      <c r="AD216" s="171"/>
      <c r="AE216" s="171"/>
      <c r="AF216" s="171"/>
      <c r="AG216" s="171"/>
      <c r="AH216" s="171"/>
      <c r="AI216" s="171"/>
      <c r="AJ216" s="172"/>
      <c r="AK216" s="50"/>
      <c r="AL216" s="50"/>
      <c r="AM216" s="50"/>
      <c r="AN216" s="179"/>
      <c r="AO216" s="180"/>
      <c r="AP216" s="180"/>
      <c r="AQ216" s="180"/>
      <c r="AR216" s="180"/>
      <c r="AS216" s="180"/>
      <c r="AT216" s="180"/>
      <c r="AU216" s="180"/>
      <c r="AV216" s="180"/>
      <c r="AW216" s="180"/>
      <c r="AX216" s="180"/>
      <c r="AY216" s="180"/>
      <c r="AZ216" s="180"/>
      <c r="BA216" s="180"/>
      <c r="BB216" s="18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IF([7]回答表!AD45="○","○","")</f>
        <v/>
      </c>
      <c r="O219" s="98"/>
      <c r="P219" s="98"/>
      <c r="Q219" s="99"/>
      <c r="R219" s="39"/>
      <c r="S219" s="39"/>
      <c r="T219" s="39"/>
      <c r="U219" s="106" t="str">
        <f>IF([7]回答表!AD45="○",[7]回答表!B350,"")</f>
        <v/>
      </c>
      <c r="V219" s="107"/>
      <c r="W219" s="107"/>
      <c r="X219" s="107"/>
      <c r="Y219" s="107"/>
      <c r="Z219" s="107"/>
      <c r="AA219" s="107"/>
      <c r="AB219" s="107"/>
      <c r="AC219" s="107"/>
      <c r="AD219" s="107"/>
      <c r="AE219" s="107"/>
      <c r="AF219" s="107"/>
      <c r="AG219" s="107"/>
      <c r="AH219" s="107"/>
      <c r="AI219" s="107"/>
      <c r="AJ219" s="108"/>
      <c r="AK219" s="61"/>
      <c r="AL219" s="61"/>
      <c r="AM219" s="106" t="str">
        <f>IF([7]回答表!AD45="○",[7]回答表!B356,"")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IF([7]回答表!X46="○","○","")</f>
        <v/>
      </c>
      <c r="O231" s="98"/>
      <c r="P231" s="98"/>
      <c r="Q231" s="99"/>
      <c r="R231" s="39"/>
      <c r="S231" s="39"/>
      <c r="T231" s="39"/>
      <c r="U231" s="106" t="str">
        <f>IF([7]回答表!X46="○",[7]回答表!B368,IF([7]回答表!AA46="○",[7]回答表!B382,""))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IF([7]回答表!X46="○",[7]回答表!BC375,IF([7]回答表!AA46="○",[7]回答表!BC389,""))</f>
        <v/>
      </c>
      <c r="AR231" s="150"/>
      <c r="AS231" s="150"/>
      <c r="AT231" s="150"/>
      <c r="AU231" s="155" t="s">
        <v>63</v>
      </c>
      <c r="AV231" s="156"/>
      <c r="AW231" s="156"/>
      <c r="AX231" s="157"/>
      <c r="AY231" s="150" t="str">
        <f>IF([7]回答表!X46="○",[7]回答表!BC380,IF([7]回答表!AA46="○",[7]回答表!BC394,""))</f>
        <v/>
      </c>
      <c r="AZ231" s="150"/>
      <c r="BA231" s="150"/>
      <c r="BB231" s="150"/>
      <c r="BC231" s="40"/>
      <c r="BD231" s="35"/>
      <c r="BE231" s="115" t="str">
        <f>IF([7]回答表!X46="○",[7]回答表!S374,IF([7]回答表!AA46="○",[7]回答表!S388,""))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IF([7]回答表!X46="○",[7]回答表!BC376,IF([7]回答表!AA46="○",[7]回答表!BC390,""))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IF([7]回答表!X46="○",[7]回答表!V374,IF([7]回答表!AA46="○",[7]回答表!V388,""))</f>
        <v/>
      </c>
      <c r="BF234" s="83"/>
      <c r="BG234" s="83"/>
      <c r="BH234" s="83"/>
      <c r="BI234" s="82" t="str">
        <f>IF([7]回答表!X46="○",[7]回答表!V375,IF([7]回答表!AA46="○",[7]回答表!V389,""))</f>
        <v/>
      </c>
      <c r="BJ234" s="83"/>
      <c r="BK234" s="83"/>
      <c r="BL234" s="86"/>
      <c r="BM234" s="82" t="str">
        <f>IF([7]回答表!X46="○",[7]回答表!V376,IF([7]回答表!AA46="○",[7]回答表!V390,""))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IF([7]回答表!X46="○",[7]回答表!BC377,IF([7]回答表!AA46="○",[7]回答表!BC391,""))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IF([7]回答表!X46="○",[7]回答表!BC381,IF([7]回答表!AA46="○",[7]回答表!BC395,""))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IF([7]回答表!AA46="○","○","")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IF([7]回答表!X46="○",[7]回答表!BC378,IF([7]回答表!AA46="○",[7]回答表!BC392,""))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IF([7]回答表!X46="○",[7]回答表!BC379,IF([7]回答表!AA46="○",[7]回答表!BC393,""))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IF([7]回答表!AD46="○","○","")</f>
        <v/>
      </c>
      <c r="O243" s="98"/>
      <c r="P243" s="98"/>
      <c r="Q243" s="99"/>
      <c r="R243" s="39"/>
      <c r="S243" s="39"/>
      <c r="T243" s="39"/>
      <c r="U243" s="106" t="str">
        <f>IF([7]回答表!AD46="○",[7]回答表!B396,"")</f>
        <v/>
      </c>
      <c r="V243" s="107"/>
      <c r="W243" s="107"/>
      <c r="X243" s="107"/>
      <c r="Y243" s="107"/>
      <c r="Z243" s="107"/>
      <c r="AA243" s="107"/>
      <c r="AB243" s="107"/>
      <c r="AC243" s="107"/>
      <c r="AD243" s="107"/>
      <c r="AE243" s="107"/>
      <c r="AF243" s="107"/>
      <c r="AG243" s="107"/>
      <c r="AH243" s="107"/>
      <c r="AI243" s="107"/>
      <c r="AJ243" s="108"/>
      <c r="AK243" s="56"/>
      <c r="AL243" s="56"/>
      <c r="AM243" s="106" t="str">
        <f>IF([7]回答表!AD46="○",[7]回答表!B402,"")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IF([7]回答表!X47="○","○","")</f>
        <v/>
      </c>
      <c r="O254" s="98"/>
      <c r="P254" s="98"/>
      <c r="Q254" s="99"/>
      <c r="R254" s="39"/>
      <c r="S254" s="39"/>
      <c r="T254" s="39"/>
      <c r="U254" s="106" t="str">
        <f>IF([7]回答表!X47="○",[7]回答表!B414,IF([7]回答表!AA47="○",[7]回答表!B431,""))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IF([7]回答表!X47="○",[7]回答表!B424,IF([7]回答表!AA47="○",[7]回答表!B441,""))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IF([7]回答表!X47="○",[7]回答表!G420,IF([7]回答表!AA47="○",[7]回答表!G437,""))</f>
        <v/>
      </c>
      <c r="AN256" s="119"/>
      <c r="AO256" s="119"/>
      <c r="AP256" s="119"/>
      <c r="AQ256" s="119"/>
      <c r="AR256" s="119"/>
      <c r="AS256" s="119"/>
      <c r="AT256" s="120"/>
      <c r="AU256" s="118" t="str">
        <f>IF([7]回答表!X47="○",[7]回答表!G421,IF([7]回答表!AA47="○",[7]回答表!G438,""))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IF([7]回答表!X47="○",[7]回答表!E424,IF([7]回答表!AA47="○",[7]回答表!E441,""))</f>
        <v/>
      </c>
      <c r="BF257" s="83"/>
      <c r="BG257" s="83"/>
      <c r="BH257" s="83"/>
      <c r="BI257" s="82" t="str">
        <f>IF([7]回答表!X47="○",[7]回答表!E425,IF([7]回答表!AA47="○",[7]回答表!E442,""))</f>
        <v/>
      </c>
      <c r="BJ257" s="83"/>
      <c r="BK257" s="83"/>
      <c r="BL257" s="86"/>
      <c r="BM257" s="82" t="str">
        <f>IF([7]回答表!X47="○",[7]回答表!E426,IF([7]回答表!AA47="○",[7]回答表!E443,""))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IF([7]回答表!AA47="○","○","")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IF([7]回答表!AD47="○","○","")</f>
        <v/>
      </c>
      <c r="O266" s="98"/>
      <c r="P266" s="98"/>
      <c r="Q266" s="99"/>
      <c r="R266" s="39"/>
      <c r="S266" s="39"/>
      <c r="T266" s="39"/>
      <c r="U266" s="106" t="str">
        <f>IF([7]回答表!AD47="○",[7]回答表!B448,"")</f>
        <v/>
      </c>
      <c r="V266" s="107"/>
      <c r="W266" s="107"/>
      <c r="X266" s="107"/>
      <c r="Y266" s="107"/>
      <c r="Z266" s="107"/>
      <c r="AA266" s="107"/>
      <c r="AB266" s="107"/>
      <c r="AC266" s="107"/>
      <c r="AD266" s="107"/>
      <c r="AE266" s="107"/>
      <c r="AF266" s="107"/>
      <c r="AG266" s="107"/>
      <c r="AH266" s="107"/>
      <c r="AI266" s="107"/>
      <c r="AJ266" s="108"/>
      <c r="AK266" s="50"/>
      <c r="AL266" s="50"/>
      <c r="AM266" s="106" t="str">
        <f>IF([7]回答表!AD47="○",[7]回答表!B454,"")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IF([7]回答表!R48="○",[7]回答表!B467,"")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D243:M246"/>
    <mergeCell ref="N243:Q246"/>
    <mergeCell ref="U243:AJ246"/>
    <mergeCell ref="AR105:BB106"/>
    <mergeCell ref="D107:Q108"/>
    <mergeCell ref="R107:BB108"/>
    <mergeCell ref="D111:M114"/>
    <mergeCell ref="N111:Q114"/>
    <mergeCell ref="D99:M102"/>
    <mergeCell ref="N99:Q102"/>
    <mergeCell ref="U99:AJ102"/>
    <mergeCell ref="AM99:BP102"/>
    <mergeCell ref="BI111:BL113"/>
    <mergeCell ref="U111:AJ112"/>
    <mergeCell ref="U116:AJ117"/>
    <mergeCell ref="U118:AJ120"/>
    <mergeCell ref="U113:AJ115"/>
    <mergeCell ref="AM111:BB120"/>
    <mergeCell ref="BE111:BH113"/>
    <mergeCell ref="BE114:BH117"/>
    <mergeCell ref="D117:M120"/>
    <mergeCell ref="N117:Q120"/>
    <mergeCell ref="BE118:BH120"/>
    <mergeCell ref="C11:T13"/>
    <mergeCell ref="BE261:BH263"/>
    <mergeCell ref="BI261:BL263"/>
    <mergeCell ref="BM261:BP263"/>
    <mergeCell ref="D266:M269"/>
    <mergeCell ref="N266:Q269"/>
    <mergeCell ref="U266:AJ269"/>
    <mergeCell ref="AM266:BP269"/>
    <mergeCell ref="BE254:BH256"/>
    <mergeCell ref="BI254:BL256"/>
    <mergeCell ref="AM243:BP246"/>
    <mergeCell ref="AY236:BB240"/>
    <mergeCell ref="D237:M240"/>
    <mergeCell ref="N237:Q240"/>
    <mergeCell ref="AM237:AP238"/>
    <mergeCell ref="AQ237:AT238"/>
    <mergeCell ref="BE238:BH240"/>
    <mergeCell ref="BM238:BP240"/>
    <mergeCell ref="BE234:BH237"/>
    <mergeCell ref="BI234:BL237"/>
    <mergeCell ref="BI238:BL240"/>
    <mergeCell ref="AM239:AP240"/>
    <mergeCell ref="AQ239:AT240"/>
    <mergeCell ref="D123:M126"/>
    <mergeCell ref="AR249:BB249"/>
    <mergeCell ref="D250:Q251"/>
    <mergeCell ref="R250:BB251"/>
    <mergeCell ref="D254:M257"/>
    <mergeCell ref="N254:Q257"/>
    <mergeCell ref="U254:AJ263"/>
    <mergeCell ref="BM254:BP256"/>
    <mergeCell ref="AM256:AT258"/>
    <mergeCell ref="AU256:BB258"/>
    <mergeCell ref="BE257:BH260"/>
    <mergeCell ref="BI257:BL260"/>
    <mergeCell ref="BM257:BP260"/>
    <mergeCell ref="AM254:AT255"/>
    <mergeCell ref="AU254:BB255"/>
    <mergeCell ref="D260:M263"/>
    <mergeCell ref="N260:Q263"/>
    <mergeCell ref="AO43:BB43"/>
    <mergeCell ref="N231:Q234"/>
    <mergeCell ref="U231:AJ240"/>
    <mergeCell ref="AM231:AP232"/>
    <mergeCell ref="AQ231:AT232"/>
    <mergeCell ref="AU231:AX235"/>
    <mergeCell ref="AQ235:AT236"/>
    <mergeCell ref="AU236:AX240"/>
    <mergeCell ref="N219:Q222"/>
    <mergeCell ref="N123:Q126"/>
    <mergeCell ref="U123:AJ126"/>
    <mergeCell ref="AM123:BP126"/>
    <mergeCell ref="U219:AJ222"/>
    <mergeCell ref="D83:Q84"/>
    <mergeCell ref="R83:BB84"/>
    <mergeCell ref="AM235:AP236"/>
    <mergeCell ref="AM46:AN46"/>
    <mergeCell ref="AM47:AN47"/>
    <mergeCell ref="AM48:AN48"/>
    <mergeCell ref="AC89:AJ91"/>
    <mergeCell ref="U92:AB93"/>
    <mergeCell ref="AC92:AJ93"/>
    <mergeCell ref="BM234:BP237"/>
    <mergeCell ref="D213:M216"/>
    <mergeCell ref="N213:Q216"/>
    <mergeCell ref="AR201:BB202"/>
    <mergeCell ref="D203:Q204"/>
    <mergeCell ref="R203:BB204"/>
    <mergeCell ref="D207:M210"/>
    <mergeCell ref="N207:Q210"/>
    <mergeCell ref="U207:AJ216"/>
    <mergeCell ref="AN207:BB216"/>
    <mergeCell ref="AM219:BP222"/>
    <mergeCell ref="AR225:BB226"/>
    <mergeCell ref="D227:Q228"/>
    <mergeCell ref="R227:BB228"/>
    <mergeCell ref="AY231:BB235"/>
    <mergeCell ref="BE231:BH233"/>
    <mergeCell ref="BI231:BL233"/>
    <mergeCell ref="BM231:BP233"/>
    <mergeCell ref="AM233:AP234"/>
    <mergeCell ref="AQ233:AT234"/>
    <mergeCell ref="D231:M234"/>
    <mergeCell ref="D219:M222"/>
    <mergeCell ref="D195:M198"/>
    <mergeCell ref="N195:Q198"/>
    <mergeCell ref="U195:AJ198"/>
    <mergeCell ref="AM195:BP198"/>
    <mergeCell ref="BI183:BL185"/>
    <mergeCell ref="BM183:BP185"/>
    <mergeCell ref="AM186:AT188"/>
    <mergeCell ref="AU186:BB188"/>
    <mergeCell ref="BE186:BH189"/>
    <mergeCell ref="BI186:BL189"/>
    <mergeCell ref="AR177:BB178"/>
    <mergeCell ref="D179:Q180"/>
    <mergeCell ref="R179:BB180"/>
    <mergeCell ref="AQ162:AT165"/>
    <mergeCell ref="AU162:AX165"/>
    <mergeCell ref="D165:M168"/>
    <mergeCell ref="N165:Q168"/>
    <mergeCell ref="AM166:AP168"/>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BE142:BH144"/>
    <mergeCell ref="BI142:BL144"/>
    <mergeCell ref="BM142:BP144"/>
    <mergeCell ref="D147:M150"/>
    <mergeCell ref="N147:Q150"/>
    <mergeCell ref="U147:AJ150"/>
    <mergeCell ref="AQ166:AT168"/>
    <mergeCell ref="AU166:AX168"/>
    <mergeCell ref="D159:M162"/>
    <mergeCell ref="N159:Q162"/>
    <mergeCell ref="U159:AJ168"/>
    <mergeCell ref="AM159:AP161"/>
    <mergeCell ref="AQ159:AT161"/>
    <mergeCell ref="AU159:AX161"/>
    <mergeCell ref="AM162:AP165"/>
    <mergeCell ref="D141:M144"/>
    <mergeCell ref="N141:Q144"/>
    <mergeCell ref="U142:AB144"/>
    <mergeCell ref="AC142:AJ144"/>
    <mergeCell ref="AM147:BP150"/>
    <mergeCell ref="AR153:BB154"/>
    <mergeCell ref="D155:Q156"/>
    <mergeCell ref="R155:BB156"/>
    <mergeCell ref="AR129:BB130"/>
    <mergeCell ref="D131:Q132"/>
    <mergeCell ref="R131:BB132"/>
    <mergeCell ref="D135:M138"/>
    <mergeCell ref="N135:Q138"/>
    <mergeCell ref="U135:AB136"/>
    <mergeCell ref="U137:AB139"/>
    <mergeCell ref="AC137:AJ139"/>
    <mergeCell ref="BE138:BH141"/>
    <mergeCell ref="BI138:BL141"/>
    <mergeCell ref="BM138:BP141"/>
    <mergeCell ref="U140:AB141"/>
    <mergeCell ref="AC140:AJ141"/>
    <mergeCell ref="AC135:AJ136"/>
    <mergeCell ref="AM135:BB144"/>
    <mergeCell ref="D87:M90"/>
    <mergeCell ref="N87:Q90"/>
    <mergeCell ref="U87:AB88"/>
    <mergeCell ref="AC87:AJ88"/>
    <mergeCell ref="AM87:BB96"/>
    <mergeCell ref="D93:M96"/>
    <mergeCell ref="N93:Q96"/>
    <mergeCell ref="U94:AB96"/>
    <mergeCell ref="AC94:AJ96"/>
    <mergeCell ref="U89:AB91"/>
    <mergeCell ref="BM70:BP72"/>
    <mergeCell ref="D44:M47"/>
    <mergeCell ref="N44:Q47"/>
    <mergeCell ref="D63:M66"/>
    <mergeCell ref="N63:Q66"/>
    <mergeCell ref="U63:AJ72"/>
    <mergeCell ref="D75:M78"/>
    <mergeCell ref="N75:Q78"/>
    <mergeCell ref="U75:AJ78"/>
    <mergeCell ref="AM75:BP78"/>
    <mergeCell ref="BE63:BH65"/>
    <mergeCell ref="BI63:BL65"/>
    <mergeCell ref="BM63:BP65"/>
    <mergeCell ref="AM66:AT68"/>
    <mergeCell ref="AU66:BB68"/>
    <mergeCell ref="BE66:BH69"/>
    <mergeCell ref="U8:AN10"/>
    <mergeCell ref="U11:AN13"/>
    <mergeCell ref="AO11:BE13"/>
    <mergeCell ref="AO8:BE10"/>
    <mergeCell ref="AM63:AT65"/>
    <mergeCell ref="AU63:BB65"/>
    <mergeCell ref="D69:M72"/>
    <mergeCell ref="N69:Q72"/>
    <mergeCell ref="AO44:BB44"/>
    <mergeCell ref="AO45:BB45"/>
    <mergeCell ref="AO46:BB46"/>
    <mergeCell ref="AO47:BB47"/>
    <mergeCell ref="AO48:BB48"/>
    <mergeCell ref="AM44:AN44"/>
    <mergeCell ref="BE39:BH42"/>
    <mergeCell ref="BE43:BH45"/>
    <mergeCell ref="D59:Q60"/>
    <mergeCell ref="R59:BB60"/>
    <mergeCell ref="AM42:AN42"/>
    <mergeCell ref="AM43:AN43"/>
    <mergeCell ref="AM45:AN45"/>
    <mergeCell ref="N36:Q39"/>
    <mergeCell ref="BE70:BH72"/>
    <mergeCell ref="AO42:BB42"/>
    <mergeCell ref="C8:T10"/>
    <mergeCell ref="BM114:BP117"/>
    <mergeCell ref="BI118:BL120"/>
    <mergeCell ref="BM118:BP120"/>
    <mergeCell ref="D24:J26"/>
    <mergeCell ref="K24:Q26"/>
    <mergeCell ref="D52:M55"/>
    <mergeCell ref="N52:Q55"/>
    <mergeCell ref="AR31:BB31"/>
    <mergeCell ref="Y23:AE23"/>
    <mergeCell ref="AF23:AL23"/>
    <mergeCell ref="AM23:AS23"/>
    <mergeCell ref="AT23:AZ23"/>
    <mergeCell ref="R24:X26"/>
    <mergeCell ref="Y24:AE26"/>
    <mergeCell ref="AF24:AL26"/>
    <mergeCell ref="BB20:BJ23"/>
    <mergeCell ref="BB24:BJ26"/>
    <mergeCell ref="U36:AJ47"/>
    <mergeCell ref="AM36:AT37"/>
    <mergeCell ref="BF8:BP10"/>
    <mergeCell ref="BF11:BP13"/>
    <mergeCell ref="AM24:AS26"/>
    <mergeCell ref="AT24:AZ26"/>
    <mergeCell ref="D18:AZ19"/>
    <mergeCell ref="D20:J23"/>
    <mergeCell ref="K20:Q23"/>
    <mergeCell ref="R20:X23"/>
    <mergeCell ref="Y20:AZ22"/>
    <mergeCell ref="D32:Q33"/>
    <mergeCell ref="R32:BB33"/>
    <mergeCell ref="AU36:BB37"/>
    <mergeCell ref="BE36:BH38"/>
    <mergeCell ref="D36:M39"/>
    <mergeCell ref="C275:BQ277"/>
    <mergeCell ref="D279:BP297"/>
    <mergeCell ref="BE87:BH89"/>
    <mergeCell ref="BI87:BL89"/>
    <mergeCell ref="BM87:BP89"/>
    <mergeCell ref="BM39:BP42"/>
    <mergeCell ref="BM43:BP45"/>
    <mergeCell ref="AR58:BB58"/>
    <mergeCell ref="AR81:BB82"/>
    <mergeCell ref="U52:AJ55"/>
    <mergeCell ref="AM52:BP55"/>
    <mergeCell ref="BI36:BL38"/>
    <mergeCell ref="BM36:BP38"/>
    <mergeCell ref="AM38:AT40"/>
    <mergeCell ref="AU38:BB40"/>
    <mergeCell ref="BE214:BH216"/>
    <mergeCell ref="BI214:BL216"/>
    <mergeCell ref="BM214:BP216"/>
    <mergeCell ref="BI39:BL42"/>
    <mergeCell ref="BI43:BL45"/>
    <mergeCell ref="BI66:BL69"/>
    <mergeCell ref="BM66:BP69"/>
    <mergeCell ref="BI70:BL72"/>
    <mergeCell ref="BM111:BP113"/>
    <mergeCell ref="BI114:BL117"/>
    <mergeCell ref="BE207:BH209"/>
    <mergeCell ref="BI207:BL209"/>
    <mergeCell ref="BM207:BP209"/>
    <mergeCell ref="BE210:BH213"/>
    <mergeCell ref="BI210:BL213"/>
    <mergeCell ref="BM210:BP213"/>
    <mergeCell ref="BE90:BH93"/>
    <mergeCell ref="BI90:BL93"/>
    <mergeCell ref="BM90:BP93"/>
    <mergeCell ref="BE94:BH96"/>
    <mergeCell ref="BI94:BL96"/>
    <mergeCell ref="BM94:BP96"/>
    <mergeCell ref="BE135:BH137"/>
    <mergeCell ref="BI135:BL137"/>
    <mergeCell ref="BM135:BP137"/>
    <mergeCell ref="BI190:BL192"/>
    <mergeCell ref="BM190:BP192"/>
  </mergeCells>
  <phoneticPr fontId="2"/>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3249-4428-4852-BF21-D1E3BEACEC9E}">
  <sheetPr>
    <pageSetUpPr fitToPage="1"/>
  </sheetPr>
  <dimension ref="A1:CE298"/>
  <sheetViews>
    <sheetView showZeros="0"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IF(COUNTIF([9]回答表!K15,"*")&gt;0,[9]回答表!K15,"")</f>
        <v>湯沢市</v>
      </c>
      <c r="D11" s="256"/>
      <c r="E11" s="256"/>
      <c r="F11" s="256"/>
      <c r="G11" s="256"/>
      <c r="H11" s="256"/>
      <c r="I11" s="256"/>
      <c r="J11" s="256"/>
      <c r="K11" s="256"/>
      <c r="L11" s="256"/>
      <c r="M11" s="256"/>
      <c r="N11" s="256"/>
      <c r="O11" s="256"/>
      <c r="P11" s="256"/>
      <c r="Q11" s="256"/>
      <c r="R11" s="256"/>
      <c r="S11" s="256"/>
      <c r="T11" s="256"/>
      <c r="U11" s="263" t="str">
        <f>IF(COUNTIF([9]回答表!F17,"*")&gt;0,[9]回答表!F17,"")</f>
        <v>下水道事業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IF(COUNTIF([9]回答表!W17,"*")&gt;0,[9]回答表!W17,"")</f>
        <v>公共下水道</v>
      </c>
      <c r="AP11" s="258"/>
      <c r="AQ11" s="258"/>
      <c r="AR11" s="258"/>
      <c r="AS11" s="258"/>
      <c r="AT11" s="258"/>
      <c r="AU11" s="258"/>
      <c r="AV11" s="258"/>
      <c r="AW11" s="258"/>
      <c r="AX11" s="258"/>
      <c r="AY11" s="258"/>
      <c r="AZ11" s="258"/>
      <c r="BA11" s="258"/>
      <c r="BB11" s="258"/>
      <c r="BC11" s="258"/>
      <c r="BD11" s="258"/>
      <c r="BE11" s="259"/>
      <c r="BF11" s="262" t="str">
        <f>IF(COUNTIF([9]回答表!F19,"*")&gt;0,[9]回答表!F19,"")</f>
        <v>ー</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IF([9]回答表!R41="○","○","")</f>
        <v/>
      </c>
      <c r="E24" s="122"/>
      <c r="F24" s="122"/>
      <c r="G24" s="122"/>
      <c r="H24" s="122"/>
      <c r="I24" s="122"/>
      <c r="J24" s="123"/>
      <c r="K24" s="121" t="str">
        <f>IF([9]回答表!R42="○","○","")</f>
        <v/>
      </c>
      <c r="L24" s="122"/>
      <c r="M24" s="122"/>
      <c r="N24" s="122"/>
      <c r="O24" s="122"/>
      <c r="P24" s="122"/>
      <c r="Q24" s="123"/>
      <c r="R24" s="121" t="str">
        <f>IF([9]回答表!R43="○","○","")</f>
        <v/>
      </c>
      <c r="S24" s="122"/>
      <c r="T24" s="122"/>
      <c r="U24" s="122"/>
      <c r="V24" s="122"/>
      <c r="W24" s="122"/>
      <c r="X24" s="123"/>
      <c r="Y24" s="121" t="str">
        <f>IF([9]回答表!R44="○","○","")</f>
        <v/>
      </c>
      <c r="Z24" s="122"/>
      <c r="AA24" s="122"/>
      <c r="AB24" s="122"/>
      <c r="AC24" s="122"/>
      <c r="AD24" s="122"/>
      <c r="AE24" s="123"/>
      <c r="AF24" s="121" t="str">
        <f>IF([9]回答表!R45="○","○","")</f>
        <v>○</v>
      </c>
      <c r="AG24" s="122"/>
      <c r="AH24" s="122"/>
      <c r="AI24" s="122"/>
      <c r="AJ24" s="122"/>
      <c r="AK24" s="122"/>
      <c r="AL24" s="123"/>
      <c r="AM24" s="121" t="str">
        <f>IF([9]回答表!R46="○","○","")</f>
        <v/>
      </c>
      <c r="AN24" s="122"/>
      <c r="AO24" s="122"/>
      <c r="AP24" s="122"/>
      <c r="AQ24" s="122"/>
      <c r="AR24" s="122"/>
      <c r="AS24" s="123"/>
      <c r="AT24" s="121" t="str">
        <f>IF([9]回答表!R47="○","○","")</f>
        <v/>
      </c>
      <c r="AU24" s="122"/>
      <c r="AV24" s="122"/>
      <c r="AW24" s="122"/>
      <c r="AX24" s="122"/>
      <c r="AY24" s="122"/>
      <c r="AZ24" s="123"/>
      <c r="BA24" s="19"/>
      <c r="BB24" s="118" t="str">
        <f>IF([9]回答表!R48="○","○","")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IF([9]回答表!X41="○","○","")</f>
        <v/>
      </c>
      <c r="O36" s="98"/>
      <c r="P36" s="98"/>
      <c r="Q36" s="99"/>
      <c r="R36" s="39"/>
      <c r="S36" s="39"/>
      <c r="T36" s="39"/>
      <c r="U36" s="106" t="str">
        <f>IF([9]回答表!X41="○",[9]回答表!B56,IF([9]回答表!AA41="○",[9]回答表!B76,""))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IF([9]回答表!X41="○",[9]回答表!S62,IF([9]回答表!AA41="○",[9]回答表!S82,""))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IF([9]回答表!X41="○",[9]回答表!G62,IF([9]回答表!AA41="○",[9]回答表!G82,""))</f>
        <v/>
      </c>
      <c r="AN38" s="119"/>
      <c r="AO38" s="119"/>
      <c r="AP38" s="119"/>
      <c r="AQ38" s="119"/>
      <c r="AR38" s="119"/>
      <c r="AS38" s="119"/>
      <c r="AT38" s="120"/>
      <c r="AU38" s="118" t="str">
        <f>IF([9]回答表!X41="○",[9]回答表!G63,IF([9]回答表!AA41="○",[9]回答表!G83,""))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IF([9]回答表!X41="○",[9]回答表!V62,IF([9]回答表!AA41="○",[9]回答表!V82,""))</f>
        <v/>
      </c>
      <c r="BF39" s="209"/>
      <c r="BG39" s="209"/>
      <c r="BH39" s="210"/>
      <c r="BI39" s="82" t="str">
        <f>IF([9]回答表!X41="○",[9]回答表!V63,IF([9]回答表!AA41="○",[9]回答表!V83,""))</f>
        <v/>
      </c>
      <c r="BJ39" s="209"/>
      <c r="BK39" s="209"/>
      <c r="BL39" s="210"/>
      <c r="BM39" s="82" t="str">
        <f>IF([9]回答表!X41="○",[9]回答表!V64,IF([9]回答表!AA41="○",[9]回答表!V84,""))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IF([9]回答表!X41="○",[9]回答表!O68,IF([9]回答表!AA41="○",[9]回答表!O88,""))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IF([9]回答表!X41="○",[9]回答表!O69,IF([9]回答表!AA41="○",[9]回答表!O89,""))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IF([9]回答表!AA41="○","○","")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IF([9]回答表!X41="○",[9]回答表!O70,IF([9]回答表!AA41="○",[9]回答表!O90,""))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IF([9]回答表!X41="○",[9]回答表!O71,IF([9]回答表!AA41="○",[9]回答表!O91,""))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IF([9]回答表!X41="○",[9]回答表!AG68,IF([9]回答表!AA41="○",[9]回答表!AG88,""))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IF([9]回答表!X41="○",[9]回答表!AG69,IF([9]回答表!AA41="○",[9]回答表!AG89,""))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IF([9]回答表!X41="○",[9]回答表!AG70,IF([9]回答表!AA41="○",[9]回答表!AG90,""))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IF([9]回答表!AD41="○","○","")</f>
        <v/>
      </c>
      <c r="O52" s="98"/>
      <c r="P52" s="98"/>
      <c r="Q52" s="99"/>
      <c r="R52" s="39"/>
      <c r="S52" s="39"/>
      <c r="T52" s="39"/>
      <c r="U52" s="106" t="str">
        <f>IF([9]回答表!AD41="○",[9]回答表!B96,"")</f>
        <v/>
      </c>
      <c r="V52" s="107"/>
      <c r="W52" s="107"/>
      <c r="X52" s="107"/>
      <c r="Y52" s="107"/>
      <c r="Z52" s="107"/>
      <c r="AA52" s="107"/>
      <c r="AB52" s="107"/>
      <c r="AC52" s="107"/>
      <c r="AD52" s="107"/>
      <c r="AE52" s="107"/>
      <c r="AF52" s="107"/>
      <c r="AG52" s="107"/>
      <c r="AH52" s="107"/>
      <c r="AI52" s="107"/>
      <c r="AJ52" s="108"/>
      <c r="AK52" s="56"/>
      <c r="AL52" s="56"/>
      <c r="AM52" s="106" t="str">
        <f>IF([9]回答表!AD41="○",[9]回答表!B101,"")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IF([9]回答表!X42="○","○","")</f>
        <v/>
      </c>
      <c r="O63" s="98"/>
      <c r="P63" s="98"/>
      <c r="Q63" s="99"/>
      <c r="R63" s="39"/>
      <c r="S63" s="39"/>
      <c r="T63" s="39"/>
      <c r="U63" s="106" t="str">
        <f>IF([9]回答表!X42="○",[9]回答表!B111,IF([9]回答表!AA42="○",[9]回答表!B124,""))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IF([9]回答表!X42="○",[9]回答表!S117,IF([9]回答表!AA42="○",[9]回答表!S130,""))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IF([9]回答表!X42="○",[9]回答表!J117,IF([9]回答表!AA42="○",[9]回答表!J130,""))</f>
        <v/>
      </c>
      <c r="AN66" s="119"/>
      <c r="AO66" s="119"/>
      <c r="AP66" s="119"/>
      <c r="AQ66" s="119"/>
      <c r="AR66" s="119"/>
      <c r="AS66" s="119"/>
      <c r="AT66" s="120"/>
      <c r="AU66" s="118" t="str">
        <f>IF([9]回答表!X42="○",[9]回答表!J118,IF([9]回答表!AA42="○",[9]回答表!J131,""))</f>
        <v/>
      </c>
      <c r="AV66" s="119"/>
      <c r="AW66" s="119"/>
      <c r="AX66" s="119"/>
      <c r="AY66" s="119"/>
      <c r="AZ66" s="119"/>
      <c r="BA66" s="119"/>
      <c r="BB66" s="120"/>
      <c r="BC66" s="40"/>
      <c r="BD66" s="35"/>
      <c r="BE66" s="82" t="str">
        <f>IF([9]回答表!X42="○",[9]回答表!V117,IF([9]回答表!AA42="○",[9]回答表!V130,""))</f>
        <v/>
      </c>
      <c r="BF66" s="83"/>
      <c r="BG66" s="83"/>
      <c r="BH66" s="83"/>
      <c r="BI66" s="82" t="str">
        <f>IF([9]回答表!X42="○",[9]回答表!V118,IF([9]回答表!AA42="○",[9]回答表!V131,""))</f>
        <v/>
      </c>
      <c r="BJ66" s="83"/>
      <c r="BK66" s="83"/>
      <c r="BL66" s="83"/>
      <c r="BM66" s="82" t="str">
        <f>IF([9]回答表!X42="○",[9]回答表!V119,IF([9]回答表!AA42="○",[9]回答表!V132,""))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IF([9]回答表!AA42="○","○","")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IF([9]回答表!AD42="○","○","")</f>
        <v/>
      </c>
      <c r="O75" s="98"/>
      <c r="P75" s="98"/>
      <c r="Q75" s="99"/>
      <c r="R75" s="39"/>
      <c r="S75" s="39"/>
      <c r="T75" s="39"/>
      <c r="U75" s="106" t="str">
        <f>IF([9]回答表!AD42="○",[9]回答表!B137,"")</f>
        <v/>
      </c>
      <c r="V75" s="107"/>
      <c r="W75" s="107"/>
      <c r="X75" s="107"/>
      <c r="Y75" s="107"/>
      <c r="Z75" s="107"/>
      <c r="AA75" s="107"/>
      <c r="AB75" s="107"/>
      <c r="AC75" s="107"/>
      <c r="AD75" s="107"/>
      <c r="AE75" s="107"/>
      <c r="AF75" s="107"/>
      <c r="AG75" s="107"/>
      <c r="AH75" s="107"/>
      <c r="AI75" s="107"/>
      <c r="AJ75" s="108"/>
      <c r="AK75" s="56"/>
      <c r="AL75" s="56"/>
      <c r="AM75" s="106" t="str">
        <f>IF([9]回答表!AD42="○",[9]回答表!B143,"")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IF([9]回答表!F17="水道事業",IF([9]回答表!X43="○","○",""),"")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IF([9]回答表!F17="水道事業",IF([9]回答表!X43="○",[9]回答表!B154,IF([9]回答表!AA43="○",[9]回答表!B201,"")),"")</f>
        <v/>
      </c>
      <c r="AN87" s="107"/>
      <c r="AO87" s="107"/>
      <c r="AP87" s="107"/>
      <c r="AQ87" s="107"/>
      <c r="AR87" s="107"/>
      <c r="AS87" s="107"/>
      <c r="AT87" s="107"/>
      <c r="AU87" s="107"/>
      <c r="AV87" s="107"/>
      <c r="AW87" s="107"/>
      <c r="AX87" s="107"/>
      <c r="AY87" s="107"/>
      <c r="AZ87" s="107"/>
      <c r="BA87" s="107"/>
      <c r="BB87" s="108"/>
      <c r="BC87" s="40"/>
      <c r="BD87" s="35"/>
      <c r="BE87" s="115" t="str">
        <f>IF([9]回答表!F17="水道事業",IF([9]回答表!X43="○",[9]回答表!B190,IF([9]回答表!AA43="○",[9]回答表!B238,"")),"")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IF([9]回答表!F17="水道事業",IF([9]回答表!X43="○",[9]回答表!J162,IF([9]回答表!AA43="○",[9]回答表!J209,"")),"")</f>
        <v/>
      </c>
      <c r="V89" s="119"/>
      <c r="W89" s="119"/>
      <c r="X89" s="119"/>
      <c r="Y89" s="119"/>
      <c r="Z89" s="119"/>
      <c r="AA89" s="119"/>
      <c r="AB89" s="120"/>
      <c r="AC89" s="118" t="str">
        <f>IF([9]回答表!F17="水道事業",IF([9]回答表!X43="○",[9]回答表!J169,IF([9]回答表!AA43="○",[9]回答表!J216,"")),"")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IF([9]回答表!F17="水道事業",IF([9]回答表!X43="○",[9]回答表!E190,IF([9]回答表!AA43="○",[9]回答表!E238,"")),"")</f>
        <v/>
      </c>
      <c r="BF90" s="83"/>
      <c r="BG90" s="83"/>
      <c r="BH90" s="83"/>
      <c r="BI90" s="82" t="str">
        <f>IF([9]回答表!F17="水道事業",IF([9]回答表!X43="○",[9]回答表!E191,IF([9]回答表!AA43="○",[9]回答表!E239,"")),"")</f>
        <v/>
      </c>
      <c r="BJ90" s="83"/>
      <c r="BK90" s="83"/>
      <c r="BL90" s="83"/>
      <c r="BM90" s="82" t="str">
        <f>IF([9]回答表!F17="水道事業",IF([9]回答表!X43="○",[9]回答表!E192,IF([9]回答表!AA43="○",[9]回答表!E240,"")),"")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IF([9]回答表!F17="水道事業",IF([9]回答表!AA43="○","○",""),"")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IF([9]回答表!F17="水道事業",IF([9]回答表!X43="○",[9]回答表!J172,IF([9]回答表!AA43="○",[9]回答表!J219,"")),"")</f>
        <v/>
      </c>
      <c r="V94" s="119"/>
      <c r="W94" s="119"/>
      <c r="X94" s="119"/>
      <c r="Y94" s="119"/>
      <c r="Z94" s="119"/>
      <c r="AA94" s="119"/>
      <c r="AB94" s="120"/>
      <c r="AC94" s="118" t="str">
        <f>IF([9]回答表!F17="水道事業",IF([9]回答表!X43="○",[9]回答表!J176,IF([9]回答表!AA43="○",[9]回答表!J223,"")),"")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IF([9]回答表!F17="水道事業",IF([9]回答表!AD43="○","○",""),"")</f>
        <v/>
      </c>
      <c r="O99" s="98"/>
      <c r="P99" s="98"/>
      <c r="Q99" s="99"/>
      <c r="R99" s="39"/>
      <c r="S99" s="39"/>
      <c r="T99" s="39"/>
      <c r="U99" s="106" t="str">
        <f>IF([9]回答表!F17="水道事業",IF([9]回答表!AD43="○",[9]回答表!B249,""),"")</f>
        <v/>
      </c>
      <c r="V99" s="107"/>
      <c r="W99" s="107"/>
      <c r="X99" s="107"/>
      <c r="Y99" s="107"/>
      <c r="Z99" s="107"/>
      <c r="AA99" s="107"/>
      <c r="AB99" s="107"/>
      <c r="AC99" s="107"/>
      <c r="AD99" s="107"/>
      <c r="AE99" s="107"/>
      <c r="AF99" s="107"/>
      <c r="AG99" s="107"/>
      <c r="AH99" s="107"/>
      <c r="AI99" s="107"/>
      <c r="AJ99" s="108"/>
      <c r="AK99" s="56"/>
      <c r="AL99" s="56"/>
      <c r="AM99" s="106" t="str">
        <f>IF([9]回答表!F17="水道事業",IF([9]回答表!AD43="○",[9]回答表!B255,""),"")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IF([9]回答表!F17="簡易水道事業",IF([9]回答表!X43="○","○",""),"")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IF([9]回答表!F17="簡易水道事業",IF([9]回答表!X43="○",[9]回答表!B154,IF([9]回答表!AA43="○",[9]回答表!B201,"")),"")</f>
        <v/>
      </c>
      <c r="AN111" s="107"/>
      <c r="AO111" s="107"/>
      <c r="AP111" s="107"/>
      <c r="AQ111" s="107"/>
      <c r="AR111" s="107"/>
      <c r="AS111" s="107"/>
      <c r="AT111" s="107"/>
      <c r="AU111" s="107"/>
      <c r="AV111" s="107"/>
      <c r="AW111" s="107"/>
      <c r="AX111" s="107"/>
      <c r="AY111" s="107"/>
      <c r="AZ111" s="107"/>
      <c r="BA111" s="107"/>
      <c r="BB111" s="108"/>
      <c r="BC111" s="40"/>
      <c r="BD111" s="35"/>
      <c r="BE111" s="115" t="str">
        <f>IF([9]回答表!F17="簡易水道事業",IF([9]回答表!X43="○",[9]回答表!B190,IF([9]回答表!AA43="○",[9]回答表!B238,"")),"")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IF([9]回答表!F17="簡易水道事業",IF([9]回答表!X43="○",[9]回答表!Y181,IF([9]回答表!AA43="○",[9]回答表!Y229,"")),"")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IF([9]回答表!F17="簡易水道事業",IF([9]回答表!X43="○",[9]回答表!E190,IF([9]回答表!AA43="○",[9]回答表!E238,"")),"")</f>
        <v/>
      </c>
      <c r="BF114" s="83"/>
      <c r="BG114" s="83"/>
      <c r="BH114" s="83"/>
      <c r="BI114" s="82" t="str">
        <f>IF([9]回答表!F17="簡易水道事業",IF([9]回答表!X43="○",[9]回答表!E191,IF([9]回答表!AA43="○",[9]回答表!E239,"")),"")</f>
        <v/>
      </c>
      <c r="BJ114" s="83"/>
      <c r="BK114" s="83"/>
      <c r="BL114" s="83"/>
      <c r="BM114" s="82" t="str">
        <f>IF([9]回答表!F17="簡易水道事業",IF([9]回答表!X43="○",[9]回答表!E192,IF([9]回答表!AA43="○",[9]回答表!E240,"")),"")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IF([9]回答表!F17="簡易水道事業",IF([9]回答表!AA43="○","○",""),"")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IF([9]回答表!F17="簡易水道事業",IF([9]回答表!X43="○",[9]回答表!Y182,IF([9]回答表!AA43="○",[9]回答表!Y230,"")),"")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IF([9]回答表!F17="簡易水道事業",IF([9]回答表!AD43="○","○",""),"")</f>
        <v/>
      </c>
      <c r="O123" s="98"/>
      <c r="P123" s="98"/>
      <c r="Q123" s="99"/>
      <c r="R123" s="39"/>
      <c r="S123" s="39"/>
      <c r="T123" s="39"/>
      <c r="U123" s="106" t="str">
        <f>IF([9]回答表!F17="簡易水道事業",IF([9]回答表!AD43="○",[9]回答表!B249,""),"")</f>
        <v/>
      </c>
      <c r="V123" s="107"/>
      <c r="W123" s="107"/>
      <c r="X123" s="107"/>
      <c r="Y123" s="107"/>
      <c r="Z123" s="107"/>
      <c r="AA123" s="107"/>
      <c r="AB123" s="107"/>
      <c r="AC123" s="107"/>
      <c r="AD123" s="107"/>
      <c r="AE123" s="107"/>
      <c r="AF123" s="107"/>
      <c r="AG123" s="107"/>
      <c r="AH123" s="107"/>
      <c r="AI123" s="107"/>
      <c r="AJ123" s="108"/>
      <c r="AK123" s="56"/>
      <c r="AL123" s="56"/>
      <c r="AM123" s="106" t="str">
        <f>IF([9]回答表!F17="簡易水道事業",IF([9]回答表!AD43="○",[9]回答表!B255,""),"")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IF([9]回答表!F17="下水道事業",IF([9]回答表!X43="○","○",""),"")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IF([9]回答表!F17="下水道事業",IF([9]回答表!X43="○",[9]回答表!B154,IF([9]回答表!AA43="○",[9]回答表!B201,"")),"")</f>
        <v/>
      </c>
      <c r="AN135" s="107"/>
      <c r="AO135" s="107"/>
      <c r="AP135" s="107"/>
      <c r="AQ135" s="107"/>
      <c r="AR135" s="107"/>
      <c r="AS135" s="107"/>
      <c r="AT135" s="107"/>
      <c r="AU135" s="107"/>
      <c r="AV135" s="107"/>
      <c r="AW135" s="107"/>
      <c r="AX135" s="107"/>
      <c r="AY135" s="107"/>
      <c r="AZ135" s="107"/>
      <c r="BA135" s="107"/>
      <c r="BB135" s="108"/>
      <c r="BC135" s="40"/>
      <c r="BD135" s="35"/>
      <c r="BE135" s="115" t="str">
        <f>IF([9]回答表!F17="下水道事業",IF([9]回答表!X43="○",[9]回答表!B190,IF([9]回答表!AA43="○",[9]回答表!B238,"")),"")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IF([9]回答表!F17="下水道事業",IF([9]回答表!X43="○",[9]回答表!Y184,IF([9]回答表!AA43="○",[9]回答表!Y232,"")),"")</f>
        <v/>
      </c>
      <c r="V137" s="119"/>
      <c r="W137" s="119"/>
      <c r="X137" s="119"/>
      <c r="Y137" s="119"/>
      <c r="Z137" s="119"/>
      <c r="AA137" s="119"/>
      <c r="AB137" s="120"/>
      <c r="AC137" s="118" t="str">
        <f>IF([9]回答表!F17="下水道事業",IF([9]回答表!X43="○",[9]回答表!Y185,IF([9]回答表!AA43="○",[9]回答表!Y233,"")),"")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IF([9]回答表!F17="下水道事業",IF([9]回答表!X43="○",[9]回答表!E190,IF([9]回答表!AA43="○",[9]回答表!E238,"")),"")</f>
        <v/>
      </c>
      <c r="BF138" s="83"/>
      <c r="BG138" s="83"/>
      <c r="BH138" s="83"/>
      <c r="BI138" s="82" t="str">
        <f>IF([9]回答表!F17="下水道事業",IF([9]回答表!X43="○",[9]回答表!E191,IF([9]回答表!AA43="○",[9]回答表!E239,"")),"")</f>
        <v/>
      </c>
      <c r="BJ138" s="83"/>
      <c r="BK138" s="83"/>
      <c r="BL138" s="83"/>
      <c r="BM138" s="82" t="str">
        <f>IF([9]回答表!F17="下水道事業",IF([9]回答表!X43="○",[9]回答表!E192,IF([9]回答表!AA43="○",[9]回答表!E240,"")),"")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IF([9]回答表!F17="下水道事業",IF([9]回答表!AA43="○","○",""),"")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IF([9]回答表!F17="下水道事業",IF([9]回答表!X43="○",[9]回答表!Y186,IF([9]回答表!AA43="○",[9]回答表!Y234,"")),"")</f>
        <v/>
      </c>
      <c r="V142" s="119"/>
      <c r="W142" s="119"/>
      <c r="X142" s="119"/>
      <c r="Y142" s="119"/>
      <c r="Z142" s="119"/>
      <c r="AA142" s="119"/>
      <c r="AB142" s="120"/>
      <c r="AC142" s="118" t="str">
        <f>IF([9]回答表!F17="下水道事業",IF([9]回答表!X43="○",[9]回答表!Y187,IF([9]回答表!AA43="○",[9]回答表!Y235,"")),"")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IF([9]回答表!F17="下水道事業",IF([9]回答表!AD43="○","○",""),"")</f>
        <v/>
      </c>
      <c r="O147" s="98"/>
      <c r="P147" s="98"/>
      <c r="Q147" s="99"/>
      <c r="R147" s="39"/>
      <c r="S147" s="39"/>
      <c r="T147" s="39"/>
      <c r="U147" s="106" t="str">
        <f>IF([9]回答表!F17="下水道事業",IF([9]回答表!AD43="○",[9]回答表!B249,""),"")</f>
        <v/>
      </c>
      <c r="V147" s="107"/>
      <c r="W147" s="107"/>
      <c r="X147" s="107"/>
      <c r="Y147" s="107"/>
      <c r="Z147" s="107"/>
      <c r="AA147" s="107"/>
      <c r="AB147" s="107"/>
      <c r="AC147" s="107"/>
      <c r="AD147" s="107"/>
      <c r="AE147" s="107"/>
      <c r="AF147" s="107"/>
      <c r="AG147" s="107"/>
      <c r="AH147" s="107"/>
      <c r="AI147" s="107"/>
      <c r="AJ147" s="108"/>
      <c r="AK147" s="56"/>
      <c r="AL147" s="56"/>
      <c r="AM147" s="106" t="str">
        <f>IF([9]回答表!F17="下水道事業",IF([9]回答表!AD43="○",[9]回答表!B255,""),"")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IF([9]回答表!BD17="○",IF([9]回答表!X43="○","○",""),"")</f>
        <v/>
      </c>
      <c r="O159" s="98"/>
      <c r="P159" s="98"/>
      <c r="Q159" s="99"/>
      <c r="R159" s="39"/>
      <c r="S159" s="39"/>
      <c r="T159" s="39"/>
      <c r="U159" s="106" t="str">
        <f>IF([9]回答表!BD17="○",IF([9]回答表!X43="○",[9]回答表!B154,IF([9]回答表!AA43="○",[9]回答表!B201,"")),"")</f>
        <v/>
      </c>
      <c r="V159" s="107"/>
      <c r="W159" s="107"/>
      <c r="X159" s="107"/>
      <c r="Y159" s="107"/>
      <c r="Z159" s="107"/>
      <c r="AA159" s="107"/>
      <c r="AB159" s="107"/>
      <c r="AC159" s="107"/>
      <c r="AD159" s="107"/>
      <c r="AE159" s="107"/>
      <c r="AF159" s="107"/>
      <c r="AG159" s="107"/>
      <c r="AH159" s="107"/>
      <c r="AI159" s="107"/>
      <c r="AJ159" s="108"/>
      <c r="AK159" s="50"/>
      <c r="AL159" s="50"/>
      <c r="AM159" s="115" t="str">
        <f>IF([9]回答表!BD17="○",IF([9]回答表!X43="○",[9]回答表!B190,IF([9]回答表!AA43="○",[9]回答表!B238,"")),"")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IF([9]回答表!BD17="○",IF([9]回答表!X43="○",[9]回答表!E190,IF([9]回答表!AA43="○",[9]回答表!E238,"")),"")</f>
        <v/>
      </c>
      <c r="AN162" s="83"/>
      <c r="AO162" s="83"/>
      <c r="AP162" s="83"/>
      <c r="AQ162" s="82" t="str">
        <f>IF([9]回答表!BD17="○",IF([9]回答表!X43="○",[9]回答表!E191,IF([9]回答表!AA43="○",[9]回答表!E239,"")),"")</f>
        <v/>
      </c>
      <c r="AR162" s="83"/>
      <c r="AS162" s="83"/>
      <c r="AT162" s="83"/>
      <c r="AU162" s="82" t="str">
        <f>IF([9]回答表!BD17="○",IF([9]回答表!X43="○",[9]回答表!E192,IF([9]回答表!AA43="○",[9]回答表!E240,"")),"")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IF([9]回答表!BD17="○",IF([9]回答表!AA43="○","○",""),"")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IF([9]回答表!BD17="○",IF([9]回答表!AD43="○","○",""),"")</f>
        <v/>
      </c>
      <c r="O171" s="98"/>
      <c r="P171" s="98"/>
      <c r="Q171" s="99"/>
      <c r="R171" s="39"/>
      <c r="S171" s="39"/>
      <c r="T171" s="39"/>
      <c r="U171" s="106" t="str">
        <f>IF([9]回答表!BD17="○",IF([9]回答表!AD43="○",[9]回答表!B249,""),"")</f>
        <v/>
      </c>
      <c r="V171" s="107"/>
      <c r="W171" s="107"/>
      <c r="X171" s="107"/>
      <c r="Y171" s="107"/>
      <c r="Z171" s="107"/>
      <c r="AA171" s="107"/>
      <c r="AB171" s="107"/>
      <c r="AC171" s="107"/>
      <c r="AD171" s="107"/>
      <c r="AE171" s="107"/>
      <c r="AF171" s="107"/>
      <c r="AG171" s="107"/>
      <c r="AH171" s="107"/>
      <c r="AI171" s="107"/>
      <c r="AJ171" s="108"/>
      <c r="AK171" s="56"/>
      <c r="AL171" s="56"/>
      <c r="AM171" s="106" t="str">
        <f>IF([9]回答表!BD17="○",IF([9]回答表!AD43="○",[9]回答表!B255,""),"")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IF([9]回答表!X44="○","○","")</f>
        <v/>
      </c>
      <c r="O183" s="98"/>
      <c r="P183" s="98"/>
      <c r="Q183" s="99"/>
      <c r="R183" s="39"/>
      <c r="S183" s="39"/>
      <c r="T183" s="39"/>
      <c r="U183" s="106" t="str">
        <f>IF([9]回答表!X44="○",[9]回答表!B266,IF([9]回答表!AA44="○",[9]回答表!B283,""))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IF([9]回答表!X44="○",[9]回答表!U272,IF([9]回答表!AA44="○",[9]回答表!U289,""))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IF([9]回答表!X44="○",[9]回答表!G272,IF([9]回答表!AA44="○",[9]回答表!G289,""))</f>
        <v/>
      </c>
      <c r="AN186" s="119"/>
      <c r="AO186" s="119"/>
      <c r="AP186" s="119"/>
      <c r="AQ186" s="119"/>
      <c r="AR186" s="119"/>
      <c r="AS186" s="119"/>
      <c r="AT186" s="120"/>
      <c r="AU186" s="118" t="str">
        <f>IF([9]回答表!X44="○",[9]回答表!G273,IF([9]回答表!AA44="○",[9]回答表!G290,""))</f>
        <v/>
      </c>
      <c r="AV186" s="119"/>
      <c r="AW186" s="119"/>
      <c r="AX186" s="119"/>
      <c r="AY186" s="119"/>
      <c r="AZ186" s="119"/>
      <c r="BA186" s="119"/>
      <c r="BB186" s="120"/>
      <c r="BC186" s="40"/>
      <c r="BD186" s="35"/>
      <c r="BE186" s="82" t="str">
        <f>IF([9]回答表!X44="○",[9]回答表!X272,IF([9]回答表!AA44="○",[9]回答表!X289,""))</f>
        <v/>
      </c>
      <c r="BF186" s="83"/>
      <c r="BG186" s="83"/>
      <c r="BH186" s="83"/>
      <c r="BI186" s="82" t="str">
        <f>IF([9]回答表!X44="○",[9]回答表!X273,IF([9]回答表!AA44="○",[9]回答表!X290,""))</f>
        <v/>
      </c>
      <c r="BJ186" s="83"/>
      <c r="BK186" s="83"/>
      <c r="BL186" s="86"/>
      <c r="BM186" s="82" t="str">
        <f>IF([9]回答表!X44="○",[9]回答表!X274,IF([9]回答表!AA44="○",[9]回答表!X291,""))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IF([9]回答表!AA44="○","○","")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IF([9]回答表!AD44="○","○","")</f>
        <v/>
      </c>
      <c r="O195" s="98"/>
      <c r="P195" s="98"/>
      <c r="Q195" s="99"/>
      <c r="R195" s="39"/>
      <c r="S195" s="39"/>
      <c r="T195" s="39"/>
      <c r="U195" s="106" t="str">
        <f>IF([9]回答表!AD44="○",[9]回答表!B296,"")</f>
        <v/>
      </c>
      <c r="V195" s="107"/>
      <c r="W195" s="107"/>
      <c r="X195" s="107"/>
      <c r="Y195" s="107"/>
      <c r="Z195" s="107"/>
      <c r="AA195" s="107"/>
      <c r="AB195" s="107"/>
      <c r="AC195" s="107"/>
      <c r="AD195" s="107"/>
      <c r="AE195" s="107"/>
      <c r="AF195" s="107"/>
      <c r="AG195" s="107"/>
      <c r="AH195" s="107"/>
      <c r="AI195" s="107"/>
      <c r="AJ195" s="108"/>
      <c r="AK195" s="61"/>
      <c r="AL195" s="61"/>
      <c r="AM195" s="106" t="str">
        <f>IF([9]回答表!AD44="○",[9]回答表!B302,"")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IF([9]回答表!X45="○","○","")</f>
        <v>○</v>
      </c>
      <c r="O207" s="98"/>
      <c r="P207" s="98"/>
      <c r="Q207" s="99"/>
      <c r="R207" s="39"/>
      <c r="S207" s="39"/>
      <c r="T207" s="39"/>
      <c r="U207" s="270" t="str">
        <f>IF([9]回答表!X45="○",[9]回答表!B314,IF([9]回答表!AA45="○",[9]回答表!B337,""))</f>
        <v>　公共下水道の１浄化センター及びマンホールポンプ施設を対象とし、施設管理運営業務の外、ユーティリティの調達及び130万円未満の保守修繕業務を委託。施設管理業務やユーティリティの調達コスト等の節減により、令和元年度は公共施設及び特環施設等合計で、当初契約金額比（税抜き）で2,800,000円節減できた。
　また、上下水道料金徴収等業務(令和2年度から）についても5年委託を実施する。</v>
      </c>
      <c r="V207" s="271"/>
      <c r="W207" s="271"/>
      <c r="X207" s="271"/>
      <c r="Y207" s="271"/>
      <c r="Z207" s="271"/>
      <c r="AA207" s="271"/>
      <c r="AB207" s="271"/>
      <c r="AC207" s="271"/>
      <c r="AD207" s="271"/>
      <c r="AE207" s="271"/>
      <c r="AF207" s="271"/>
      <c r="AG207" s="271"/>
      <c r="AH207" s="271"/>
      <c r="AI207" s="271"/>
      <c r="AJ207" s="272"/>
      <c r="AK207" s="50"/>
      <c r="AL207" s="50"/>
      <c r="AM207" s="50"/>
      <c r="AN207" s="270" t="str">
        <f>IF([9]回答表!X45="○",[9]回答表!B320,"")</f>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
      <c r="AO207" s="279"/>
      <c r="AP207" s="279"/>
      <c r="AQ207" s="279"/>
      <c r="AR207" s="279"/>
      <c r="AS207" s="279"/>
      <c r="AT207" s="279"/>
      <c r="AU207" s="279"/>
      <c r="AV207" s="279"/>
      <c r="AW207" s="279"/>
      <c r="AX207" s="279"/>
      <c r="AY207" s="279"/>
      <c r="AZ207" s="279"/>
      <c r="BA207" s="279"/>
      <c r="BB207" s="280"/>
      <c r="BC207" s="40"/>
      <c r="BD207" s="35"/>
      <c r="BE207" s="115" t="str">
        <f>IF([9]回答表!X45="○",[9]回答表!B326,IF([9]回答表!AA45="○",[9]回答表!B343,""))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273"/>
      <c r="V208" s="274"/>
      <c r="W208" s="274"/>
      <c r="X208" s="274"/>
      <c r="Y208" s="274"/>
      <c r="Z208" s="274"/>
      <c r="AA208" s="274"/>
      <c r="AB208" s="274"/>
      <c r="AC208" s="274"/>
      <c r="AD208" s="274"/>
      <c r="AE208" s="274"/>
      <c r="AF208" s="274"/>
      <c r="AG208" s="274"/>
      <c r="AH208" s="274"/>
      <c r="AI208" s="274"/>
      <c r="AJ208" s="275"/>
      <c r="AK208" s="50"/>
      <c r="AL208" s="50"/>
      <c r="AM208" s="50"/>
      <c r="AN208" s="281"/>
      <c r="AO208" s="282"/>
      <c r="AP208" s="282"/>
      <c r="AQ208" s="282"/>
      <c r="AR208" s="282"/>
      <c r="AS208" s="282"/>
      <c r="AT208" s="282"/>
      <c r="AU208" s="282"/>
      <c r="AV208" s="282"/>
      <c r="AW208" s="282"/>
      <c r="AX208" s="282"/>
      <c r="AY208" s="282"/>
      <c r="AZ208" s="282"/>
      <c r="BA208" s="282"/>
      <c r="BB208" s="283"/>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273"/>
      <c r="V209" s="274"/>
      <c r="W209" s="274"/>
      <c r="X209" s="274"/>
      <c r="Y209" s="274"/>
      <c r="Z209" s="274"/>
      <c r="AA209" s="274"/>
      <c r="AB209" s="274"/>
      <c r="AC209" s="274"/>
      <c r="AD209" s="274"/>
      <c r="AE209" s="274"/>
      <c r="AF209" s="274"/>
      <c r="AG209" s="274"/>
      <c r="AH209" s="274"/>
      <c r="AI209" s="274"/>
      <c r="AJ209" s="275"/>
      <c r="AK209" s="50"/>
      <c r="AL209" s="50"/>
      <c r="AM209" s="50"/>
      <c r="AN209" s="281"/>
      <c r="AO209" s="282"/>
      <c r="AP209" s="282"/>
      <c r="AQ209" s="282"/>
      <c r="AR209" s="282"/>
      <c r="AS209" s="282"/>
      <c r="AT209" s="282"/>
      <c r="AU209" s="282"/>
      <c r="AV209" s="282"/>
      <c r="AW209" s="282"/>
      <c r="AX209" s="282"/>
      <c r="AY209" s="282"/>
      <c r="AZ209" s="282"/>
      <c r="BA209" s="282"/>
      <c r="BB209" s="283"/>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273"/>
      <c r="V210" s="274"/>
      <c r="W210" s="274"/>
      <c r="X210" s="274"/>
      <c r="Y210" s="274"/>
      <c r="Z210" s="274"/>
      <c r="AA210" s="274"/>
      <c r="AB210" s="274"/>
      <c r="AC210" s="274"/>
      <c r="AD210" s="274"/>
      <c r="AE210" s="274"/>
      <c r="AF210" s="274"/>
      <c r="AG210" s="274"/>
      <c r="AH210" s="274"/>
      <c r="AI210" s="274"/>
      <c r="AJ210" s="275"/>
      <c r="AK210" s="50"/>
      <c r="AL210" s="50"/>
      <c r="AM210" s="50"/>
      <c r="AN210" s="281"/>
      <c r="AO210" s="282"/>
      <c r="AP210" s="282"/>
      <c r="AQ210" s="282"/>
      <c r="AR210" s="282"/>
      <c r="AS210" s="282"/>
      <c r="AT210" s="282"/>
      <c r="AU210" s="282"/>
      <c r="AV210" s="282"/>
      <c r="AW210" s="282"/>
      <c r="AX210" s="282"/>
      <c r="AY210" s="282"/>
      <c r="AZ210" s="282"/>
      <c r="BA210" s="282"/>
      <c r="BB210" s="283"/>
      <c r="BC210" s="40"/>
      <c r="BD210" s="35"/>
      <c r="BE210" s="82">
        <f>IF([9]回答表!X45="○",[9]回答表!E326,IF([9]回答表!AA45="○",[9]回答表!E343,""))</f>
        <v>28</v>
      </c>
      <c r="BF210" s="83"/>
      <c r="BG210" s="83"/>
      <c r="BH210" s="83"/>
      <c r="BI210" s="82">
        <f>IF([9]回答表!X45="○",[9]回答表!E327,IF([9]回答表!AA45="○",[9]回答表!E344,""))</f>
        <v>3</v>
      </c>
      <c r="BJ210" s="83"/>
      <c r="BK210" s="83"/>
      <c r="BL210" s="86"/>
      <c r="BM210" s="82">
        <f>IF([9]回答表!X45="○",[9]回答表!E328,IF([9]回答表!AA45="○",[9]回答表!E345,""))</f>
        <v>15</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273"/>
      <c r="V211" s="274"/>
      <c r="W211" s="274"/>
      <c r="X211" s="274"/>
      <c r="Y211" s="274"/>
      <c r="Z211" s="274"/>
      <c r="AA211" s="274"/>
      <c r="AB211" s="274"/>
      <c r="AC211" s="274"/>
      <c r="AD211" s="274"/>
      <c r="AE211" s="274"/>
      <c r="AF211" s="274"/>
      <c r="AG211" s="274"/>
      <c r="AH211" s="274"/>
      <c r="AI211" s="274"/>
      <c r="AJ211" s="275"/>
      <c r="AK211" s="50"/>
      <c r="AL211" s="50"/>
      <c r="AM211" s="50"/>
      <c r="AN211" s="281"/>
      <c r="AO211" s="282"/>
      <c r="AP211" s="282"/>
      <c r="AQ211" s="282"/>
      <c r="AR211" s="282"/>
      <c r="AS211" s="282"/>
      <c r="AT211" s="282"/>
      <c r="AU211" s="282"/>
      <c r="AV211" s="282"/>
      <c r="AW211" s="282"/>
      <c r="AX211" s="282"/>
      <c r="AY211" s="282"/>
      <c r="AZ211" s="282"/>
      <c r="BA211" s="282"/>
      <c r="BB211" s="283"/>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273"/>
      <c r="V212" s="274"/>
      <c r="W212" s="274"/>
      <c r="X212" s="274"/>
      <c r="Y212" s="274"/>
      <c r="Z212" s="274"/>
      <c r="AA212" s="274"/>
      <c r="AB212" s="274"/>
      <c r="AC212" s="274"/>
      <c r="AD212" s="274"/>
      <c r="AE212" s="274"/>
      <c r="AF212" s="274"/>
      <c r="AG212" s="274"/>
      <c r="AH212" s="274"/>
      <c r="AI212" s="274"/>
      <c r="AJ212" s="275"/>
      <c r="AK212" s="50"/>
      <c r="AL212" s="50"/>
      <c r="AM212" s="50"/>
      <c r="AN212" s="281"/>
      <c r="AO212" s="282"/>
      <c r="AP212" s="282"/>
      <c r="AQ212" s="282"/>
      <c r="AR212" s="282"/>
      <c r="AS212" s="282"/>
      <c r="AT212" s="282"/>
      <c r="AU212" s="282"/>
      <c r="AV212" s="282"/>
      <c r="AW212" s="282"/>
      <c r="AX212" s="282"/>
      <c r="AY212" s="282"/>
      <c r="AZ212" s="282"/>
      <c r="BA212" s="282"/>
      <c r="BB212" s="283"/>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IF([9]回答表!AA45="○","○","")</f>
        <v/>
      </c>
      <c r="O213" s="98"/>
      <c r="P213" s="98"/>
      <c r="Q213" s="99"/>
      <c r="R213" s="39"/>
      <c r="S213" s="39"/>
      <c r="T213" s="39"/>
      <c r="U213" s="273"/>
      <c r="V213" s="274"/>
      <c r="W213" s="274"/>
      <c r="X213" s="274"/>
      <c r="Y213" s="274"/>
      <c r="Z213" s="274"/>
      <c r="AA213" s="274"/>
      <c r="AB213" s="274"/>
      <c r="AC213" s="274"/>
      <c r="AD213" s="274"/>
      <c r="AE213" s="274"/>
      <c r="AF213" s="274"/>
      <c r="AG213" s="274"/>
      <c r="AH213" s="274"/>
      <c r="AI213" s="274"/>
      <c r="AJ213" s="275"/>
      <c r="AK213" s="50"/>
      <c r="AL213" s="50"/>
      <c r="AM213" s="50"/>
      <c r="AN213" s="281"/>
      <c r="AO213" s="282"/>
      <c r="AP213" s="282"/>
      <c r="AQ213" s="282"/>
      <c r="AR213" s="282"/>
      <c r="AS213" s="282"/>
      <c r="AT213" s="282"/>
      <c r="AU213" s="282"/>
      <c r="AV213" s="282"/>
      <c r="AW213" s="282"/>
      <c r="AX213" s="282"/>
      <c r="AY213" s="282"/>
      <c r="AZ213" s="282"/>
      <c r="BA213" s="282"/>
      <c r="BB213" s="283"/>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273"/>
      <c r="V214" s="274"/>
      <c r="W214" s="274"/>
      <c r="X214" s="274"/>
      <c r="Y214" s="274"/>
      <c r="Z214" s="274"/>
      <c r="AA214" s="274"/>
      <c r="AB214" s="274"/>
      <c r="AC214" s="274"/>
      <c r="AD214" s="274"/>
      <c r="AE214" s="274"/>
      <c r="AF214" s="274"/>
      <c r="AG214" s="274"/>
      <c r="AH214" s="274"/>
      <c r="AI214" s="274"/>
      <c r="AJ214" s="275"/>
      <c r="AK214" s="50"/>
      <c r="AL214" s="50"/>
      <c r="AM214" s="50"/>
      <c r="AN214" s="281"/>
      <c r="AO214" s="282"/>
      <c r="AP214" s="282"/>
      <c r="AQ214" s="282"/>
      <c r="AR214" s="282"/>
      <c r="AS214" s="282"/>
      <c r="AT214" s="282"/>
      <c r="AU214" s="282"/>
      <c r="AV214" s="282"/>
      <c r="AW214" s="282"/>
      <c r="AX214" s="282"/>
      <c r="AY214" s="282"/>
      <c r="AZ214" s="282"/>
      <c r="BA214" s="282"/>
      <c r="BB214" s="283"/>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273"/>
      <c r="V215" s="274"/>
      <c r="W215" s="274"/>
      <c r="X215" s="274"/>
      <c r="Y215" s="274"/>
      <c r="Z215" s="274"/>
      <c r="AA215" s="274"/>
      <c r="AB215" s="274"/>
      <c r="AC215" s="274"/>
      <c r="AD215" s="274"/>
      <c r="AE215" s="274"/>
      <c r="AF215" s="274"/>
      <c r="AG215" s="274"/>
      <c r="AH215" s="274"/>
      <c r="AI215" s="274"/>
      <c r="AJ215" s="275"/>
      <c r="AK215" s="50"/>
      <c r="AL215" s="50"/>
      <c r="AM215" s="50"/>
      <c r="AN215" s="281"/>
      <c r="AO215" s="282"/>
      <c r="AP215" s="282"/>
      <c r="AQ215" s="282"/>
      <c r="AR215" s="282"/>
      <c r="AS215" s="282"/>
      <c r="AT215" s="282"/>
      <c r="AU215" s="282"/>
      <c r="AV215" s="282"/>
      <c r="AW215" s="282"/>
      <c r="AX215" s="282"/>
      <c r="AY215" s="282"/>
      <c r="AZ215" s="282"/>
      <c r="BA215" s="282"/>
      <c r="BB215" s="283"/>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276"/>
      <c r="V216" s="277"/>
      <c r="W216" s="277"/>
      <c r="X216" s="277"/>
      <c r="Y216" s="277"/>
      <c r="Z216" s="277"/>
      <c r="AA216" s="277"/>
      <c r="AB216" s="277"/>
      <c r="AC216" s="277"/>
      <c r="AD216" s="277"/>
      <c r="AE216" s="277"/>
      <c r="AF216" s="277"/>
      <c r="AG216" s="277"/>
      <c r="AH216" s="277"/>
      <c r="AI216" s="277"/>
      <c r="AJ216" s="278"/>
      <c r="AK216" s="50"/>
      <c r="AL216" s="50"/>
      <c r="AM216" s="50"/>
      <c r="AN216" s="284"/>
      <c r="AO216" s="285"/>
      <c r="AP216" s="285"/>
      <c r="AQ216" s="285"/>
      <c r="AR216" s="285"/>
      <c r="AS216" s="285"/>
      <c r="AT216" s="285"/>
      <c r="AU216" s="285"/>
      <c r="AV216" s="285"/>
      <c r="AW216" s="285"/>
      <c r="AX216" s="285"/>
      <c r="AY216" s="285"/>
      <c r="AZ216" s="285"/>
      <c r="BA216" s="285"/>
      <c r="BB216" s="286"/>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IF([9]回答表!AD45="○","○","")</f>
        <v/>
      </c>
      <c r="O219" s="98"/>
      <c r="P219" s="98"/>
      <c r="Q219" s="99"/>
      <c r="R219" s="39"/>
      <c r="S219" s="39"/>
      <c r="T219" s="39"/>
      <c r="U219" s="106" t="str">
        <f>IF([9]回答表!AD45="○",[9]回答表!B350,"")</f>
        <v/>
      </c>
      <c r="V219" s="107"/>
      <c r="W219" s="107"/>
      <c r="X219" s="107"/>
      <c r="Y219" s="107"/>
      <c r="Z219" s="107"/>
      <c r="AA219" s="107"/>
      <c r="AB219" s="107"/>
      <c r="AC219" s="107"/>
      <c r="AD219" s="107"/>
      <c r="AE219" s="107"/>
      <c r="AF219" s="107"/>
      <c r="AG219" s="107"/>
      <c r="AH219" s="107"/>
      <c r="AI219" s="107"/>
      <c r="AJ219" s="108"/>
      <c r="AK219" s="61"/>
      <c r="AL219" s="61"/>
      <c r="AM219" s="106" t="str">
        <f>IF([9]回答表!AD45="○",[9]回答表!B356,"")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IF([9]回答表!X46="○","○","")</f>
        <v/>
      </c>
      <c r="O231" s="98"/>
      <c r="P231" s="98"/>
      <c r="Q231" s="99"/>
      <c r="R231" s="39"/>
      <c r="S231" s="39"/>
      <c r="T231" s="39"/>
      <c r="U231" s="106" t="str">
        <f>IF([9]回答表!X46="○",[9]回答表!B368,IF([9]回答表!AA46="○",[9]回答表!B382,""))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IF([9]回答表!X46="○",[9]回答表!BC375,IF([9]回答表!AA46="○",[9]回答表!BC389,""))</f>
        <v/>
      </c>
      <c r="AR231" s="150"/>
      <c r="AS231" s="150"/>
      <c r="AT231" s="150"/>
      <c r="AU231" s="155" t="s">
        <v>63</v>
      </c>
      <c r="AV231" s="156"/>
      <c r="AW231" s="156"/>
      <c r="AX231" s="157"/>
      <c r="AY231" s="150" t="str">
        <f>IF([9]回答表!X46="○",[9]回答表!BC380,IF([9]回答表!AA46="○",[9]回答表!BC394,""))</f>
        <v/>
      </c>
      <c r="AZ231" s="150"/>
      <c r="BA231" s="150"/>
      <c r="BB231" s="150"/>
      <c r="BC231" s="40"/>
      <c r="BD231" s="35"/>
      <c r="BE231" s="115" t="str">
        <f>IF([9]回答表!X46="○",[9]回答表!S374,IF([9]回答表!AA46="○",[9]回答表!S388,""))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IF([9]回答表!X46="○",[9]回答表!BC376,IF([9]回答表!AA46="○",[9]回答表!BC390,""))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IF([9]回答表!X46="○",[9]回答表!V374,IF([9]回答表!AA46="○",[9]回答表!V388,""))</f>
        <v/>
      </c>
      <c r="BF234" s="83"/>
      <c r="BG234" s="83"/>
      <c r="BH234" s="83"/>
      <c r="BI234" s="82" t="str">
        <f>IF([9]回答表!X46="○",[9]回答表!V375,IF([9]回答表!AA46="○",[9]回答表!V389,""))</f>
        <v/>
      </c>
      <c r="BJ234" s="83"/>
      <c r="BK234" s="83"/>
      <c r="BL234" s="86"/>
      <c r="BM234" s="82" t="str">
        <f>IF([9]回答表!X46="○",[9]回答表!V376,IF([9]回答表!AA46="○",[9]回答表!V390,""))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IF([9]回答表!X46="○",[9]回答表!BC377,IF([9]回答表!AA46="○",[9]回答表!BC391,""))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IF([9]回答表!X46="○",[9]回答表!BC381,IF([9]回答表!AA46="○",[9]回答表!BC395,""))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IF([9]回答表!AA46="○","○","")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IF([9]回答表!X46="○",[9]回答表!BC378,IF([9]回答表!AA46="○",[9]回答表!BC392,""))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IF([9]回答表!X46="○",[9]回答表!BC379,IF([9]回答表!AA46="○",[9]回答表!BC393,""))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IF([9]回答表!AD46="○","○","")</f>
        <v/>
      </c>
      <c r="O243" s="98"/>
      <c r="P243" s="98"/>
      <c r="Q243" s="99"/>
      <c r="R243" s="39"/>
      <c r="S243" s="39"/>
      <c r="T243" s="39"/>
      <c r="U243" s="106" t="str">
        <f>IF([9]回答表!AD46="○",[9]回答表!B396,"")</f>
        <v/>
      </c>
      <c r="V243" s="107"/>
      <c r="W243" s="107"/>
      <c r="X243" s="107"/>
      <c r="Y243" s="107"/>
      <c r="Z243" s="107"/>
      <c r="AA243" s="107"/>
      <c r="AB243" s="107"/>
      <c r="AC243" s="107"/>
      <c r="AD243" s="107"/>
      <c r="AE243" s="107"/>
      <c r="AF243" s="107"/>
      <c r="AG243" s="107"/>
      <c r="AH243" s="107"/>
      <c r="AI243" s="107"/>
      <c r="AJ243" s="108"/>
      <c r="AK243" s="56"/>
      <c r="AL243" s="56"/>
      <c r="AM243" s="106" t="str">
        <f>IF([9]回答表!AD46="○",[9]回答表!B402,"")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IF([9]回答表!X47="○","○","")</f>
        <v/>
      </c>
      <c r="O254" s="98"/>
      <c r="P254" s="98"/>
      <c r="Q254" s="99"/>
      <c r="R254" s="39"/>
      <c r="S254" s="39"/>
      <c r="T254" s="39"/>
      <c r="U254" s="106" t="str">
        <f>IF([9]回答表!X47="○",[9]回答表!B414,IF([9]回答表!AA47="○",[9]回答表!B431,""))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IF([9]回答表!X47="○",[9]回答表!B424,IF([9]回答表!AA47="○",[9]回答表!B441,""))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IF([9]回答表!X47="○",[9]回答表!G420,IF([9]回答表!AA47="○",[9]回答表!G437,""))</f>
        <v/>
      </c>
      <c r="AN256" s="119"/>
      <c r="AO256" s="119"/>
      <c r="AP256" s="119"/>
      <c r="AQ256" s="119"/>
      <c r="AR256" s="119"/>
      <c r="AS256" s="119"/>
      <c r="AT256" s="120"/>
      <c r="AU256" s="118" t="str">
        <f>IF([9]回答表!X47="○",[9]回答表!G421,IF([9]回答表!AA47="○",[9]回答表!G438,""))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IF([9]回答表!X47="○",[9]回答表!E424,IF([9]回答表!AA47="○",[9]回答表!E441,""))</f>
        <v/>
      </c>
      <c r="BF257" s="83"/>
      <c r="BG257" s="83"/>
      <c r="BH257" s="83"/>
      <c r="BI257" s="82" t="str">
        <f>IF([9]回答表!X47="○",[9]回答表!E425,IF([9]回答表!AA47="○",[9]回答表!E442,""))</f>
        <v/>
      </c>
      <c r="BJ257" s="83"/>
      <c r="BK257" s="83"/>
      <c r="BL257" s="86"/>
      <c r="BM257" s="82" t="str">
        <f>IF([9]回答表!X47="○",[9]回答表!E426,IF([9]回答表!AA47="○",[9]回答表!E443,""))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IF([9]回答表!AA47="○","○","")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IF([9]回答表!AD47="○","○","")</f>
        <v/>
      </c>
      <c r="O266" s="98"/>
      <c r="P266" s="98"/>
      <c r="Q266" s="99"/>
      <c r="R266" s="39"/>
      <c r="S266" s="39"/>
      <c r="T266" s="39"/>
      <c r="U266" s="106" t="str">
        <f>IF([9]回答表!AD47="○",[9]回答表!B448,"")</f>
        <v/>
      </c>
      <c r="V266" s="107"/>
      <c r="W266" s="107"/>
      <c r="X266" s="107"/>
      <c r="Y266" s="107"/>
      <c r="Z266" s="107"/>
      <c r="AA266" s="107"/>
      <c r="AB266" s="107"/>
      <c r="AC266" s="107"/>
      <c r="AD266" s="107"/>
      <c r="AE266" s="107"/>
      <c r="AF266" s="107"/>
      <c r="AG266" s="107"/>
      <c r="AH266" s="107"/>
      <c r="AI266" s="107"/>
      <c r="AJ266" s="108"/>
      <c r="AK266" s="50"/>
      <c r="AL266" s="50"/>
      <c r="AM266" s="106" t="str">
        <f>IF([9]回答表!AD47="○",[9]回答表!B454,"")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IF([9]回答表!R48="○",[9]回答表!B467,"")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0C72-AB3B-4789-93D8-C7B4010EFF20}">
  <sheetPr>
    <pageSetUpPr fitToPage="1"/>
  </sheetPr>
  <dimension ref="A1:CE298"/>
  <sheetViews>
    <sheetView showZeros="0"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IF(COUNTIF([1]回答表!K15,"*")&gt;0,[1]回答表!K15,"")</f>
        <v>湯沢市</v>
      </c>
      <c r="D11" s="256"/>
      <c r="E11" s="256"/>
      <c r="F11" s="256"/>
      <c r="G11" s="256"/>
      <c r="H11" s="256"/>
      <c r="I11" s="256"/>
      <c r="J11" s="256"/>
      <c r="K11" s="256"/>
      <c r="L11" s="256"/>
      <c r="M11" s="256"/>
      <c r="N11" s="256"/>
      <c r="O11" s="256"/>
      <c r="P11" s="256"/>
      <c r="Q11" s="256"/>
      <c r="R11" s="256"/>
      <c r="S11" s="256"/>
      <c r="T11" s="256"/>
      <c r="U11" s="263" t="str">
        <f>IF(COUNTIF([1]回答表!F17,"*")&gt;0,[1]回答表!F17,"")</f>
        <v>下水道事業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IF(COUNTIF([1]回答表!W17,"*")&gt;0,[1]回答表!W17,"")</f>
        <v>特定環境保全公共下水道</v>
      </c>
      <c r="AP11" s="258"/>
      <c r="AQ11" s="258"/>
      <c r="AR11" s="258"/>
      <c r="AS11" s="258"/>
      <c r="AT11" s="258"/>
      <c r="AU11" s="258"/>
      <c r="AV11" s="258"/>
      <c r="AW11" s="258"/>
      <c r="AX11" s="258"/>
      <c r="AY11" s="258"/>
      <c r="AZ11" s="258"/>
      <c r="BA11" s="258"/>
      <c r="BB11" s="258"/>
      <c r="BC11" s="258"/>
      <c r="BD11" s="258"/>
      <c r="BE11" s="259"/>
      <c r="BF11" s="262" t="str">
        <f>IF(COUNTIF([1]回答表!F19,"*")&gt;0,[1]回答表!F19,"")</f>
        <v>ー</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IF([1]回答表!R41="○","○","")</f>
        <v/>
      </c>
      <c r="E24" s="122"/>
      <c r="F24" s="122"/>
      <c r="G24" s="122"/>
      <c r="H24" s="122"/>
      <c r="I24" s="122"/>
      <c r="J24" s="123"/>
      <c r="K24" s="121" t="str">
        <f>IF([1]回答表!R42="○","○","")</f>
        <v/>
      </c>
      <c r="L24" s="122"/>
      <c r="M24" s="122"/>
      <c r="N24" s="122"/>
      <c r="O24" s="122"/>
      <c r="P24" s="122"/>
      <c r="Q24" s="123"/>
      <c r="R24" s="121" t="str">
        <f>IF([1]回答表!R43="○","○","")</f>
        <v/>
      </c>
      <c r="S24" s="122"/>
      <c r="T24" s="122"/>
      <c r="U24" s="122"/>
      <c r="V24" s="122"/>
      <c r="W24" s="122"/>
      <c r="X24" s="123"/>
      <c r="Y24" s="121" t="str">
        <f>IF([1]回答表!R44="○","○","")</f>
        <v/>
      </c>
      <c r="Z24" s="122"/>
      <c r="AA24" s="122"/>
      <c r="AB24" s="122"/>
      <c r="AC24" s="122"/>
      <c r="AD24" s="122"/>
      <c r="AE24" s="123"/>
      <c r="AF24" s="121" t="str">
        <f>IF([1]回答表!R45="○","○","")</f>
        <v>○</v>
      </c>
      <c r="AG24" s="122"/>
      <c r="AH24" s="122"/>
      <c r="AI24" s="122"/>
      <c r="AJ24" s="122"/>
      <c r="AK24" s="122"/>
      <c r="AL24" s="123"/>
      <c r="AM24" s="121" t="str">
        <f>IF([1]回答表!R46="○","○","")</f>
        <v/>
      </c>
      <c r="AN24" s="122"/>
      <c r="AO24" s="122"/>
      <c r="AP24" s="122"/>
      <c r="AQ24" s="122"/>
      <c r="AR24" s="122"/>
      <c r="AS24" s="123"/>
      <c r="AT24" s="121" t="str">
        <f>IF([1]回答表!R47="○","○","")</f>
        <v/>
      </c>
      <c r="AU24" s="122"/>
      <c r="AV24" s="122"/>
      <c r="AW24" s="122"/>
      <c r="AX24" s="122"/>
      <c r="AY24" s="122"/>
      <c r="AZ24" s="123"/>
      <c r="BA24" s="19"/>
      <c r="BB24" s="118" t="str">
        <f>IF([1]回答表!R48="○","○","")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IF([1]回答表!X41="○","○","")</f>
        <v/>
      </c>
      <c r="O36" s="98"/>
      <c r="P36" s="98"/>
      <c r="Q36" s="99"/>
      <c r="R36" s="39"/>
      <c r="S36" s="39"/>
      <c r="T36" s="39"/>
      <c r="U36" s="106" t="str">
        <f>IF([1]回答表!X41="○",[1]回答表!B56,IF([1]回答表!AA41="○",[1]回答表!B76,""))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IF([1]回答表!X41="○",[1]回答表!S62,IF([1]回答表!AA41="○",[1]回答表!S82,""))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IF([1]回答表!X41="○",[1]回答表!G62,IF([1]回答表!AA41="○",[1]回答表!G82,""))</f>
        <v/>
      </c>
      <c r="AN38" s="119"/>
      <c r="AO38" s="119"/>
      <c r="AP38" s="119"/>
      <c r="AQ38" s="119"/>
      <c r="AR38" s="119"/>
      <c r="AS38" s="119"/>
      <c r="AT38" s="120"/>
      <c r="AU38" s="118" t="str">
        <f>IF([1]回答表!X41="○",[1]回答表!G63,IF([1]回答表!AA41="○",[1]回答表!G83,""))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IF([1]回答表!X41="○",[1]回答表!V62,IF([1]回答表!AA41="○",[1]回答表!V82,""))</f>
        <v/>
      </c>
      <c r="BF39" s="209"/>
      <c r="BG39" s="209"/>
      <c r="BH39" s="210"/>
      <c r="BI39" s="82" t="str">
        <f>IF([1]回答表!X41="○",[1]回答表!V63,IF([1]回答表!AA41="○",[1]回答表!V83,""))</f>
        <v/>
      </c>
      <c r="BJ39" s="209"/>
      <c r="BK39" s="209"/>
      <c r="BL39" s="210"/>
      <c r="BM39" s="82" t="str">
        <f>IF([1]回答表!X41="○",[1]回答表!V64,IF([1]回答表!AA41="○",[1]回答表!V84,""))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IF([1]回答表!X41="○",[1]回答表!O68,IF([1]回答表!AA41="○",[1]回答表!O88,""))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IF([1]回答表!X41="○",[1]回答表!O69,IF([1]回答表!AA41="○",[1]回答表!O89,""))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IF([1]回答表!AA41="○","○","")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IF([1]回答表!X41="○",[1]回答表!O70,IF([1]回答表!AA41="○",[1]回答表!O90,""))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IF([1]回答表!X41="○",[1]回答表!O71,IF([1]回答表!AA41="○",[1]回答表!O91,""))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IF([1]回答表!X41="○",[1]回答表!AG68,IF([1]回答表!AA41="○",[1]回答表!AG88,""))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IF([1]回答表!X41="○",[1]回答表!AG69,IF([1]回答表!AA41="○",[1]回答表!AG89,""))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IF([1]回答表!X41="○",[1]回答表!AG70,IF([1]回答表!AA41="○",[1]回答表!AG90,""))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IF([1]回答表!AD41="○","○","")</f>
        <v/>
      </c>
      <c r="O52" s="98"/>
      <c r="P52" s="98"/>
      <c r="Q52" s="99"/>
      <c r="R52" s="39"/>
      <c r="S52" s="39"/>
      <c r="T52" s="39"/>
      <c r="U52" s="106" t="str">
        <f>IF([1]回答表!AD41="○",[1]回答表!B96,"")</f>
        <v/>
      </c>
      <c r="V52" s="107"/>
      <c r="W52" s="107"/>
      <c r="X52" s="107"/>
      <c r="Y52" s="107"/>
      <c r="Z52" s="107"/>
      <c r="AA52" s="107"/>
      <c r="AB52" s="107"/>
      <c r="AC52" s="107"/>
      <c r="AD52" s="107"/>
      <c r="AE52" s="107"/>
      <c r="AF52" s="107"/>
      <c r="AG52" s="107"/>
      <c r="AH52" s="107"/>
      <c r="AI52" s="107"/>
      <c r="AJ52" s="108"/>
      <c r="AK52" s="56"/>
      <c r="AL52" s="56"/>
      <c r="AM52" s="106" t="str">
        <f>IF([1]回答表!AD41="○",[1]回答表!B101,"")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IF([1]回答表!X42="○","○","")</f>
        <v/>
      </c>
      <c r="O63" s="98"/>
      <c r="P63" s="98"/>
      <c r="Q63" s="99"/>
      <c r="R63" s="39"/>
      <c r="S63" s="39"/>
      <c r="T63" s="39"/>
      <c r="U63" s="106" t="str">
        <f>IF([1]回答表!X42="○",[1]回答表!B111,IF([1]回答表!AA42="○",[1]回答表!B124,""))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IF([1]回答表!X42="○",[1]回答表!S117,IF([1]回答表!AA42="○",[1]回答表!S130,""))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IF([1]回答表!X42="○",[1]回答表!J117,IF([1]回答表!AA42="○",[1]回答表!J130,""))</f>
        <v/>
      </c>
      <c r="AN66" s="119"/>
      <c r="AO66" s="119"/>
      <c r="AP66" s="119"/>
      <c r="AQ66" s="119"/>
      <c r="AR66" s="119"/>
      <c r="AS66" s="119"/>
      <c r="AT66" s="120"/>
      <c r="AU66" s="118" t="str">
        <f>IF([1]回答表!X42="○",[1]回答表!J118,IF([1]回答表!AA42="○",[1]回答表!J131,""))</f>
        <v/>
      </c>
      <c r="AV66" s="119"/>
      <c r="AW66" s="119"/>
      <c r="AX66" s="119"/>
      <c r="AY66" s="119"/>
      <c r="AZ66" s="119"/>
      <c r="BA66" s="119"/>
      <c r="BB66" s="120"/>
      <c r="BC66" s="40"/>
      <c r="BD66" s="35"/>
      <c r="BE66" s="82" t="str">
        <f>IF([1]回答表!X42="○",[1]回答表!V117,IF([1]回答表!AA42="○",[1]回答表!V130,""))</f>
        <v/>
      </c>
      <c r="BF66" s="83"/>
      <c r="BG66" s="83"/>
      <c r="BH66" s="83"/>
      <c r="BI66" s="82" t="str">
        <f>IF([1]回答表!X42="○",[1]回答表!V118,IF([1]回答表!AA42="○",[1]回答表!V131,""))</f>
        <v/>
      </c>
      <c r="BJ66" s="83"/>
      <c r="BK66" s="83"/>
      <c r="BL66" s="83"/>
      <c r="BM66" s="82" t="str">
        <f>IF([1]回答表!X42="○",[1]回答表!V119,IF([1]回答表!AA42="○",[1]回答表!V132,""))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IF([1]回答表!AD42="○","○","")</f>
        <v/>
      </c>
      <c r="O75" s="98"/>
      <c r="P75" s="98"/>
      <c r="Q75" s="99"/>
      <c r="R75" s="39"/>
      <c r="S75" s="39"/>
      <c r="T75" s="39"/>
      <c r="U75" s="106" t="str">
        <f>IF([1]回答表!AD42="○",[1]回答表!B137,"")</f>
        <v/>
      </c>
      <c r="V75" s="107"/>
      <c r="W75" s="107"/>
      <c r="X75" s="107"/>
      <c r="Y75" s="107"/>
      <c r="Z75" s="107"/>
      <c r="AA75" s="107"/>
      <c r="AB75" s="107"/>
      <c r="AC75" s="107"/>
      <c r="AD75" s="107"/>
      <c r="AE75" s="107"/>
      <c r="AF75" s="107"/>
      <c r="AG75" s="107"/>
      <c r="AH75" s="107"/>
      <c r="AI75" s="107"/>
      <c r="AJ75" s="108"/>
      <c r="AK75" s="56"/>
      <c r="AL75" s="56"/>
      <c r="AM75" s="106" t="str">
        <f>IF([1]回答表!AD42="○",[1]回答表!B143,"")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IF([1]回答表!F17="水道事業",IF([1]回答表!X43="○","○",""),"")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IF([1]回答表!F17="水道事業",IF([1]回答表!X43="○",[1]回答表!B154,IF([1]回答表!AA43="○",[1]回答表!B201,"")),"")</f>
        <v/>
      </c>
      <c r="AN87" s="107"/>
      <c r="AO87" s="107"/>
      <c r="AP87" s="107"/>
      <c r="AQ87" s="107"/>
      <c r="AR87" s="107"/>
      <c r="AS87" s="107"/>
      <c r="AT87" s="107"/>
      <c r="AU87" s="107"/>
      <c r="AV87" s="107"/>
      <c r="AW87" s="107"/>
      <c r="AX87" s="107"/>
      <c r="AY87" s="107"/>
      <c r="AZ87" s="107"/>
      <c r="BA87" s="107"/>
      <c r="BB87" s="108"/>
      <c r="BC87" s="40"/>
      <c r="BD87" s="35"/>
      <c r="BE87" s="115" t="str">
        <f>IF([1]回答表!F17="水道事業",IF([1]回答表!X43="○",[1]回答表!B190,IF([1]回答表!AA43="○",[1]回答表!B238,"")),"")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IF([1]回答表!F17="水道事業",IF([1]回答表!X43="○",[1]回答表!J162,IF([1]回答表!AA43="○",[1]回答表!J209,"")),"")</f>
        <v/>
      </c>
      <c r="V89" s="119"/>
      <c r="W89" s="119"/>
      <c r="X89" s="119"/>
      <c r="Y89" s="119"/>
      <c r="Z89" s="119"/>
      <c r="AA89" s="119"/>
      <c r="AB89" s="120"/>
      <c r="AC89" s="118" t="str">
        <f>IF([1]回答表!F17="水道事業",IF([1]回答表!X43="○",[1]回答表!J169,IF([1]回答表!AA43="○",[1]回答表!J216,"")),"")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IF([1]回答表!F17="水道事業",IF([1]回答表!X43="○",[1]回答表!E190,IF([1]回答表!AA43="○",[1]回答表!E238,"")),"")</f>
        <v/>
      </c>
      <c r="BF90" s="83"/>
      <c r="BG90" s="83"/>
      <c r="BH90" s="83"/>
      <c r="BI90" s="82" t="str">
        <f>IF([1]回答表!F17="水道事業",IF([1]回答表!X43="○",[1]回答表!E191,IF([1]回答表!AA43="○",[1]回答表!E239,"")),"")</f>
        <v/>
      </c>
      <c r="BJ90" s="83"/>
      <c r="BK90" s="83"/>
      <c r="BL90" s="83"/>
      <c r="BM90" s="82" t="str">
        <f>IF([1]回答表!F17="水道事業",IF([1]回答表!X43="○",[1]回答表!E192,IF([1]回答表!AA43="○",[1]回答表!E240,"")),"")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IF([1]回答表!F17="水道事業",IF([1]回答表!AA43="○","○",""),"")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IF([1]回答表!F17="水道事業",IF([1]回答表!X43="○",[1]回答表!J172,IF([1]回答表!AA43="○",[1]回答表!J219,"")),"")</f>
        <v/>
      </c>
      <c r="V94" s="119"/>
      <c r="W94" s="119"/>
      <c r="X94" s="119"/>
      <c r="Y94" s="119"/>
      <c r="Z94" s="119"/>
      <c r="AA94" s="119"/>
      <c r="AB94" s="120"/>
      <c r="AC94" s="118" t="str">
        <f>IF([1]回答表!F17="水道事業",IF([1]回答表!X43="○",[1]回答表!J176,IF([1]回答表!AA43="○",[1]回答表!J223,"")),"")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IF([1]回答表!F17="水道事業",IF([1]回答表!AD43="○","○",""),"")</f>
        <v/>
      </c>
      <c r="O99" s="98"/>
      <c r="P99" s="98"/>
      <c r="Q99" s="99"/>
      <c r="R99" s="39"/>
      <c r="S99" s="39"/>
      <c r="T99" s="39"/>
      <c r="U99" s="106" t="str">
        <f>IF([1]回答表!F17="水道事業",IF([1]回答表!AD43="○",[1]回答表!B249,""),"")</f>
        <v/>
      </c>
      <c r="V99" s="107"/>
      <c r="W99" s="107"/>
      <c r="X99" s="107"/>
      <c r="Y99" s="107"/>
      <c r="Z99" s="107"/>
      <c r="AA99" s="107"/>
      <c r="AB99" s="107"/>
      <c r="AC99" s="107"/>
      <c r="AD99" s="107"/>
      <c r="AE99" s="107"/>
      <c r="AF99" s="107"/>
      <c r="AG99" s="107"/>
      <c r="AH99" s="107"/>
      <c r="AI99" s="107"/>
      <c r="AJ99" s="108"/>
      <c r="AK99" s="56"/>
      <c r="AL99" s="56"/>
      <c r="AM99" s="106" t="str">
        <f>IF([1]回答表!F17="水道事業",IF([1]回答表!AD43="○",[1]回答表!B255,""),"")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IF([1]回答表!F17="簡易水道事業",IF([1]回答表!X43="○","○",""),"")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IF([1]回答表!F17="簡易水道事業",IF([1]回答表!X43="○",[1]回答表!B154,IF([1]回答表!AA43="○",[1]回答表!B201,"")),"")</f>
        <v/>
      </c>
      <c r="AN111" s="107"/>
      <c r="AO111" s="107"/>
      <c r="AP111" s="107"/>
      <c r="AQ111" s="107"/>
      <c r="AR111" s="107"/>
      <c r="AS111" s="107"/>
      <c r="AT111" s="107"/>
      <c r="AU111" s="107"/>
      <c r="AV111" s="107"/>
      <c r="AW111" s="107"/>
      <c r="AX111" s="107"/>
      <c r="AY111" s="107"/>
      <c r="AZ111" s="107"/>
      <c r="BA111" s="107"/>
      <c r="BB111" s="108"/>
      <c r="BC111" s="40"/>
      <c r="BD111" s="35"/>
      <c r="BE111" s="115" t="str">
        <f>IF([1]回答表!F17="簡易水道事業",IF([1]回答表!X43="○",[1]回答表!B190,IF([1]回答表!AA43="○",[1]回答表!B238,"")),"")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IF([1]回答表!F17="簡易水道事業",IF([1]回答表!X43="○",[1]回答表!Y181,IF([1]回答表!AA43="○",[1]回答表!Y229,"")),"")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IF([1]回答表!F17="簡易水道事業",IF([1]回答表!X43="○",[1]回答表!E190,IF([1]回答表!AA43="○",[1]回答表!E238,"")),"")</f>
        <v/>
      </c>
      <c r="BF114" s="83"/>
      <c r="BG114" s="83"/>
      <c r="BH114" s="83"/>
      <c r="BI114" s="82" t="str">
        <f>IF([1]回答表!F17="簡易水道事業",IF([1]回答表!X43="○",[1]回答表!E191,IF([1]回答表!AA43="○",[1]回答表!E239,"")),"")</f>
        <v/>
      </c>
      <c r="BJ114" s="83"/>
      <c r="BK114" s="83"/>
      <c r="BL114" s="83"/>
      <c r="BM114" s="82" t="str">
        <f>IF([1]回答表!F17="簡易水道事業",IF([1]回答表!X43="○",[1]回答表!E192,IF([1]回答表!AA43="○",[1]回答表!E240,"")),"")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IF([1]回答表!F17="簡易水道事業",IF([1]回答表!AA43="○","○",""),"")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IF([1]回答表!F17="簡易水道事業",IF([1]回答表!X43="○",[1]回答表!Y182,IF([1]回答表!AA43="○",[1]回答表!Y230,"")),"")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IF([1]回答表!F17="簡易水道事業",IF([1]回答表!AD43="○","○",""),"")</f>
        <v/>
      </c>
      <c r="O123" s="98"/>
      <c r="P123" s="98"/>
      <c r="Q123" s="99"/>
      <c r="R123" s="39"/>
      <c r="S123" s="39"/>
      <c r="T123" s="39"/>
      <c r="U123" s="106" t="str">
        <f>IF([1]回答表!F17="簡易水道事業",IF([1]回答表!AD43="○",[1]回答表!B249,""),"")</f>
        <v/>
      </c>
      <c r="V123" s="107"/>
      <c r="W123" s="107"/>
      <c r="X123" s="107"/>
      <c r="Y123" s="107"/>
      <c r="Z123" s="107"/>
      <c r="AA123" s="107"/>
      <c r="AB123" s="107"/>
      <c r="AC123" s="107"/>
      <c r="AD123" s="107"/>
      <c r="AE123" s="107"/>
      <c r="AF123" s="107"/>
      <c r="AG123" s="107"/>
      <c r="AH123" s="107"/>
      <c r="AI123" s="107"/>
      <c r="AJ123" s="108"/>
      <c r="AK123" s="56"/>
      <c r="AL123" s="56"/>
      <c r="AM123" s="106" t="str">
        <f>IF([1]回答表!F17="簡易水道事業",IF([1]回答表!AD43="○",[1]回答表!B255,""),"")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IF([1]回答表!F17="下水道事業",IF([1]回答表!X43="○","○",""),"")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IF([1]回答表!F17="下水道事業",IF([1]回答表!X43="○",[1]回答表!B154,IF([1]回答表!AA43="○",[1]回答表!B201,"")),"")</f>
        <v/>
      </c>
      <c r="AN135" s="107"/>
      <c r="AO135" s="107"/>
      <c r="AP135" s="107"/>
      <c r="AQ135" s="107"/>
      <c r="AR135" s="107"/>
      <c r="AS135" s="107"/>
      <c r="AT135" s="107"/>
      <c r="AU135" s="107"/>
      <c r="AV135" s="107"/>
      <c r="AW135" s="107"/>
      <c r="AX135" s="107"/>
      <c r="AY135" s="107"/>
      <c r="AZ135" s="107"/>
      <c r="BA135" s="107"/>
      <c r="BB135" s="108"/>
      <c r="BC135" s="40"/>
      <c r="BD135" s="35"/>
      <c r="BE135" s="115" t="str">
        <f>IF([1]回答表!F17="下水道事業",IF([1]回答表!X43="○",[1]回答表!B190,IF([1]回答表!AA43="○",[1]回答表!B238,"")),"")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IF([1]回答表!F17="下水道事業",IF([1]回答表!X43="○",[1]回答表!Y184,IF([1]回答表!AA43="○",[1]回答表!Y232,"")),"")</f>
        <v/>
      </c>
      <c r="V137" s="119"/>
      <c r="W137" s="119"/>
      <c r="X137" s="119"/>
      <c r="Y137" s="119"/>
      <c r="Z137" s="119"/>
      <c r="AA137" s="119"/>
      <c r="AB137" s="120"/>
      <c r="AC137" s="118" t="str">
        <f>IF([1]回答表!F17="下水道事業",IF([1]回答表!X43="○",[1]回答表!Y185,IF([1]回答表!AA43="○",[1]回答表!Y233,"")),"")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IF([1]回答表!F17="下水道事業",IF([1]回答表!X43="○",[1]回答表!E190,IF([1]回答表!AA43="○",[1]回答表!E238,"")),"")</f>
        <v/>
      </c>
      <c r="BF138" s="83"/>
      <c r="BG138" s="83"/>
      <c r="BH138" s="83"/>
      <c r="BI138" s="82" t="str">
        <f>IF([1]回答表!F17="下水道事業",IF([1]回答表!X43="○",[1]回答表!E191,IF([1]回答表!AA43="○",[1]回答表!E239,"")),"")</f>
        <v/>
      </c>
      <c r="BJ138" s="83"/>
      <c r="BK138" s="83"/>
      <c r="BL138" s="83"/>
      <c r="BM138" s="82" t="str">
        <f>IF([1]回答表!F17="下水道事業",IF([1]回答表!X43="○",[1]回答表!E192,IF([1]回答表!AA43="○",[1]回答表!E240,"")),"")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IF([1]回答表!F17="下水道事業",IF([1]回答表!AA43="○","○",""),"")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IF([1]回答表!F17="下水道事業",IF([1]回答表!X43="○",[1]回答表!Y186,IF([1]回答表!AA43="○",[1]回答表!Y234,"")),"")</f>
        <v/>
      </c>
      <c r="V142" s="119"/>
      <c r="W142" s="119"/>
      <c r="X142" s="119"/>
      <c r="Y142" s="119"/>
      <c r="Z142" s="119"/>
      <c r="AA142" s="119"/>
      <c r="AB142" s="120"/>
      <c r="AC142" s="118" t="str">
        <f>IF([1]回答表!F17="下水道事業",IF([1]回答表!X43="○",[1]回答表!Y187,IF([1]回答表!AA43="○",[1]回答表!Y235,"")),"")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IF([1]回答表!F17="下水道事業",IF([1]回答表!AD43="○","○",""),"")</f>
        <v/>
      </c>
      <c r="O147" s="98"/>
      <c r="P147" s="98"/>
      <c r="Q147" s="99"/>
      <c r="R147" s="39"/>
      <c r="S147" s="39"/>
      <c r="T147" s="39"/>
      <c r="U147" s="106" t="str">
        <f>IF([1]回答表!F17="下水道事業",IF([1]回答表!AD43="○",[1]回答表!B249,""),"")</f>
        <v/>
      </c>
      <c r="V147" s="107"/>
      <c r="W147" s="107"/>
      <c r="X147" s="107"/>
      <c r="Y147" s="107"/>
      <c r="Z147" s="107"/>
      <c r="AA147" s="107"/>
      <c r="AB147" s="107"/>
      <c r="AC147" s="107"/>
      <c r="AD147" s="107"/>
      <c r="AE147" s="107"/>
      <c r="AF147" s="107"/>
      <c r="AG147" s="107"/>
      <c r="AH147" s="107"/>
      <c r="AI147" s="107"/>
      <c r="AJ147" s="108"/>
      <c r="AK147" s="56"/>
      <c r="AL147" s="56"/>
      <c r="AM147" s="106" t="str">
        <f>IF([1]回答表!F17="下水道事業",IF([1]回答表!AD43="○",[1]回答表!B255,""),"")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IF([1]回答表!BD17="○",IF([1]回答表!X43="○","○",""),"")</f>
        <v/>
      </c>
      <c r="O159" s="98"/>
      <c r="P159" s="98"/>
      <c r="Q159" s="99"/>
      <c r="R159" s="39"/>
      <c r="S159" s="39"/>
      <c r="T159" s="39"/>
      <c r="U159" s="106" t="str">
        <f>IF([1]回答表!BD17="○",IF([1]回答表!X43="○",[1]回答表!B154,IF([1]回答表!AA43="○",[1]回答表!B201,"")),"")</f>
        <v/>
      </c>
      <c r="V159" s="107"/>
      <c r="W159" s="107"/>
      <c r="X159" s="107"/>
      <c r="Y159" s="107"/>
      <c r="Z159" s="107"/>
      <c r="AA159" s="107"/>
      <c r="AB159" s="107"/>
      <c r="AC159" s="107"/>
      <c r="AD159" s="107"/>
      <c r="AE159" s="107"/>
      <c r="AF159" s="107"/>
      <c r="AG159" s="107"/>
      <c r="AH159" s="107"/>
      <c r="AI159" s="107"/>
      <c r="AJ159" s="108"/>
      <c r="AK159" s="50"/>
      <c r="AL159" s="50"/>
      <c r="AM159" s="115" t="str">
        <f>IF([1]回答表!BD17="○",IF([1]回答表!X43="○",[1]回答表!B190,IF([1]回答表!AA43="○",[1]回答表!B238,"")),"")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IF([1]回答表!BD17="○",IF([1]回答表!X43="○",[1]回答表!E190,IF([1]回答表!AA43="○",[1]回答表!E238,"")),"")</f>
        <v/>
      </c>
      <c r="AN162" s="83"/>
      <c r="AO162" s="83"/>
      <c r="AP162" s="83"/>
      <c r="AQ162" s="82" t="str">
        <f>IF([1]回答表!BD17="○",IF([1]回答表!X43="○",[1]回答表!E191,IF([1]回答表!AA43="○",[1]回答表!E239,"")),"")</f>
        <v/>
      </c>
      <c r="AR162" s="83"/>
      <c r="AS162" s="83"/>
      <c r="AT162" s="83"/>
      <c r="AU162" s="82" t="str">
        <f>IF([1]回答表!BD17="○",IF([1]回答表!X43="○",[1]回答表!E192,IF([1]回答表!AA43="○",[1]回答表!E240,"")),"")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IF([1]回答表!BD17="○",IF([1]回答表!AA43="○","○",""),"")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IF([1]回答表!BD17="○",IF([1]回答表!AD43="○","○",""),"")</f>
        <v/>
      </c>
      <c r="O171" s="98"/>
      <c r="P171" s="98"/>
      <c r="Q171" s="99"/>
      <c r="R171" s="39"/>
      <c r="S171" s="39"/>
      <c r="T171" s="39"/>
      <c r="U171" s="106" t="str">
        <f>IF([1]回答表!BD17="○",IF([1]回答表!AD43="○",[1]回答表!B249,""),"")</f>
        <v/>
      </c>
      <c r="V171" s="107"/>
      <c r="W171" s="107"/>
      <c r="X171" s="107"/>
      <c r="Y171" s="107"/>
      <c r="Z171" s="107"/>
      <c r="AA171" s="107"/>
      <c r="AB171" s="107"/>
      <c r="AC171" s="107"/>
      <c r="AD171" s="107"/>
      <c r="AE171" s="107"/>
      <c r="AF171" s="107"/>
      <c r="AG171" s="107"/>
      <c r="AH171" s="107"/>
      <c r="AI171" s="107"/>
      <c r="AJ171" s="108"/>
      <c r="AK171" s="56"/>
      <c r="AL171" s="56"/>
      <c r="AM171" s="106" t="str">
        <f>IF([1]回答表!BD17="○",IF([1]回答表!AD43="○",[1]回答表!B255,""),"")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IF([1]回答表!X44="○","○","")</f>
        <v/>
      </c>
      <c r="O183" s="98"/>
      <c r="P183" s="98"/>
      <c r="Q183" s="99"/>
      <c r="R183" s="39"/>
      <c r="S183" s="39"/>
      <c r="T183" s="39"/>
      <c r="U183" s="106" t="str">
        <f>IF([1]回答表!X44="○",[1]回答表!B266,IF([1]回答表!AA44="○",[1]回答表!B283,""))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IF([1]回答表!X44="○",[1]回答表!U272,IF([1]回答表!AA44="○",[1]回答表!U289,""))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IF([1]回答表!X44="○",[1]回答表!G272,IF([1]回答表!AA44="○",[1]回答表!G289,""))</f>
        <v/>
      </c>
      <c r="AN186" s="119"/>
      <c r="AO186" s="119"/>
      <c r="AP186" s="119"/>
      <c r="AQ186" s="119"/>
      <c r="AR186" s="119"/>
      <c r="AS186" s="119"/>
      <c r="AT186" s="120"/>
      <c r="AU186" s="118" t="str">
        <f>IF([1]回答表!X44="○",[1]回答表!G273,IF([1]回答表!AA44="○",[1]回答表!G290,""))</f>
        <v/>
      </c>
      <c r="AV186" s="119"/>
      <c r="AW186" s="119"/>
      <c r="AX186" s="119"/>
      <c r="AY186" s="119"/>
      <c r="AZ186" s="119"/>
      <c r="BA186" s="119"/>
      <c r="BB186" s="120"/>
      <c r="BC186" s="40"/>
      <c r="BD186" s="35"/>
      <c r="BE186" s="82" t="str">
        <f>IF([1]回答表!X44="○",[1]回答表!X272,IF([1]回答表!AA44="○",[1]回答表!X289,""))</f>
        <v/>
      </c>
      <c r="BF186" s="83"/>
      <c r="BG186" s="83"/>
      <c r="BH186" s="83"/>
      <c r="BI186" s="82" t="str">
        <f>IF([1]回答表!X44="○",[1]回答表!X273,IF([1]回答表!AA44="○",[1]回答表!X290,""))</f>
        <v/>
      </c>
      <c r="BJ186" s="83"/>
      <c r="BK186" s="83"/>
      <c r="BL186" s="86"/>
      <c r="BM186" s="82" t="str">
        <f>IF([1]回答表!X44="○",[1]回答表!X274,IF([1]回答表!AA44="○",[1]回答表!X291,""))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IF([1]回答表!AA44="○","○","")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IF([1]回答表!AD44="○","○","")</f>
        <v/>
      </c>
      <c r="O195" s="98"/>
      <c r="P195" s="98"/>
      <c r="Q195" s="99"/>
      <c r="R195" s="39"/>
      <c r="S195" s="39"/>
      <c r="T195" s="39"/>
      <c r="U195" s="106" t="str">
        <f>IF([1]回答表!AD44="○",[1]回答表!B296,"")</f>
        <v/>
      </c>
      <c r="V195" s="107"/>
      <c r="W195" s="107"/>
      <c r="X195" s="107"/>
      <c r="Y195" s="107"/>
      <c r="Z195" s="107"/>
      <c r="AA195" s="107"/>
      <c r="AB195" s="107"/>
      <c r="AC195" s="107"/>
      <c r="AD195" s="107"/>
      <c r="AE195" s="107"/>
      <c r="AF195" s="107"/>
      <c r="AG195" s="107"/>
      <c r="AH195" s="107"/>
      <c r="AI195" s="107"/>
      <c r="AJ195" s="108"/>
      <c r="AK195" s="61"/>
      <c r="AL195" s="61"/>
      <c r="AM195" s="106" t="str">
        <f>IF([1]回答表!AD44="○",[1]回答表!B302,"")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IF([1]回答表!X45="○","○","")</f>
        <v>○</v>
      </c>
      <c r="O207" s="98"/>
      <c r="P207" s="98"/>
      <c r="Q207" s="99"/>
      <c r="R207" s="39"/>
      <c r="S207" s="39"/>
      <c r="T207" s="39"/>
      <c r="U207" s="270" t="str">
        <f>IF([1]回答表!X45="○",[1]回答表!B314,IF([1]回答表!AA45="○",[1]回答表!B337,""))</f>
        <v>　特環下水道の４浄化センター及びマンホールポンプ施設を対象とし、施設管理運営業務の外、ユーティリティの調達及び130万円未満の保守修繕業務を委託。施設管理業務やユーティリティの調達コスト等の節減により、令和元年度は公共施設及び特環施設等合計で、当初契約金額比（税抜き）で2,800,000円節減できた。
　また、上下水道料金徴収等業務(令和2年度から）についても5年委託を実施する。</v>
      </c>
      <c r="V207" s="271"/>
      <c r="W207" s="271"/>
      <c r="X207" s="271"/>
      <c r="Y207" s="271"/>
      <c r="Z207" s="271"/>
      <c r="AA207" s="271"/>
      <c r="AB207" s="271"/>
      <c r="AC207" s="271"/>
      <c r="AD207" s="271"/>
      <c r="AE207" s="271"/>
      <c r="AF207" s="271"/>
      <c r="AG207" s="271"/>
      <c r="AH207" s="271"/>
      <c r="AI207" s="271"/>
      <c r="AJ207" s="272"/>
      <c r="AK207" s="50"/>
      <c r="AL207" s="50"/>
      <c r="AM207" s="50"/>
      <c r="AN207" s="270" t="str">
        <f>IF([1]回答表!X45="○",[1]回答表!B320,"")</f>
        <v>・施設が通常の運転を行うことができる機能を有し、業務開始時に確認した施設機能に比べて著しい損傷及び劣化がない状態とすること。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v>
      </c>
      <c r="AO207" s="279"/>
      <c r="AP207" s="279"/>
      <c r="AQ207" s="279"/>
      <c r="AR207" s="279"/>
      <c r="AS207" s="279"/>
      <c r="AT207" s="279"/>
      <c r="AU207" s="279"/>
      <c r="AV207" s="279"/>
      <c r="AW207" s="279"/>
      <c r="AX207" s="279"/>
      <c r="AY207" s="279"/>
      <c r="AZ207" s="279"/>
      <c r="BA207" s="279"/>
      <c r="BB207" s="280"/>
      <c r="BC207" s="40"/>
      <c r="BD207" s="35"/>
      <c r="BE207" s="115" t="str">
        <f>IF([1]回答表!X45="○",[1]回答表!B326,IF([1]回答表!AA45="○",[1]回答表!B343,""))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273"/>
      <c r="V208" s="274"/>
      <c r="W208" s="274"/>
      <c r="X208" s="274"/>
      <c r="Y208" s="274"/>
      <c r="Z208" s="274"/>
      <c r="AA208" s="274"/>
      <c r="AB208" s="274"/>
      <c r="AC208" s="274"/>
      <c r="AD208" s="274"/>
      <c r="AE208" s="274"/>
      <c r="AF208" s="274"/>
      <c r="AG208" s="274"/>
      <c r="AH208" s="274"/>
      <c r="AI208" s="274"/>
      <c r="AJ208" s="275"/>
      <c r="AK208" s="50"/>
      <c r="AL208" s="50"/>
      <c r="AM208" s="50"/>
      <c r="AN208" s="281"/>
      <c r="AO208" s="282"/>
      <c r="AP208" s="282"/>
      <c r="AQ208" s="282"/>
      <c r="AR208" s="282"/>
      <c r="AS208" s="282"/>
      <c r="AT208" s="282"/>
      <c r="AU208" s="282"/>
      <c r="AV208" s="282"/>
      <c r="AW208" s="282"/>
      <c r="AX208" s="282"/>
      <c r="AY208" s="282"/>
      <c r="AZ208" s="282"/>
      <c r="BA208" s="282"/>
      <c r="BB208" s="283"/>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273"/>
      <c r="V209" s="274"/>
      <c r="W209" s="274"/>
      <c r="X209" s="274"/>
      <c r="Y209" s="274"/>
      <c r="Z209" s="274"/>
      <c r="AA209" s="274"/>
      <c r="AB209" s="274"/>
      <c r="AC209" s="274"/>
      <c r="AD209" s="274"/>
      <c r="AE209" s="274"/>
      <c r="AF209" s="274"/>
      <c r="AG209" s="274"/>
      <c r="AH209" s="274"/>
      <c r="AI209" s="274"/>
      <c r="AJ209" s="275"/>
      <c r="AK209" s="50"/>
      <c r="AL209" s="50"/>
      <c r="AM209" s="50"/>
      <c r="AN209" s="281"/>
      <c r="AO209" s="282"/>
      <c r="AP209" s="282"/>
      <c r="AQ209" s="282"/>
      <c r="AR209" s="282"/>
      <c r="AS209" s="282"/>
      <c r="AT209" s="282"/>
      <c r="AU209" s="282"/>
      <c r="AV209" s="282"/>
      <c r="AW209" s="282"/>
      <c r="AX209" s="282"/>
      <c r="AY209" s="282"/>
      <c r="AZ209" s="282"/>
      <c r="BA209" s="282"/>
      <c r="BB209" s="283"/>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273"/>
      <c r="V210" s="274"/>
      <c r="W210" s="274"/>
      <c r="X210" s="274"/>
      <c r="Y210" s="274"/>
      <c r="Z210" s="274"/>
      <c r="AA210" s="274"/>
      <c r="AB210" s="274"/>
      <c r="AC210" s="274"/>
      <c r="AD210" s="274"/>
      <c r="AE210" s="274"/>
      <c r="AF210" s="274"/>
      <c r="AG210" s="274"/>
      <c r="AH210" s="274"/>
      <c r="AI210" s="274"/>
      <c r="AJ210" s="275"/>
      <c r="AK210" s="50"/>
      <c r="AL210" s="50"/>
      <c r="AM210" s="50"/>
      <c r="AN210" s="281"/>
      <c r="AO210" s="282"/>
      <c r="AP210" s="282"/>
      <c r="AQ210" s="282"/>
      <c r="AR210" s="282"/>
      <c r="AS210" s="282"/>
      <c r="AT210" s="282"/>
      <c r="AU210" s="282"/>
      <c r="AV210" s="282"/>
      <c r="AW210" s="282"/>
      <c r="AX210" s="282"/>
      <c r="AY210" s="282"/>
      <c r="AZ210" s="282"/>
      <c r="BA210" s="282"/>
      <c r="BB210" s="283"/>
      <c r="BC210" s="40"/>
      <c r="BD210" s="35"/>
      <c r="BE210" s="82">
        <f>IF([1]回答表!X45="○",[1]回答表!E326,IF([1]回答表!AA45="○",[1]回答表!E343,""))</f>
        <v>28</v>
      </c>
      <c r="BF210" s="83"/>
      <c r="BG210" s="83"/>
      <c r="BH210" s="83"/>
      <c r="BI210" s="82">
        <f>IF([1]回答表!X45="○",[1]回答表!E327,IF([1]回答表!AA45="○",[1]回答表!E344,""))</f>
        <v>3</v>
      </c>
      <c r="BJ210" s="83"/>
      <c r="BK210" s="83"/>
      <c r="BL210" s="86"/>
      <c r="BM210" s="82">
        <f>IF([1]回答表!X45="○",[1]回答表!E328,IF([1]回答表!AA45="○",[1]回答表!E345,""))</f>
        <v>15</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273"/>
      <c r="V211" s="274"/>
      <c r="W211" s="274"/>
      <c r="X211" s="274"/>
      <c r="Y211" s="274"/>
      <c r="Z211" s="274"/>
      <c r="AA211" s="274"/>
      <c r="AB211" s="274"/>
      <c r="AC211" s="274"/>
      <c r="AD211" s="274"/>
      <c r="AE211" s="274"/>
      <c r="AF211" s="274"/>
      <c r="AG211" s="274"/>
      <c r="AH211" s="274"/>
      <c r="AI211" s="274"/>
      <c r="AJ211" s="275"/>
      <c r="AK211" s="50"/>
      <c r="AL211" s="50"/>
      <c r="AM211" s="50"/>
      <c r="AN211" s="281"/>
      <c r="AO211" s="282"/>
      <c r="AP211" s="282"/>
      <c r="AQ211" s="282"/>
      <c r="AR211" s="282"/>
      <c r="AS211" s="282"/>
      <c r="AT211" s="282"/>
      <c r="AU211" s="282"/>
      <c r="AV211" s="282"/>
      <c r="AW211" s="282"/>
      <c r="AX211" s="282"/>
      <c r="AY211" s="282"/>
      <c r="AZ211" s="282"/>
      <c r="BA211" s="282"/>
      <c r="BB211" s="283"/>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273"/>
      <c r="V212" s="274"/>
      <c r="W212" s="274"/>
      <c r="X212" s="274"/>
      <c r="Y212" s="274"/>
      <c r="Z212" s="274"/>
      <c r="AA212" s="274"/>
      <c r="AB212" s="274"/>
      <c r="AC212" s="274"/>
      <c r="AD212" s="274"/>
      <c r="AE212" s="274"/>
      <c r="AF212" s="274"/>
      <c r="AG212" s="274"/>
      <c r="AH212" s="274"/>
      <c r="AI212" s="274"/>
      <c r="AJ212" s="275"/>
      <c r="AK212" s="50"/>
      <c r="AL212" s="50"/>
      <c r="AM212" s="50"/>
      <c r="AN212" s="281"/>
      <c r="AO212" s="282"/>
      <c r="AP212" s="282"/>
      <c r="AQ212" s="282"/>
      <c r="AR212" s="282"/>
      <c r="AS212" s="282"/>
      <c r="AT212" s="282"/>
      <c r="AU212" s="282"/>
      <c r="AV212" s="282"/>
      <c r="AW212" s="282"/>
      <c r="AX212" s="282"/>
      <c r="AY212" s="282"/>
      <c r="AZ212" s="282"/>
      <c r="BA212" s="282"/>
      <c r="BB212" s="283"/>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IF([1]回答表!AA45="○","○","")</f>
        <v/>
      </c>
      <c r="O213" s="98"/>
      <c r="P213" s="98"/>
      <c r="Q213" s="99"/>
      <c r="R213" s="39"/>
      <c r="S213" s="39"/>
      <c r="T213" s="39"/>
      <c r="U213" s="273"/>
      <c r="V213" s="274"/>
      <c r="W213" s="274"/>
      <c r="X213" s="274"/>
      <c r="Y213" s="274"/>
      <c r="Z213" s="274"/>
      <c r="AA213" s="274"/>
      <c r="AB213" s="274"/>
      <c r="AC213" s="274"/>
      <c r="AD213" s="274"/>
      <c r="AE213" s="274"/>
      <c r="AF213" s="274"/>
      <c r="AG213" s="274"/>
      <c r="AH213" s="274"/>
      <c r="AI213" s="274"/>
      <c r="AJ213" s="275"/>
      <c r="AK213" s="50"/>
      <c r="AL213" s="50"/>
      <c r="AM213" s="50"/>
      <c r="AN213" s="281"/>
      <c r="AO213" s="282"/>
      <c r="AP213" s="282"/>
      <c r="AQ213" s="282"/>
      <c r="AR213" s="282"/>
      <c r="AS213" s="282"/>
      <c r="AT213" s="282"/>
      <c r="AU213" s="282"/>
      <c r="AV213" s="282"/>
      <c r="AW213" s="282"/>
      <c r="AX213" s="282"/>
      <c r="AY213" s="282"/>
      <c r="AZ213" s="282"/>
      <c r="BA213" s="282"/>
      <c r="BB213" s="283"/>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273"/>
      <c r="V214" s="274"/>
      <c r="W214" s="274"/>
      <c r="X214" s="274"/>
      <c r="Y214" s="274"/>
      <c r="Z214" s="274"/>
      <c r="AA214" s="274"/>
      <c r="AB214" s="274"/>
      <c r="AC214" s="274"/>
      <c r="AD214" s="274"/>
      <c r="AE214" s="274"/>
      <c r="AF214" s="274"/>
      <c r="AG214" s="274"/>
      <c r="AH214" s="274"/>
      <c r="AI214" s="274"/>
      <c r="AJ214" s="275"/>
      <c r="AK214" s="50"/>
      <c r="AL214" s="50"/>
      <c r="AM214" s="50"/>
      <c r="AN214" s="281"/>
      <c r="AO214" s="282"/>
      <c r="AP214" s="282"/>
      <c r="AQ214" s="282"/>
      <c r="AR214" s="282"/>
      <c r="AS214" s="282"/>
      <c r="AT214" s="282"/>
      <c r="AU214" s="282"/>
      <c r="AV214" s="282"/>
      <c r="AW214" s="282"/>
      <c r="AX214" s="282"/>
      <c r="AY214" s="282"/>
      <c r="AZ214" s="282"/>
      <c r="BA214" s="282"/>
      <c r="BB214" s="283"/>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273"/>
      <c r="V215" s="274"/>
      <c r="W215" s="274"/>
      <c r="X215" s="274"/>
      <c r="Y215" s="274"/>
      <c r="Z215" s="274"/>
      <c r="AA215" s="274"/>
      <c r="AB215" s="274"/>
      <c r="AC215" s="274"/>
      <c r="AD215" s="274"/>
      <c r="AE215" s="274"/>
      <c r="AF215" s="274"/>
      <c r="AG215" s="274"/>
      <c r="AH215" s="274"/>
      <c r="AI215" s="274"/>
      <c r="AJ215" s="275"/>
      <c r="AK215" s="50"/>
      <c r="AL215" s="50"/>
      <c r="AM215" s="50"/>
      <c r="AN215" s="281"/>
      <c r="AO215" s="282"/>
      <c r="AP215" s="282"/>
      <c r="AQ215" s="282"/>
      <c r="AR215" s="282"/>
      <c r="AS215" s="282"/>
      <c r="AT215" s="282"/>
      <c r="AU215" s="282"/>
      <c r="AV215" s="282"/>
      <c r="AW215" s="282"/>
      <c r="AX215" s="282"/>
      <c r="AY215" s="282"/>
      <c r="AZ215" s="282"/>
      <c r="BA215" s="282"/>
      <c r="BB215" s="283"/>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276"/>
      <c r="V216" s="277"/>
      <c r="W216" s="277"/>
      <c r="X216" s="277"/>
      <c r="Y216" s="277"/>
      <c r="Z216" s="277"/>
      <c r="AA216" s="277"/>
      <c r="AB216" s="277"/>
      <c r="AC216" s="277"/>
      <c r="AD216" s="277"/>
      <c r="AE216" s="277"/>
      <c r="AF216" s="277"/>
      <c r="AG216" s="277"/>
      <c r="AH216" s="277"/>
      <c r="AI216" s="277"/>
      <c r="AJ216" s="278"/>
      <c r="AK216" s="50"/>
      <c r="AL216" s="50"/>
      <c r="AM216" s="50"/>
      <c r="AN216" s="284"/>
      <c r="AO216" s="285"/>
      <c r="AP216" s="285"/>
      <c r="AQ216" s="285"/>
      <c r="AR216" s="285"/>
      <c r="AS216" s="285"/>
      <c r="AT216" s="285"/>
      <c r="AU216" s="285"/>
      <c r="AV216" s="285"/>
      <c r="AW216" s="285"/>
      <c r="AX216" s="285"/>
      <c r="AY216" s="285"/>
      <c r="AZ216" s="285"/>
      <c r="BA216" s="285"/>
      <c r="BB216" s="286"/>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IF([1]回答表!AD45="○","○","")</f>
        <v/>
      </c>
      <c r="O219" s="98"/>
      <c r="P219" s="98"/>
      <c r="Q219" s="99"/>
      <c r="R219" s="39"/>
      <c r="S219" s="39"/>
      <c r="T219" s="39"/>
      <c r="U219" s="106" t="str">
        <f>IF([1]回答表!AD45="○",[1]回答表!B350,"")</f>
        <v/>
      </c>
      <c r="V219" s="107"/>
      <c r="W219" s="107"/>
      <c r="X219" s="107"/>
      <c r="Y219" s="107"/>
      <c r="Z219" s="107"/>
      <c r="AA219" s="107"/>
      <c r="AB219" s="107"/>
      <c r="AC219" s="107"/>
      <c r="AD219" s="107"/>
      <c r="AE219" s="107"/>
      <c r="AF219" s="107"/>
      <c r="AG219" s="107"/>
      <c r="AH219" s="107"/>
      <c r="AI219" s="107"/>
      <c r="AJ219" s="108"/>
      <c r="AK219" s="61"/>
      <c r="AL219" s="61"/>
      <c r="AM219" s="106" t="str">
        <f>IF([1]回答表!AD45="○",[1]回答表!B356,"")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IF([1]回答表!X46="○","○","")</f>
        <v/>
      </c>
      <c r="O231" s="98"/>
      <c r="P231" s="98"/>
      <c r="Q231" s="99"/>
      <c r="R231" s="39"/>
      <c r="S231" s="39"/>
      <c r="T231" s="39"/>
      <c r="U231" s="106" t="str">
        <f>IF([1]回答表!X46="○",[1]回答表!B368,IF([1]回答表!AA46="○",[1]回答表!B382,""))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IF([1]回答表!X46="○",[1]回答表!BC375,IF([1]回答表!AA46="○",[1]回答表!BC389,""))</f>
        <v/>
      </c>
      <c r="AR231" s="150"/>
      <c r="AS231" s="150"/>
      <c r="AT231" s="150"/>
      <c r="AU231" s="155" t="s">
        <v>63</v>
      </c>
      <c r="AV231" s="156"/>
      <c r="AW231" s="156"/>
      <c r="AX231" s="157"/>
      <c r="AY231" s="150" t="str">
        <f>IF([1]回答表!X46="○",[1]回答表!BC380,IF([1]回答表!AA46="○",[1]回答表!BC394,""))</f>
        <v/>
      </c>
      <c r="AZ231" s="150"/>
      <c r="BA231" s="150"/>
      <c r="BB231" s="150"/>
      <c r="BC231" s="40"/>
      <c r="BD231" s="35"/>
      <c r="BE231" s="115" t="str">
        <f>IF([1]回答表!X46="○",[1]回答表!S374,IF([1]回答表!AA46="○",[1]回答表!S388,""))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IF([1]回答表!X46="○",[1]回答表!BC376,IF([1]回答表!AA46="○",[1]回答表!BC390,""))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IF([1]回答表!X46="○",[1]回答表!V374,IF([1]回答表!AA46="○",[1]回答表!V388,""))</f>
        <v/>
      </c>
      <c r="BF234" s="83"/>
      <c r="BG234" s="83"/>
      <c r="BH234" s="83"/>
      <c r="BI234" s="82" t="str">
        <f>IF([1]回答表!X46="○",[1]回答表!V375,IF([1]回答表!AA46="○",[1]回答表!V389,""))</f>
        <v/>
      </c>
      <c r="BJ234" s="83"/>
      <c r="BK234" s="83"/>
      <c r="BL234" s="86"/>
      <c r="BM234" s="82" t="str">
        <f>IF([1]回答表!X46="○",[1]回答表!V376,IF([1]回答表!AA46="○",[1]回答表!V390,""))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IF([1]回答表!X46="○",[1]回答表!BC377,IF([1]回答表!AA46="○",[1]回答表!BC391,""))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IF([1]回答表!X46="○",[1]回答表!BC381,IF([1]回答表!AA46="○",[1]回答表!BC395,""))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IF([1]回答表!X46="○",[1]回答表!BC378,IF([1]回答表!AA46="○",[1]回答表!BC392,""))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IF([1]回答表!X46="○",[1]回答表!BC379,IF([1]回答表!AA46="○",[1]回答表!BC393,""))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IF([1]回答表!AD46="○","○","")</f>
        <v/>
      </c>
      <c r="O243" s="98"/>
      <c r="P243" s="98"/>
      <c r="Q243" s="99"/>
      <c r="R243" s="39"/>
      <c r="S243" s="39"/>
      <c r="T243" s="39"/>
      <c r="U243" s="106" t="str">
        <f>IF([1]回答表!AD46="○",[1]回答表!B396,"")</f>
        <v/>
      </c>
      <c r="V243" s="107"/>
      <c r="W243" s="107"/>
      <c r="X243" s="107"/>
      <c r="Y243" s="107"/>
      <c r="Z243" s="107"/>
      <c r="AA243" s="107"/>
      <c r="AB243" s="107"/>
      <c r="AC243" s="107"/>
      <c r="AD243" s="107"/>
      <c r="AE243" s="107"/>
      <c r="AF243" s="107"/>
      <c r="AG243" s="107"/>
      <c r="AH243" s="107"/>
      <c r="AI243" s="107"/>
      <c r="AJ243" s="108"/>
      <c r="AK243" s="56"/>
      <c r="AL243" s="56"/>
      <c r="AM243" s="106" t="str">
        <f>IF([1]回答表!AD46="○",[1]回答表!B402,"")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IF([1]回答表!X47="○","○","")</f>
        <v/>
      </c>
      <c r="O254" s="98"/>
      <c r="P254" s="98"/>
      <c r="Q254" s="99"/>
      <c r="R254" s="39"/>
      <c r="S254" s="39"/>
      <c r="T254" s="39"/>
      <c r="U254" s="106" t="str">
        <f>IF([1]回答表!X47="○",[1]回答表!B414,IF([1]回答表!AA47="○",[1]回答表!B431,""))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IF([1]回答表!X47="○",[1]回答表!B424,IF([1]回答表!AA47="○",[1]回答表!B441,""))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IF([1]回答表!X47="○",[1]回答表!G420,IF([1]回答表!AA47="○",[1]回答表!G437,""))</f>
        <v/>
      </c>
      <c r="AN256" s="119"/>
      <c r="AO256" s="119"/>
      <c r="AP256" s="119"/>
      <c r="AQ256" s="119"/>
      <c r="AR256" s="119"/>
      <c r="AS256" s="119"/>
      <c r="AT256" s="120"/>
      <c r="AU256" s="118" t="str">
        <f>IF([1]回答表!X47="○",[1]回答表!G421,IF([1]回答表!AA47="○",[1]回答表!G438,""))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IF([1]回答表!X47="○",[1]回答表!E424,IF([1]回答表!AA47="○",[1]回答表!E441,""))</f>
        <v/>
      </c>
      <c r="BF257" s="83"/>
      <c r="BG257" s="83"/>
      <c r="BH257" s="83"/>
      <c r="BI257" s="82" t="str">
        <f>IF([1]回答表!X47="○",[1]回答表!E425,IF([1]回答表!AA47="○",[1]回答表!E442,""))</f>
        <v/>
      </c>
      <c r="BJ257" s="83"/>
      <c r="BK257" s="83"/>
      <c r="BL257" s="86"/>
      <c r="BM257" s="82" t="str">
        <f>IF([1]回答表!X47="○",[1]回答表!E426,IF([1]回答表!AA47="○",[1]回答表!E443,""))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IF([1]回答表!AD47="○","○","")</f>
        <v/>
      </c>
      <c r="O266" s="98"/>
      <c r="P266" s="98"/>
      <c r="Q266" s="99"/>
      <c r="R266" s="39"/>
      <c r="S266" s="39"/>
      <c r="T266" s="39"/>
      <c r="U266" s="106" t="str">
        <f>IF([1]回答表!AD47="○",[1]回答表!B448,"")</f>
        <v/>
      </c>
      <c r="V266" s="107"/>
      <c r="W266" s="107"/>
      <c r="X266" s="107"/>
      <c r="Y266" s="107"/>
      <c r="Z266" s="107"/>
      <c r="AA266" s="107"/>
      <c r="AB266" s="107"/>
      <c r="AC266" s="107"/>
      <c r="AD266" s="107"/>
      <c r="AE266" s="107"/>
      <c r="AF266" s="107"/>
      <c r="AG266" s="107"/>
      <c r="AH266" s="107"/>
      <c r="AI266" s="107"/>
      <c r="AJ266" s="108"/>
      <c r="AK266" s="50"/>
      <c r="AL266" s="50"/>
      <c r="AM266" s="106" t="str">
        <f>IF([1]回答表!AD47="○",[1]回答表!B454,"")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IF([1]回答表!R48="○",[1]回答表!B467,"")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7A33A-100E-4560-BBF8-9752B834699A}">
  <sheetPr>
    <pageSetUpPr fitToPage="1"/>
  </sheetPr>
  <dimension ref="A1:CE298"/>
  <sheetViews>
    <sheetView showZeros="0"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IF(COUNTIF([3]回答表!K15,"*")&gt;0,[3]回答表!K15,"")</f>
        <v>湯沢市</v>
      </c>
      <c r="D11" s="256"/>
      <c r="E11" s="256"/>
      <c r="F11" s="256"/>
      <c r="G11" s="256"/>
      <c r="H11" s="256"/>
      <c r="I11" s="256"/>
      <c r="J11" s="256"/>
      <c r="K11" s="256"/>
      <c r="L11" s="256"/>
      <c r="M11" s="256"/>
      <c r="N11" s="256"/>
      <c r="O11" s="256"/>
      <c r="P11" s="256"/>
      <c r="Q11" s="256"/>
      <c r="R11" s="256"/>
      <c r="S11" s="256"/>
      <c r="T11" s="256"/>
      <c r="U11" s="263" t="str">
        <f>IF(COUNTIF([3]回答表!F17,"*")&gt;0,[3]回答表!F17,"")</f>
        <v>下水道事業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IF(COUNTIF([3]回答表!W17,"*")&gt;0,[3]回答表!W17,"")</f>
        <v>農業集落排水施設</v>
      </c>
      <c r="AP11" s="258"/>
      <c r="AQ11" s="258"/>
      <c r="AR11" s="258"/>
      <c r="AS11" s="258"/>
      <c r="AT11" s="258"/>
      <c r="AU11" s="258"/>
      <c r="AV11" s="258"/>
      <c r="AW11" s="258"/>
      <c r="AX11" s="258"/>
      <c r="AY11" s="258"/>
      <c r="AZ11" s="258"/>
      <c r="BA11" s="258"/>
      <c r="BB11" s="258"/>
      <c r="BC11" s="258"/>
      <c r="BD11" s="258"/>
      <c r="BE11" s="259"/>
      <c r="BF11" s="262" t="str">
        <f>IF(COUNTIF([3]回答表!F19,"*")&gt;0,[3]回答表!F19,"")</f>
        <v>ー</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IF([3]回答表!R41="○","○","")</f>
        <v/>
      </c>
      <c r="E24" s="122"/>
      <c r="F24" s="122"/>
      <c r="G24" s="122"/>
      <c r="H24" s="122"/>
      <c r="I24" s="122"/>
      <c r="J24" s="123"/>
      <c r="K24" s="121" t="str">
        <f>IF([3]回答表!R42="○","○","")</f>
        <v/>
      </c>
      <c r="L24" s="122"/>
      <c r="M24" s="122"/>
      <c r="N24" s="122"/>
      <c r="O24" s="122"/>
      <c r="P24" s="122"/>
      <c r="Q24" s="123"/>
      <c r="R24" s="121" t="str">
        <f>IF([3]回答表!R43="○","○","")</f>
        <v>○</v>
      </c>
      <c r="S24" s="122"/>
      <c r="T24" s="122"/>
      <c r="U24" s="122"/>
      <c r="V24" s="122"/>
      <c r="W24" s="122"/>
      <c r="X24" s="123"/>
      <c r="Y24" s="121" t="str">
        <f>IF([3]回答表!R44="○","○","")</f>
        <v/>
      </c>
      <c r="Z24" s="122"/>
      <c r="AA24" s="122"/>
      <c r="AB24" s="122"/>
      <c r="AC24" s="122"/>
      <c r="AD24" s="122"/>
      <c r="AE24" s="123"/>
      <c r="AF24" s="121" t="str">
        <f>IF([3]回答表!R45="○","○","")</f>
        <v>○</v>
      </c>
      <c r="AG24" s="122"/>
      <c r="AH24" s="122"/>
      <c r="AI24" s="122"/>
      <c r="AJ24" s="122"/>
      <c r="AK24" s="122"/>
      <c r="AL24" s="123"/>
      <c r="AM24" s="121" t="str">
        <f>IF([3]回答表!R46="○","○","")</f>
        <v/>
      </c>
      <c r="AN24" s="122"/>
      <c r="AO24" s="122"/>
      <c r="AP24" s="122"/>
      <c r="AQ24" s="122"/>
      <c r="AR24" s="122"/>
      <c r="AS24" s="123"/>
      <c r="AT24" s="121" t="str">
        <f>IF([3]回答表!R47="○","○","")</f>
        <v/>
      </c>
      <c r="AU24" s="122"/>
      <c r="AV24" s="122"/>
      <c r="AW24" s="122"/>
      <c r="AX24" s="122"/>
      <c r="AY24" s="122"/>
      <c r="AZ24" s="123"/>
      <c r="BA24" s="19"/>
      <c r="BB24" s="118" t="str">
        <f>IF([3]回答表!R48="○","○","")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IF([3]回答表!X41="○","○","")</f>
        <v/>
      </c>
      <c r="O36" s="98"/>
      <c r="P36" s="98"/>
      <c r="Q36" s="99"/>
      <c r="R36" s="39"/>
      <c r="S36" s="39"/>
      <c r="T36" s="39"/>
      <c r="U36" s="106" t="str">
        <f>IF([3]回答表!X41="○",[3]回答表!B56,IF([3]回答表!AA41="○",[3]回答表!B76,""))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IF([3]回答表!X41="○",[3]回答表!S62,IF([3]回答表!AA41="○",[3]回答表!S82,""))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IF([3]回答表!X41="○",[3]回答表!G62,IF([3]回答表!AA41="○",[3]回答表!G82,""))</f>
        <v/>
      </c>
      <c r="AN38" s="119"/>
      <c r="AO38" s="119"/>
      <c r="AP38" s="119"/>
      <c r="AQ38" s="119"/>
      <c r="AR38" s="119"/>
      <c r="AS38" s="119"/>
      <c r="AT38" s="120"/>
      <c r="AU38" s="118" t="str">
        <f>IF([3]回答表!X41="○",[3]回答表!G63,IF([3]回答表!AA41="○",[3]回答表!G83,""))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IF([3]回答表!X41="○",[3]回答表!V62,IF([3]回答表!AA41="○",[3]回答表!V82,""))</f>
        <v/>
      </c>
      <c r="BF39" s="209"/>
      <c r="BG39" s="209"/>
      <c r="BH39" s="210"/>
      <c r="BI39" s="82" t="str">
        <f>IF([3]回答表!X41="○",[3]回答表!V63,IF([3]回答表!AA41="○",[3]回答表!V83,""))</f>
        <v/>
      </c>
      <c r="BJ39" s="209"/>
      <c r="BK39" s="209"/>
      <c r="BL39" s="210"/>
      <c r="BM39" s="82" t="str">
        <f>IF([3]回答表!X41="○",[3]回答表!V64,IF([3]回答表!AA41="○",[3]回答表!V84,""))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IF([3]回答表!X41="○",[3]回答表!O68,IF([3]回答表!AA41="○",[3]回答表!O88,""))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IF([3]回答表!X41="○",[3]回答表!O69,IF([3]回答表!AA41="○",[3]回答表!O89,""))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IF([3]回答表!AA41="○","○","")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IF([3]回答表!X41="○",[3]回答表!O70,IF([3]回答表!AA41="○",[3]回答表!O90,""))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IF([3]回答表!X41="○",[3]回答表!O71,IF([3]回答表!AA41="○",[3]回答表!O91,""))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IF([3]回答表!X41="○",[3]回答表!AG68,IF([3]回答表!AA41="○",[3]回答表!AG88,""))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IF([3]回答表!X41="○",[3]回答表!AG69,IF([3]回答表!AA41="○",[3]回答表!AG89,""))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IF([3]回答表!X41="○",[3]回答表!AG70,IF([3]回答表!AA41="○",[3]回答表!AG90,""))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IF([3]回答表!AD41="○","○","")</f>
        <v/>
      </c>
      <c r="O52" s="98"/>
      <c r="P52" s="98"/>
      <c r="Q52" s="99"/>
      <c r="R52" s="39"/>
      <c r="S52" s="39"/>
      <c r="T52" s="39"/>
      <c r="U52" s="106" t="str">
        <f>IF([3]回答表!AD41="○",[3]回答表!B96,"")</f>
        <v/>
      </c>
      <c r="V52" s="107"/>
      <c r="W52" s="107"/>
      <c r="X52" s="107"/>
      <c r="Y52" s="107"/>
      <c r="Z52" s="107"/>
      <c r="AA52" s="107"/>
      <c r="AB52" s="107"/>
      <c r="AC52" s="107"/>
      <c r="AD52" s="107"/>
      <c r="AE52" s="107"/>
      <c r="AF52" s="107"/>
      <c r="AG52" s="107"/>
      <c r="AH52" s="107"/>
      <c r="AI52" s="107"/>
      <c r="AJ52" s="108"/>
      <c r="AK52" s="56"/>
      <c r="AL52" s="56"/>
      <c r="AM52" s="106" t="str">
        <f>IF([3]回答表!AD41="○",[3]回答表!B101,"")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IF([3]回答表!X42="○","○","")</f>
        <v/>
      </c>
      <c r="O63" s="98"/>
      <c r="P63" s="98"/>
      <c r="Q63" s="99"/>
      <c r="R63" s="39"/>
      <c r="S63" s="39"/>
      <c r="T63" s="39"/>
      <c r="U63" s="106" t="str">
        <f>IF([3]回答表!X42="○",[3]回答表!B111,IF([3]回答表!AA42="○",[3]回答表!B124,""))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IF([3]回答表!X42="○",[3]回答表!S117,IF([3]回答表!AA42="○",[3]回答表!S130,""))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IF([3]回答表!X42="○",[3]回答表!J117,IF([3]回答表!AA42="○",[3]回答表!J130,""))</f>
        <v/>
      </c>
      <c r="AN66" s="119"/>
      <c r="AO66" s="119"/>
      <c r="AP66" s="119"/>
      <c r="AQ66" s="119"/>
      <c r="AR66" s="119"/>
      <c r="AS66" s="119"/>
      <c r="AT66" s="120"/>
      <c r="AU66" s="118" t="str">
        <f>IF([3]回答表!X42="○",[3]回答表!J118,IF([3]回答表!AA42="○",[3]回答表!J131,""))</f>
        <v/>
      </c>
      <c r="AV66" s="119"/>
      <c r="AW66" s="119"/>
      <c r="AX66" s="119"/>
      <c r="AY66" s="119"/>
      <c r="AZ66" s="119"/>
      <c r="BA66" s="119"/>
      <c r="BB66" s="120"/>
      <c r="BC66" s="40"/>
      <c r="BD66" s="35"/>
      <c r="BE66" s="82" t="str">
        <f>IF([3]回答表!X42="○",[3]回答表!V117,IF([3]回答表!AA42="○",[3]回答表!V130,""))</f>
        <v/>
      </c>
      <c r="BF66" s="83"/>
      <c r="BG66" s="83"/>
      <c r="BH66" s="83"/>
      <c r="BI66" s="82" t="str">
        <f>IF([3]回答表!X42="○",[3]回答表!V118,IF([3]回答表!AA42="○",[3]回答表!V131,""))</f>
        <v/>
      </c>
      <c r="BJ66" s="83"/>
      <c r="BK66" s="83"/>
      <c r="BL66" s="83"/>
      <c r="BM66" s="82" t="str">
        <f>IF([3]回答表!X42="○",[3]回答表!V119,IF([3]回答表!AA42="○",[3]回答表!V132,""))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IF([3]回答表!AA42="○","○","")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IF([3]回答表!AD42="○","○","")</f>
        <v/>
      </c>
      <c r="O75" s="98"/>
      <c r="P75" s="98"/>
      <c r="Q75" s="99"/>
      <c r="R75" s="39"/>
      <c r="S75" s="39"/>
      <c r="T75" s="39"/>
      <c r="U75" s="106" t="str">
        <f>IF([3]回答表!AD42="○",[3]回答表!B137,"")</f>
        <v/>
      </c>
      <c r="V75" s="107"/>
      <c r="W75" s="107"/>
      <c r="X75" s="107"/>
      <c r="Y75" s="107"/>
      <c r="Z75" s="107"/>
      <c r="AA75" s="107"/>
      <c r="AB75" s="107"/>
      <c r="AC75" s="107"/>
      <c r="AD75" s="107"/>
      <c r="AE75" s="107"/>
      <c r="AF75" s="107"/>
      <c r="AG75" s="107"/>
      <c r="AH75" s="107"/>
      <c r="AI75" s="107"/>
      <c r="AJ75" s="108"/>
      <c r="AK75" s="56"/>
      <c r="AL75" s="56"/>
      <c r="AM75" s="106" t="str">
        <f>IF([3]回答表!AD42="○",[3]回答表!B143,"")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IF([3]回答表!F17="水道事業",IF([3]回答表!X43="○","○",""),"")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IF([3]回答表!F17="水道事業",IF([3]回答表!X43="○",[3]回答表!B154,IF([3]回答表!AA43="○",[3]回答表!B201,"")),"")</f>
        <v/>
      </c>
      <c r="AN87" s="107"/>
      <c r="AO87" s="107"/>
      <c r="AP87" s="107"/>
      <c r="AQ87" s="107"/>
      <c r="AR87" s="107"/>
      <c r="AS87" s="107"/>
      <c r="AT87" s="107"/>
      <c r="AU87" s="107"/>
      <c r="AV87" s="107"/>
      <c r="AW87" s="107"/>
      <c r="AX87" s="107"/>
      <c r="AY87" s="107"/>
      <c r="AZ87" s="107"/>
      <c r="BA87" s="107"/>
      <c r="BB87" s="108"/>
      <c r="BC87" s="40"/>
      <c r="BD87" s="35"/>
      <c r="BE87" s="115" t="str">
        <f>IF([3]回答表!F17="水道事業",IF([3]回答表!X43="○",[3]回答表!B190,IF([3]回答表!AA43="○",[3]回答表!B238,"")),"")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IF([3]回答表!F17="水道事業",IF([3]回答表!X43="○",[3]回答表!J162,IF([3]回答表!AA43="○",[3]回答表!J209,"")),"")</f>
        <v/>
      </c>
      <c r="V89" s="119"/>
      <c r="W89" s="119"/>
      <c r="X89" s="119"/>
      <c r="Y89" s="119"/>
      <c r="Z89" s="119"/>
      <c r="AA89" s="119"/>
      <c r="AB89" s="120"/>
      <c r="AC89" s="118" t="str">
        <f>IF([3]回答表!F17="水道事業",IF([3]回答表!X43="○",[3]回答表!J169,IF([3]回答表!AA43="○",[3]回答表!J216,"")),"")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IF([3]回答表!F17="水道事業",IF([3]回答表!X43="○",[3]回答表!E190,IF([3]回答表!AA43="○",[3]回答表!E238,"")),"")</f>
        <v/>
      </c>
      <c r="BF90" s="83"/>
      <c r="BG90" s="83"/>
      <c r="BH90" s="83"/>
      <c r="BI90" s="82" t="str">
        <f>IF([3]回答表!F17="水道事業",IF([3]回答表!X43="○",[3]回答表!E191,IF([3]回答表!AA43="○",[3]回答表!E239,"")),"")</f>
        <v/>
      </c>
      <c r="BJ90" s="83"/>
      <c r="BK90" s="83"/>
      <c r="BL90" s="83"/>
      <c r="BM90" s="82" t="str">
        <f>IF([3]回答表!F17="水道事業",IF([3]回答表!X43="○",[3]回答表!E192,IF([3]回答表!AA43="○",[3]回答表!E240,"")),"")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IF([3]回答表!F17="水道事業",IF([3]回答表!AA43="○","○",""),"")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IF([3]回答表!F17="水道事業",IF([3]回答表!X43="○",[3]回答表!J172,IF([3]回答表!AA43="○",[3]回答表!J219,"")),"")</f>
        <v/>
      </c>
      <c r="V94" s="119"/>
      <c r="W94" s="119"/>
      <c r="X94" s="119"/>
      <c r="Y94" s="119"/>
      <c r="Z94" s="119"/>
      <c r="AA94" s="119"/>
      <c r="AB94" s="120"/>
      <c r="AC94" s="118" t="str">
        <f>IF([3]回答表!F17="水道事業",IF([3]回答表!X43="○",[3]回答表!J176,IF([3]回答表!AA43="○",[3]回答表!J223,"")),"")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IF([3]回答表!F17="水道事業",IF([3]回答表!AD43="○","○",""),"")</f>
        <v/>
      </c>
      <c r="O99" s="98"/>
      <c r="P99" s="98"/>
      <c r="Q99" s="99"/>
      <c r="R99" s="39"/>
      <c r="S99" s="39"/>
      <c r="T99" s="39"/>
      <c r="U99" s="106" t="str">
        <f>IF([3]回答表!F17="水道事業",IF([3]回答表!AD43="○",[3]回答表!B249,""),"")</f>
        <v/>
      </c>
      <c r="V99" s="107"/>
      <c r="W99" s="107"/>
      <c r="X99" s="107"/>
      <c r="Y99" s="107"/>
      <c r="Z99" s="107"/>
      <c r="AA99" s="107"/>
      <c r="AB99" s="107"/>
      <c r="AC99" s="107"/>
      <c r="AD99" s="107"/>
      <c r="AE99" s="107"/>
      <c r="AF99" s="107"/>
      <c r="AG99" s="107"/>
      <c r="AH99" s="107"/>
      <c r="AI99" s="107"/>
      <c r="AJ99" s="108"/>
      <c r="AK99" s="56"/>
      <c r="AL99" s="56"/>
      <c r="AM99" s="106" t="str">
        <f>IF([3]回答表!F17="水道事業",IF([3]回答表!AD43="○",[3]回答表!B255,""),"")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IF([3]回答表!F17="簡易水道事業",IF([3]回答表!X43="○","○",""),"")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IF([3]回答表!F17="簡易水道事業",IF([3]回答表!X43="○",[3]回答表!B154,IF([3]回答表!AA43="○",[3]回答表!B201,"")),"")</f>
        <v/>
      </c>
      <c r="AN111" s="107"/>
      <c r="AO111" s="107"/>
      <c r="AP111" s="107"/>
      <c r="AQ111" s="107"/>
      <c r="AR111" s="107"/>
      <c r="AS111" s="107"/>
      <c r="AT111" s="107"/>
      <c r="AU111" s="107"/>
      <c r="AV111" s="107"/>
      <c r="AW111" s="107"/>
      <c r="AX111" s="107"/>
      <c r="AY111" s="107"/>
      <c r="AZ111" s="107"/>
      <c r="BA111" s="107"/>
      <c r="BB111" s="108"/>
      <c r="BC111" s="40"/>
      <c r="BD111" s="35"/>
      <c r="BE111" s="115" t="str">
        <f>IF([3]回答表!F17="簡易水道事業",IF([3]回答表!X43="○",[3]回答表!B190,IF([3]回答表!AA43="○",[3]回答表!B238,"")),"")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IF([3]回答表!F17="簡易水道事業",IF([3]回答表!X43="○",[3]回答表!Y181,IF([3]回答表!AA43="○",[3]回答表!Y229,"")),"")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IF([3]回答表!F17="簡易水道事業",IF([3]回答表!X43="○",[3]回答表!E190,IF([3]回答表!AA43="○",[3]回答表!E238,"")),"")</f>
        <v/>
      </c>
      <c r="BF114" s="83"/>
      <c r="BG114" s="83"/>
      <c r="BH114" s="83"/>
      <c r="BI114" s="82" t="str">
        <f>IF([3]回答表!F17="簡易水道事業",IF([3]回答表!X43="○",[3]回答表!E191,IF([3]回答表!AA43="○",[3]回答表!E239,"")),"")</f>
        <v/>
      </c>
      <c r="BJ114" s="83"/>
      <c r="BK114" s="83"/>
      <c r="BL114" s="83"/>
      <c r="BM114" s="82" t="str">
        <f>IF([3]回答表!F17="簡易水道事業",IF([3]回答表!X43="○",[3]回答表!E192,IF([3]回答表!AA43="○",[3]回答表!E240,"")),"")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IF([3]回答表!F17="簡易水道事業",IF([3]回答表!AA43="○","○",""),"")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IF([3]回答表!F17="簡易水道事業",IF([3]回答表!X43="○",[3]回答表!Y182,IF([3]回答表!AA43="○",[3]回答表!Y230,"")),"")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IF([3]回答表!F17="簡易水道事業",IF([3]回答表!AD43="○","○",""),"")</f>
        <v/>
      </c>
      <c r="O123" s="98"/>
      <c r="P123" s="98"/>
      <c r="Q123" s="99"/>
      <c r="R123" s="39"/>
      <c r="S123" s="39"/>
      <c r="T123" s="39"/>
      <c r="U123" s="106" t="str">
        <f>IF([3]回答表!F17="簡易水道事業",IF([3]回答表!AD43="○",[3]回答表!B249,""),"")</f>
        <v/>
      </c>
      <c r="V123" s="107"/>
      <c r="W123" s="107"/>
      <c r="X123" s="107"/>
      <c r="Y123" s="107"/>
      <c r="Z123" s="107"/>
      <c r="AA123" s="107"/>
      <c r="AB123" s="107"/>
      <c r="AC123" s="107"/>
      <c r="AD123" s="107"/>
      <c r="AE123" s="107"/>
      <c r="AF123" s="107"/>
      <c r="AG123" s="107"/>
      <c r="AH123" s="107"/>
      <c r="AI123" s="107"/>
      <c r="AJ123" s="108"/>
      <c r="AK123" s="56"/>
      <c r="AL123" s="56"/>
      <c r="AM123" s="106" t="str">
        <f>IF([3]回答表!F17="簡易水道事業",IF([3]回答表!AD43="○",[3]回答表!B255,""),"")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IF([3]回答表!F17="下水道事業",IF([3]回答表!X43="○","○",""),"")</f>
        <v>○</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64" t="str">
        <f>IF([3]回答表!F17="下水道事業",IF([3]回答表!X43="○",[3]回答表!B154,IF([3]回答表!AA43="○",[3]回答表!B201,"")),"")</f>
        <v>　平成６年度供用開始し、20年経過処理していた旧山田中央浄化センターについて、平成28～29年度の管渠工事等を行い、近隣にある山田東部浄化センターに流入させ、施設の統合を図った（平成29年度～）。</v>
      </c>
      <c r="AN135" s="165"/>
      <c r="AO135" s="165"/>
      <c r="AP135" s="165"/>
      <c r="AQ135" s="165"/>
      <c r="AR135" s="165"/>
      <c r="AS135" s="165"/>
      <c r="AT135" s="165"/>
      <c r="AU135" s="165"/>
      <c r="AV135" s="165"/>
      <c r="AW135" s="165"/>
      <c r="AX135" s="165"/>
      <c r="AY135" s="165"/>
      <c r="AZ135" s="165"/>
      <c r="BA135" s="165"/>
      <c r="BB135" s="166"/>
      <c r="BC135" s="40"/>
      <c r="BD135" s="35"/>
      <c r="BE135" s="115" t="str">
        <f>IF([3]回答表!F17="下水道事業",IF([3]回答表!X43="○",[3]回答表!B190,IF([3]回答表!AA43="○",[3]回答表!B238,"")),"")</f>
        <v>平成</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67"/>
      <c r="AN136" s="168"/>
      <c r="AO136" s="168"/>
      <c r="AP136" s="168"/>
      <c r="AQ136" s="168"/>
      <c r="AR136" s="168"/>
      <c r="AS136" s="168"/>
      <c r="AT136" s="168"/>
      <c r="AU136" s="168"/>
      <c r="AV136" s="168"/>
      <c r="AW136" s="168"/>
      <c r="AX136" s="168"/>
      <c r="AY136" s="168"/>
      <c r="AZ136" s="168"/>
      <c r="BA136" s="168"/>
      <c r="BB136" s="169"/>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IF([3]回答表!F17="下水道事業",IF([3]回答表!X43="○",[3]回答表!Y184,IF([3]回答表!AA43="○",[3]回答表!Y232,"")),"")</f>
        <v>○</v>
      </c>
      <c r="V137" s="119"/>
      <c r="W137" s="119"/>
      <c r="X137" s="119"/>
      <c r="Y137" s="119"/>
      <c r="Z137" s="119"/>
      <c r="AA137" s="119"/>
      <c r="AB137" s="120"/>
      <c r="AC137" s="118">
        <f>IF([3]回答表!F17="下水道事業",IF([3]回答表!X43="○",[3]回答表!Y185,IF([3]回答表!AA43="○",[3]回答表!Y233,"")),"")</f>
        <v>0</v>
      </c>
      <c r="AD137" s="119"/>
      <c r="AE137" s="119"/>
      <c r="AF137" s="119"/>
      <c r="AG137" s="119"/>
      <c r="AH137" s="119"/>
      <c r="AI137" s="119"/>
      <c r="AJ137" s="120"/>
      <c r="AK137" s="50"/>
      <c r="AL137" s="50"/>
      <c r="AM137" s="167"/>
      <c r="AN137" s="168"/>
      <c r="AO137" s="168"/>
      <c r="AP137" s="168"/>
      <c r="AQ137" s="168"/>
      <c r="AR137" s="168"/>
      <c r="AS137" s="168"/>
      <c r="AT137" s="168"/>
      <c r="AU137" s="168"/>
      <c r="AV137" s="168"/>
      <c r="AW137" s="168"/>
      <c r="AX137" s="168"/>
      <c r="AY137" s="168"/>
      <c r="AZ137" s="168"/>
      <c r="BA137" s="168"/>
      <c r="BB137" s="169"/>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67"/>
      <c r="AN138" s="168"/>
      <c r="AO138" s="168"/>
      <c r="AP138" s="168"/>
      <c r="AQ138" s="168"/>
      <c r="AR138" s="168"/>
      <c r="AS138" s="168"/>
      <c r="AT138" s="168"/>
      <c r="AU138" s="168"/>
      <c r="AV138" s="168"/>
      <c r="AW138" s="168"/>
      <c r="AX138" s="168"/>
      <c r="AY138" s="168"/>
      <c r="AZ138" s="168"/>
      <c r="BA138" s="168"/>
      <c r="BB138" s="169"/>
      <c r="BC138" s="40"/>
      <c r="BD138" s="35"/>
      <c r="BE138" s="82">
        <f>IF([3]回答表!F17="下水道事業",IF([3]回答表!X43="○",[3]回答表!E190,IF([3]回答表!AA43="○",[3]回答表!E238,"")),"")</f>
        <v>29</v>
      </c>
      <c r="BF138" s="83"/>
      <c r="BG138" s="83"/>
      <c r="BH138" s="83"/>
      <c r="BI138" s="82">
        <f>IF([3]回答表!F17="下水道事業",IF([3]回答表!X43="○",[3]回答表!E191,IF([3]回答表!AA43="○",[3]回答表!E239,"")),"")</f>
        <v>0</v>
      </c>
      <c r="BJ138" s="83"/>
      <c r="BK138" s="83"/>
      <c r="BL138" s="83"/>
      <c r="BM138" s="82">
        <f>IF([3]回答表!F17="下水道事業",IF([3]回答表!X43="○",[3]回答表!E192,IF([3]回答表!AA43="○",[3]回答表!E240,"")),"")</f>
        <v>0</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67"/>
      <c r="AN139" s="168"/>
      <c r="AO139" s="168"/>
      <c r="AP139" s="168"/>
      <c r="AQ139" s="168"/>
      <c r="AR139" s="168"/>
      <c r="AS139" s="168"/>
      <c r="AT139" s="168"/>
      <c r="AU139" s="168"/>
      <c r="AV139" s="168"/>
      <c r="AW139" s="168"/>
      <c r="AX139" s="168"/>
      <c r="AY139" s="168"/>
      <c r="AZ139" s="168"/>
      <c r="BA139" s="168"/>
      <c r="BB139" s="169"/>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67"/>
      <c r="AN140" s="168"/>
      <c r="AO140" s="168"/>
      <c r="AP140" s="168"/>
      <c r="AQ140" s="168"/>
      <c r="AR140" s="168"/>
      <c r="AS140" s="168"/>
      <c r="AT140" s="168"/>
      <c r="AU140" s="168"/>
      <c r="AV140" s="168"/>
      <c r="AW140" s="168"/>
      <c r="AX140" s="168"/>
      <c r="AY140" s="168"/>
      <c r="AZ140" s="168"/>
      <c r="BA140" s="168"/>
      <c r="BB140" s="169"/>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IF([3]回答表!F17="下水道事業",IF([3]回答表!AA43="○","○",""),"")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67"/>
      <c r="AN141" s="168"/>
      <c r="AO141" s="168"/>
      <c r="AP141" s="168"/>
      <c r="AQ141" s="168"/>
      <c r="AR141" s="168"/>
      <c r="AS141" s="168"/>
      <c r="AT141" s="168"/>
      <c r="AU141" s="168"/>
      <c r="AV141" s="168"/>
      <c r="AW141" s="168"/>
      <c r="AX141" s="168"/>
      <c r="AY141" s="168"/>
      <c r="AZ141" s="168"/>
      <c r="BA141" s="168"/>
      <c r="BB141" s="169"/>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f>IF([3]回答表!F17="下水道事業",IF([3]回答表!X43="○",[3]回答表!Y186,IF([3]回答表!AA43="○",[3]回答表!Y234,"")),"")</f>
        <v>0</v>
      </c>
      <c r="V142" s="119"/>
      <c r="W142" s="119"/>
      <c r="X142" s="119"/>
      <c r="Y142" s="119"/>
      <c r="Z142" s="119"/>
      <c r="AA142" s="119"/>
      <c r="AB142" s="120"/>
      <c r="AC142" s="118">
        <f>IF([3]回答表!F17="下水道事業",IF([3]回答表!X43="○",[3]回答表!Y187,IF([3]回答表!AA43="○",[3]回答表!Y235,"")),"")</f>
        <v>0</v>
      </c>
      <c r="AD142" s="119"/>
      <c r="AE142" s="119"/>
      <c r="AF142" s="119"/>
      <c r="AG142" s="119"/>
      <c r="AH142" s="119"/>
      <c r="AI142" s="119"/>
      <c r="AJ142" s="120"/>
      <c r="AK142" s="50"/>
      <c r="AL142" s="50"/>
      <c r="AM142" s="167"/>
      <c r="AN142" s="168"/>
      <c r="AO142" s="168"/>
      <c r="AP142" s="168"/>
      <c r="AQ142" s="168"/>
      <c r="AR142" s="168"/>
      <c r="AS142" s="168"/>
      <c r="AT142" s="168"/>
      <c r="AU142" s="168"/>
      <c r="AV142" s="168"/>
      <c r="AW142" s="168"/>
      <c r="AX142" s="168"/>
      <c r="AY142" s="168"/>
      <c r="AZ142" s="168"/>
      <c r="BA142" s="168"/>
      <c r="BB142" s="169"/>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67"/>
      <c r="AN143" s="168"/>
      <c r="AO143" s="168"/>
      <c r="AP143" s="168"/>
      <c r="AQ143" s="168"/>
      <c r="AR143" s="168"/>
      <c r="AS143" s="168"/>
      <c r="AT143" s="168"/>
      <c r="AU143" s="168"/>
      <c r="AV143" s="168"/>
      <c r="AW143" s="168"/>
      <c r="AX143" s="168"/>
      <c r="AY143" s="168"/>
      <c r="AZ143" s="168"/>
      <c r="BA143" s="168"/>
      <c r="BB143" s="169"/>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70"/>
      <c r="AN144" s="171"/>
      <c r="AO144" s="171"/>
      <c r="AP144" s="171"/>
      <c r="AQ144" s="171"/>
      <c r="AR144" s="171"/>
      <c r="AS144" s="171"/>
      <c r="AT144" s="171"/>
      <c r="AU144" s="171"/>
      <c r="AV144" s="171"/>
      <c r="AW144" s="171"/>
      <c r="AX144" s="171"/>
      <c r="AY144" s="171"/>
      <c r="AZ144" s="171"/>
      <c r="BA144" s="171"/>
      <c r="BB144" s="172"/>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IF([3]回答表!F17="下水道事業",IF([3]回答表!AD43="○","○",""),"")</f>
        <v/>
      </c>
      <c r="O147" s="98"/>
      <c r="P147" s="98"/>
      <c r="Q147" s="99"/>
      <c r="R147" s="39"/>
      <c r="S147" s="39"/>
      <c r="T147" s="39"/>
      <c r="U147" s="106" t="str">
        <f>IF([3]回答表!F17="下水道事業",IF([3]回答表!AD43="○",[3]回答表!B249,""),"")</f>
        <v/>
      </c>
      <c r="V147" s="107"/>
      <c r="W147" s="107"/>
      <c r="X147" s="107"/>
      <c r="Y147" s="107"/>
      <c r="Z147" s="107"/>
      <c r="AA147" s="107"/>
      <c r="AB147" s="107"/>
      <c r="AC147" s="107"/>
      <c r="AD147" s="107"/>
      <c r="AE147" s="107"/>
      <c r="AF147" s="107"/>
      <c r="AG147" s="107"/>
      <c r="AH147" s="107"/>
      <c r="AI147" s="107"/>
      <c r="AJ147" s="108"/>
      <c r="AK147" s="56"/>
      <c r="AL147" s="56"/>
      <c r="AM147" s="106" t="str">
        <f>IF([3]回答表!F17="下水道事業",IF([3]回答表!AD43="○",[3]回答表!B255,""),"")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IF([3]回答表!BD17="○",IF([3]回答表!X43="○","○",""),"")</f>
        <v/>
      </c>
      <c r="O159" s="98"/>
      <c r="P159" s="98"/>
      <c r="Q159" s="99"/>
      <c r="R159" s="39"/>
      <c r="S159" s="39"/>
      <c r="T159" s="39"/>
      <c r="U159" s="106" t="str">
        <f>IF([3]回答表!BD17="○",IF([3]回答表!X43="○",[3]回答表!B154,IF([3]回答表!AA43="○",[3]回答表!B201,"")),"")</f>
        <v/>
      </c>
      <c r="V159" s="107"/>
      <c r="W159" s="107"/>
      <c r="X159" s="107"/>
      <c r="Y159" s="107"/>
      <c r="Z159" s="107"/>
      <c r="AA159" s="107"/>
      <c r="AB159" s="107"/>
      <c r="AC159" s="107"/>
      <c r="AD159" s="107"/>
      <c r="AE159" s="107"/>
      <c r="AF159" s="107"/>
      <c r="AG159" s="107"/>
      <c r="AH159" s="107"/>
      <c r="AI159" s="107"/>
      <c r="AJ159" s="108"/>
      <c r="AK159" s="50"/>
      <c r="AL159" s="50"/>
      <c r="AM159" s="115" t="str">
        <f>IF([3]回答表!BD17="○",IF([3]回答表!X43="○",[3]回答表!B190,IF([3]回答表!AA43="○",[3]回答表!B238,"")),"")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IF([3]回答表!BD17="○",IF([3]回答表!X43="○",[3]回答表!E190,IF([3]回答表!AA43="○",[3]回答表!E238,"")),"")</f>
        <v/>
      </c>
      <c r="AN162" s="83"/>
      <c r="AO162" s="83"/>
      <c r="AP162" s="83"/>
      <c r="AQ162" s="82" t="str">
        <f>IF([3]回答表!BD17="○",IF([3]回答表!X43="○",[3]回答表!E191,IF([3]回答表!AA43="○",[3]回答表!E239,"")),"")</f>
        <v/>
      </c>
      <c r="AR162" s="83"/>
      <c r="AS162" s="83"/>
      <c r="AT162" s="83"/>
      <c r="AU162" s="82" t="str">
        <f>IF([3]回答表!BD17="○",IF([3]回答表!X43="○",[3]回答表!E192,IF([3]回答表!AA43="○",[3]回答表!E240,"")),"")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IF([3]回答表!BD17="○",IF([3]回答表!AA43="○","○",""),"")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IF([3]回答表!BD17="○",IF([3]回答表!AD43="○","○",""),"")</f>
        <v/>
      </c>
      <c r="O171" s="98"/>
      <c r="P171" s="98"/>
      <c r="Q171" s="99"/>
      <c r="R171" s="39"/>
      <c r="S171" s="39"/>
      <c r="T171" s="39"/>
      <c r="U171" s="106" t="str">
        <f>IF([3]回答表!BD17="○",IF([3]回答表!AD43="○",[3]回答表!B249,""),"")</f>
        <v/>
      </c>
      <c r="V171" s="107"/>
      <c r="W171" s="107"/>
      <c r="X171" s="107"/>
      <c r="Y171" s="107"/>
      <c r="Z171" s="107"/>
      <c r="AA171" s="107"/>
      <c r="AB171" s="107"/>
      <c r="AC171" s="107"/>
      <c r="AD171" s="107"/>
      <c r="AE171" s="107"/>
      <c r="AF171" s="107"/>
      <c r="AG171" s="107"/>
      <c r="AH171" s="107"/>
      <c r="AI171" s="107"/>
      <c r="AJ171" s="108"/>
      <c r="AK171" s="56"/>
      <c r="AL171" s="56"/>
      <c r="AM171" s="106" t="str">
        <f>IF([3]回答表!BD17="○",IF([3]回答表!AD43="○",[3]回答表!B255,""),"")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IF([3]回答表!X44="○","○","")</f>
        <v/>
      </c>
      <c r="O183" s="98"/>
      <c r="P183" s="98"/>
      <c r="Q183" s="99"/>
      <c r="R183" s="39"/>
      <c r="S183" s="39"/>
      <c r="T183" s="39"/>
      <c r="U183" s="106" t="str">
        <f>IF([3]回答表!X44="○",[3]回答表!B266,IF([3]回答表!AA44="○",[3]回答表!B283,""))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IF([3]回答表!X44="○",[3]回答表!U272,IF([3]回答表!AA44="○",[3]回答表!U289,""))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IF([3]回答表!X44="○",[3]回答表!G272,IF([3]回答表!AA44="○",[3]回答表!G289,""))</f>
        <v/>
      </c>
      <c r="AN186" s="119"/>
      <c r="AO186" s="119"/>
      <c r="AP186" s="119"/>
      <c r="AQ186" s="119"/>
      <c r="AR186" s="119"/>
      <c r="AS186" s="119"/>
      <c r="AT186" s="120"/>
      <c r="AU186" s="118" t="str">
        <f>IF([3]回答表!X44="○",[3]回答表!G273,IF([3]回答表!AA44="○",[3]回答表!G290,""))</f>
        <v/>
      </c>
      <c r="AV186" s="119"/>
      <c r="AW186" s="119"/>
      <c r="AX186" s="119"/>
      <c r="AY186" s="119"/>
      <c r="AZ186" s="119"/>
      <c r="BA186" s="119"/>
      <c r="BB186" s="120"/>
      <c r="BC186" s="40"/>
      <c r="BD186" s="35"/>
      <c r="BE186" s="82" t="str">
        <f>IF([3]回答表!X44="○",[3]回答表!X272,IF([3]回答表!AA44="○",[3]回答表!X289,""))</f>
        <v/>
      </c>
      <c r="BF186" s="83"/>
      <c r="BG186" s="83"/>
      <c r="BH186" s="83"/>
      <c r="BI186" s="82" t="str">
        <f>IF([3]回答表!X44="○",[3]回答表!X273,IF([3]回答表!AA44="○",[3]回答表!X290,""))</f>
        <v/>
      </c>
      <c r="BJ186" s="83"/>
      <c r="BK186" s="83"/>
      <c r="BL186" s="86"/>
      <c r="BM186" s="82" t="str">
        <f>IF([3]回答表!X44="○",[3]回答表!X274,IF([3]回答表!AA44="○",[3]回答表!X291,""))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IF([3]回答表!AA44="○","○","")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IF([3]回答表!AD44="○","○","")</f>
        <v/>
      </c>
      <c r="O195" s="98"/>
      <c r="P195" s="98"/>
      <c r="Q195" s="99"/>
      <c r="R195" s="39"/>
      <c r="S195" s="39"/>
      <c r="T195" s="39"/>
      <c r="U195" s="106" t="str">
        <f>IF([3]回答表!AD44="○",[3]回答表!B296,"")</f>
        <v/>
      </c>
      <c r="V195" s="107"/>
      <c r="W195" s="107"/>
      <c r="X195" s="107"/>
      <c r="Y195" s="107"/>
      <c r="Z195" s="107"/>
      <c r="AA195" s="107"/>
      <c r="AB195" s="107"/>
      <c r="AC195" s="107"/>
      <c r="AD195" s="107"/>
      <c r="AE195" s="107"/>
      <c r="AF195" s="107"/>
      <c r="AG195" s="107"/>
      <c r="AH195" s="107"/>
      <c r="AI195" s="107"/>
      <c r="AJ195" s="108"/>
      <c r="AK195" s="61"/>
      <c r="AL195" s="61"/>
      <c r="AM195" s="106" t="str">
        <f>IF([3]回答表!AD44="○",[3]回答表!B302,"")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IF([3]回答表!X45="○","○","")</f>
        <v/>
      </c>
      <c r="O207" s="98"/>
      <c r="P207" s="98"/>
      <c r="Q207" s="99"/>
      <c r="R207" s="39"/>
      <c r="S207" s="39"/>
      <c r="T207" s="39"/>
      <c r="U207" s="106" t="str">
        <f>IF([3]回答表!X45="○",[3]回答表!B314,IF([3]回答表!AA45="○",[3]回答表!B337,""))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IF([3]回答表!X45="○",[3]回答表!B320,"")</f>
        <v/>
      </c>
      <c r="AO207" s="287"/>
      <c r="AP207" s="287"/>
      <c r="AQ207" s="287"/>
      <c r="AR207" s="287"/>
      <c r="AS207" s="287"/>
      <c r="AT207" s="287"/>
      <c r="AU207" s="287"/>
      <c r="AV207" s="287"/>
      <c r="AW207" s="287"/>
      <c r="AX207" s="287"/>
      <c r="AY207" s="287"/>
      <c r="AZ207" s="287"/>
      <c r="BA207" s="287"/>
      <c r="BB207" s="288"/>
      <c r="BC207" s="40"/>
      <c r="BD207" s="35"/>
      <c r="BE207" s="115" t="str">
        <f>IF([3]回答表!X45="○",[3]回答表!B326,IF([3]回答表!AA45="○",[3]回答表!B343,""))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289"/>
      <c r="AO208" s="290"/>
      <c r="AP208" s="290"/>
      <c r="AQ208" s="290"/>
      <c r="AR208" s="290"/>
      <c r="AS208" s="290"/>
      <c r="AT208" s="290"/>
      <c r="AU208" s="290"/>
      <c r="AV208" s="290"/>
      <c r="AW208" s="290"/>
      <c r="AX208" s="290"/>
      <c r="AY208" s="290"/>
      <c r="AZ208" s="290"/>
      <c r="BA208" s="290"/>
      <c r="BB208" s="291"/>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289"/>
      <c r="AO209" s="290"/>
      <c r="AP209" s="290"/>
      <c r="AQ209" s="290"/>
      <c r="AR209" s="290"/>
      <c r="AS209" s="290"/>
      <c r="AT209" s="290"/>
      <c r="AU209" s="290"/>
      <c r="AV209" s="290"/>
      <c r="AW209" s="290"/>
      <c r="AX209" s="290"/>
      <c r="AY209" s="290"/>
      <c r="AZ209" s="290"/>
      <c r="BA209" s="290"/>
      <c r="BB209" s="291"/>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289"/>
      <c r="AO210" s="290"/>
      <c r="AP210" s="290"/>
      <c r="AQ210" s="290"/>
      <c r="AR210" s="290"/>
      <c r="AS210" s="290"/>
      <c r="AT210" s="290"/>
      <c r="AU210" s="290"/>
      <c r="AV210" s="290"/>
      <c r="AW210" s="290"/>
      <c r="AX210" s="290"/>
      <c r="AY210" s="290"/>
      <c r="AZ210" s="290"/>
      <c r="BA210" s="290"/>
      <c r="BB210" s="291"/>
      <c r="BC210" s="40"/>
      <c r="BD210" s="35"/>
      <c r="BE210" s="82" t="str">
        <f>IF([3]回答表!X45="○",[3]回答表!E326,IF([3]回答表!AA45="○",[3]回答表!E343,""))</f>
        <v/>
      </c>
      <c r="BF210" s="83"/>
      <c r="BG210" s="83"/>
      <c r="BH210" s="83"/>
      <c r="BI210" s="82" t="str">
        <f>IF([3]回答表!X45="○",[3]回答表!E327,IF([3]回答表!AA45="○",[3]回答表!E344,""))</f>
        <v/>
      </c>
      <c r="BJ210" s="83"/>
      <c r="BK210" s="83"/>
      <c r="BL210" s="86"/>
      <c r="BM210" s="82" t="str">
        <f>IF([3]回答表!X45="○",[3]回答表!E328,IF([3]回答表!AA45="○",[3]回答表!E345,""))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289"/>
      <c r="AO211" s="290"/>
      <c r="AP211" s="290"/>
      <c r="AQ211" s="290"/>
      <c r="AR211" s="290"/>
      <c r="AS211" s="290"/>
      <c r="AT211" s="290"/>
      <c r="AU211" s="290"/>
      <c r="AV211" s="290"/>
      <c r="AW211" s="290"/>
      <c r="AX211" s="290"/>
      <c r="AY211" s="290"/>
      <c r="AZ211" s="290"/>
      <c r="BA211" s="290"/>
      <c r="BB211" s="291"/>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289"/>
      <c r="AO212" s="290"/>
      <c r="AP212" s="290"/>
      <c r="AQ212" s="290"/>
      <c r="AR212" s="290"/>
      <c r="AS212" s="290"/>
      <c r="AT212" s="290"/>
      <c r="AU212" s="290"/>
      <c r="AV212" s="290"/>
      <c r="AW212" s="290"/>
      <c r="AX212" s="290"/>
      <c r="AY212" s="290"/>
      <c r="AZ212" s="290"/>
      <c r="BA212" s="290"/>
      <c r="BB212" s="291"/>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IF([3]回答表!AA45="○","○","")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289"/>
      <c r="AO213" s="290"/>
      <c r="AP213" s="290"/>
      <c r="AQ213" s="290"/>
      <c r="AR213" s="290"/>
      <c r="AS213" s="290"/>
      <c r="AT213" s="290"/>
      <c r="AU213" s="290"/>
      <c r="AV213" s="290"/>
      <c r="AW213" s="290"/>
      <c r="AX213" s="290"/>
      <c r="AY213" s="290"/>
      <c r="AZ213" s="290"/>
      <c r="BA213" s="290"/>
      <c r="BB213" s="291"/>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289"/>
      <c r="AO214" s="290"/>
      <c r="AP214" s="290"/>
      <c r="AQ214" s="290"/>
      <c r="AR214" s="290"/>
      <c r="AS214" s="290"/>
      <c r="AT214" s="290"/>
      <c r="AU214" s="290"/>
      <c r="AV214" s="290"/>
      <c r="AW214" s="290"/>
      <c r="AX214" s="290"/>
      <c r="AY214" s="290"/>
      <c r="AZ214" s="290"/>
      <c r="BA214" s="290"/>
      <c r="BB214" s="291"/>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289"/>
      <c r="AO215" s="290"/>
      <c r="AP215" s="290"/>
      <c r="AQ215" s="290"/>
      <c r="AR215" s="290"/>
      <c r="AS215" s="290"/>
      <c r="AT215" s="290"/>
      <c r="AU215" s="290"/>
      <c r="AV215" s="290"/>
      <c r="AW215" s="290"/>
      <c r="AX215" s="290"/>
      <c r="AY215" s="290"/>
      <c r="AZ215" s="290"/>
      <c r="BA215" s="290"/>
      <c r="BB215" s="291"/>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292"/>
      <c r="AO216" s="293"/>
      <c r="AP216" s="293"/>
      <c r="AQ216" s="293"/>
      <c r="AR216" s="293"/>
      <c r="AS216" s="293"/>
      <c r="AT216" s="293"/>
      <c r="AU216" s="293"/>
      <c r="AV216" s="293"/>
      <c r="AW216" s="293"/>
      <c r="AX216" s="293"/>
      <c r="AY216" s="293"/>
      <c r="AZ216" s="293"/>
      <c r="BA216" s="293"/>
      <c r="BB216" s="294"/>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IF([3]回答表!AD45="○","○","")</f>
        <v>○</v>
      </c>
      <c r="O219" s="98"/>
      <c r="P219" s="98"/>
      <c r="Q219" s="99"/>
      <c r="R219" s="39"/>
      <c r="S219" s="39"/>
      <c r="T219" s="39"/>
      <c r="U219" s="270" t="str">
        <f>IF([3]回答表!AD45="○",[3]回答表!B350,"")</f>
        <v>　農集排施設の4処理場及びマンホールポンプ施設を対象とし、施設管理運営業務の外、ユーティリティの調達及び50万円未満の保守修繕業務を検討中。</v>
      </c>
      <c r="V219" s="271"/>
      <c r="W219" s="271"/>
      <c r="X219" s="271"/>
      <c r="Y219" s="271"/>
      <c r="Z219" s="271"/>
      <c r="AA219" s="271"/>
      <c r="AB219" s="271"/>
      <c r="AC219" s="271"/>
      <c r="AD219" s="271"/>
      <c r="AE219" s="271"/>
      <c r="AF219" s="271"/>
      <c r="AG219" s="271"/>
      <c r="AH219" s="271"/>
      <c r="AI219" s="271"/>
      <c r="AJ219" s="272"/>
      <c r="AK219" s="61"/>
      <c r="AL219" s="61"/>
      <c r="AM219" s="106" t="str">
        <f>IF([3]回答表!AD45="○",[3]回答表!B356,"")</f>
        <v>　　現在、一部業務を管理委託している任意組合の包括的民間委託制度に対する理解が必要不可欠である。</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273"/>
      <c r="V220" s="274"/>
      <c r="W220" s="274"/>
      <c r="X220" s="274"/>
      <c r="Y220" s="274"/>
      <c r="Z220" s="274"/>
      <c r="AA220" s="274"/>
      <c r="AB220" s="274"/>
      <c r="AC220" s="274"/>
      <c r="AD220" s="274"/>
      <c r="AE220" s="274"/>
      <c r="AF220" s="274"/>
      <c r="AG220" s="274"/>
      <c r="AH220" s="274"/>
      <c r="AI220" s="274"/>
      <c r="AJ220" s="275"/>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273"/>
      <c r="V221" s="274"/>
      <c r="W221" s="274"/>
      <c r="X221" s="274"/>
      <c r="Y221" s="274"/>
      <c r="Z221" s="274"/>
      <c r="AA221" s="274"/>
      <c r="AB221" s="274"/>
      <c r="AC221" s="274"/>
      <c r="AD221" s="274"/>
      <c r="AE221" s="274"/>
      <c r="AF221" s="274"/>
      <c r="AG221" s="274"/>
      <c r="AH221" s="274"/>
      <c r="AI221" s="274"/>
      <c r="AJ221" s="275"/>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276"/>
      <c r="V222" s="277"/>
      <c r="W222" s="277"/>
      <c r="X222" s="277"/>
      <c r="Y222" s="277"/>
      <c r="Z222" s="277"/>
      <c r="AA222" s="277"/>
      <c r="AB222" s="277"/>
      <c r="AC222" s="277"/>
      <c r="AD222" s="277"/>
      <c r="AE222" s="277"/>
      <c r="AF222" s="277"/>
      <c r="AG222" s="277"/>
      <c r="AH222" s="277"/>
      <c r="AI222" s="277"/>
      <c r="AJ222" s="278"/>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IF([3]回答表!X46="○","○","")</f>
        <v/>
      </c>
      <c r="O231" s="98"/>
      <c r="P231" s="98"/>
      <c r="Q231" s="99"/>
      <c r="R231" s="39"/>
      <c r="S231" s="39"/>
      <c r="T231" s="39"/>
      <c r="U231" s="106" t="str">
        <f>IF([3]回答表!X46="○",[3]回答表!B368,IF([3]回答表!AA46="○",[3]回答表!B382,""))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IF([3]回答表!X46="○",[3]回答表!BC375,IF([3]回答表!AA46="○",[3]回答表!BC389,""))</f>
        <v/>
      </c>
      <c r="AR231" s="150"/>
      <c r="AS231" s="150"/>
      <c r="AT231" s="150"/>
      <c r="AU231" s="155" t="s">
        <v>63</v>
      </c>
      <c r="AV231" s="156"/>
      <c r="AW231" s="156"/>
      <c r="AX231" s="157"/>
      <c r="AY231" s="150" t="str">
        <f>IF([3]回答表!X46="○",[3]回答表!BC380,IF([3]回答表!AA46="○",[3]回答表!BC394,""))</f>
        <v/>
      </c>
      <c r="AZ231" s="150"/>
      <c r="BA231" s="150"/>
      <c r="BB231" s="150"/>
      <c r="BC231" s="40"/>
      <c r="BD231" s="35"/>
      <c r="BE231" s="115" t="str">
        <f>IF([3]回答表!X46="○",[3]回答表!S374,IF([3]回答表!AA46="○",[3]回答表!S388,""))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IF([3]回答表!X46="○",[3]回答表!BC376,IF([3]回答表!AA46="○",[3]回答表!BC390,""))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IF([3]回答表!X46="○",[3]回答表!V374,IF([3]回答表!AA46="○",[3]回答表!V388,""))</f>
        <v/>
      </c>
      <c r="BF234" s="83"/>
      <c r="BG234" s="83"/>
      <c r="BH234" s="83"/>
      <c r="BI234" s="82" t="str">
        <f>IF([3]回答表!X46="○",[3]回答表!V375,IF([3]回答表!AA46="○",[3]回答表!V389,""))</f>
        <v/>
      </c>
      <c r="BJ234" s="83"/>
      <c r="BK234" s="83"/>
      <c r="BL234" s="86"/>
      <c r="BM234" s="82" t="str">
        <f>IF([3]回答表!X46="○",[3]回答表!V376,IF([3]回答表!AA46="○",[3]回答表!V390,""))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IF([3]回答表!X46="○",[3]回答表!BC377,IF([3]回答表!AA46="○",[3]回答表!BC391,""))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IF([3]回答表!X46="○",[3]回答表!BC381,IF([3]回答表!AA46="○",[3]回答表!BC395,""))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IF([3]回答表!AA46="○","○","")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IF([3]回答表!X46="○",[3]回答表!BC378,IF([3]回答表!AA46="○",[3]回答表!BC392,""))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IF([3]回答表!X46="○",[3]回答表!BC379,IF([3]回答表!AA46="○",[3]回答表!BC393,""))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IF([3]回答表!AD46="○","○","")</f>
        <v/>
      </c>
      <c r="O243" s="98"/>
      <c r="P243" s="98"/>
      <c r="Q243" s="99"/>
      <c r="R243" s="39"/>
      <c r="S243" s="39"/>
      <c r="T243" s="39"/>
      <c r="U243" s="106" t="str">
        <f>IF([3]回答表!AD46="○",[3]回答表!B396,"")</f>
        <v/>
      </c>
      <c r="V243" s="107"/>
      <c r="W243" s="107"/>
      <c r="X243" s="107"/>
      <c r="Y243" s="107"/>
      <c r="Z243" s="107"/>
      <c r="AA243" s="107"/>
      <c r="AB243" s="107"/>
      <c r="AC243" s="107"/>
      <c r="AD243" s="107"/>
      <c r="AE243" s="107"/>
      <c r="AF243" s="107"/>
      <c r="AG243" s="107"/>
      <c r="AH243" s="107"/>
      <c r="AI243" s="107"/>
      <c r="AJ243" s="108"/>
      <c r="AK243" s="56"/>
      <c r="AL243" s="56"/>
      <c r="AM243" s="106" t="str">
        <f>IF([3]回答表!AD46="○",[3]回答表!B402,"")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IF([3]回答表!X47="○","○","")</f>
        <v/>
      </c>
      <c r="O254" s="98"/>
      <c r="P254" s="98"/>
      <c r="Q254" s="99"/>
      <c r="R254" s="39"/>
      <c r="S254" s="39"/>
      <c r="T254" s="39"/>
      <c r="U254" s="106" t="str">
        <f>IF([3]回答表!X47="○",[3]回答表!B414,IF([3]回答表!AA47="○",[3]回答表!B431,""))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IF([3]回答表!X47="○",[3]回答表!B424,IF([3]回答表!AA47="○",[3]回答表!B441,""))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IF([3]回答表!X47="○",[3]回答表!G420,IF([3]回答表!AA47="○",[3]回答表!G437,""))</f>
        <v/>
      </c>
      <c r="AN256" s="119"/>
      <c r="AO256" s="119"/>
      <c r="AP256" s="119"/>
      <c r="AQ256" s="119"/>
      <c r="AR256" s="119"/>
      <c r="AS256" s="119"/>
      <c r="AT256" s="120"/>
      <c r="AU256" s="118" t="str">
        <f>IF([3]回答表!X47="○",[3]回答表!G421,IF([3]回答表!AA47="○",[3]回答表!G438,""))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IF([3]回答表!X47="○",[3]回答表!E424,IF([3]回答表!AA47="○",[3]回答表!E441,""))</f>
        <v/>
      </c>
      <c r="BF257" s="83"/>
      <c r="BG257" s="83"/>
      <c r="BH257" s="83"/>
      <c r="BI257" s="82" t="str">
        <f>IF([3]回答表!X47="○",[3]回答表!E425,IF([3]回答表!AA47="○",[3]回答表!E442,""))</f>
        <v/>
      </c>
      <c r="BJ257" s="83"/>
      <c r="BK257" s="83"/>
      <c r="BL257" s="86"/>
      <c r="BM257" s="82" t="str">
        <f>IF([3]回答表!X47="○",[3]回答表!E426,IF([3]回答表!AA47="○",[3]回答表!E443,""))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IF([3]回答表!AA47="○","○","")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IF([3]回答表!AD47="○","○","")</f>
        <v/>
      </c>
      <c r="O266" s="98"/>
      <c r="P266" s="98"/>
      <c r="Q266" s="99"/>
      <c r="R266" s="39"/>
      <c r="S266" s="39"/>
      <c r="T266" s="39"/>
      <c r="U266" s="106" t="str">
        <f>IF([3]回答表!AD47="○",[3]回答表!B448,"")</f>
        <v/>
      </c>
      <c r="V266" s="107"/>
      <c r="W266" s="107"/>
      <c r="X266" s="107"/>
      <c r="Y266" s="107"/>
      <c r="Z266" s="107"/>
      <c r="AA266" s="107"/>
      <c r="AB266" s="107"/>
      <c r="AC266" s="107"/>
      <c r="AD266" s="107"/>
      <c r="AE266" s="107"/>
      <c r="AF266" s="107"/>
      <c r="AG266" s="107"/>
      <c r="AH266" s="107"/>
      <c r="AI266" s="107"/>
      <c r="AJ266" s="108"/>
      <c r="AK266" s="50"/>
      <c r="AL266" s="50"/>
      <c r="AM266" s="106" t="str">
        <f>IF([3]回答表!AD47="○",[3]回答表!B454,"")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IF([3]回答表!R48="○",[3]回答表!B467,"")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F053-0646-48F2-B647-C919E89718AB}">
  <sheetPr>
    <pageSetUpPr fitToPage="1"/>
  </sheetPr>
  <dimension ref="A1:CE298"/>
  <sheetViews>
    <sheetView showZeros="0"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IF(COUNTIF([2]回答表!K15,"*")&gt;0,[2]回答表!K15,"")</f>
        <v>湯沢市</v>
      </c>
      <c r="D11" s="256"/>
      <c r="E11" s="256"/>
      <c r="F11" s="256"/>
      <c r="G11" s="256"/>
      <c r="H11" s="256"/>
      <c r="I11" s="256"/>
      <c r="J11" s="256"/>
      <c r="K11" s="256"/>
      <c r="L11" s="256"/>
      <c r="M11" s="256"/>
      <c r="N11" s="256"/>
      <c r="O11" s="256"/>
      <c r="P11" s="256"/>
      <c r="Q11" s="256"/>
      <c r="R11" s="256"/>
      <c r="S11" s="256"/>
      <c r="T11" s="256"/>
      <c r="U11" s="263" t="str">
        <f>IF(COUNTIF([2]回答表!F17,"*")&gt;0,[2]回答表!F17,"")</f>
        <v>下水道事業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IF(COUNTIF([2]回答表!W17,"*")&gt;0,[2]回答表!W17,"")</f>
        <v>特定地域排水処理施設</v>
      </c>
      <c r="AP11" s="258"/>
      <c r="AQ11" s="258"/>
      <c r="AR11" s="258"/>
      <c r="AS11" s="258"/>
      <c r="AT11" s="258"/>
      <c r="AU11" s="258"/>
      <c r="AV11" s="258"/>
      <c r="AW11" s="258"/>
      <c r="AX11" s="258"/>
      <c r="AY11" s="258"/>
      <c r="AZ11" s="258"/>
      <c r="BA11" s="258"/>
      <c r="BB11" s="258"/>
      <c r="BC11" s="258"/>
      <c r="BD11" s="258"/>
      <c r="BE11" s="259"/>
      <c r="BF11" s="262" t="str">
        <f>IF(COUNTIF([2]回答表!F19,"*")&gt;0,[2]回答表!F19,"")</f>
        <v>ー</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IF([2]回答表!R41="○","○","")</f>
        <v/>
      </c>
      <c r="E24" s="122"/>
      <c r="F24" s="122"/>
      <c r="G24" s="122"/>
      <c r="H24" s="122"/>
      <c r="I24" s="122"/>
      <c r="J24" s="123"/>
      <c r="K24" s="121" t="str">
        <f>IF([2]回答表!R42="○","○","")</f>
        <v/>
      </c>
      <c r="L24" s="122"/>
      <c r="M24" s="122"/>
      <c r="N24" s="122"/>
      <c r="O24" s="122"/>
      <c r="P24" s="122"/>
      <c r="Q24" s="123"/>
      <c r="R24" s="121" t="str">
        <f>IF([2]回答表!R43="○","○","")</f>
        <v/>
      </c>
      <c r="S24" s="122"/>
      <c r="T24" s="122"/>
      <c r="U24" s="122"/>
      <c r="V24" s="122"/>
      <c r="W24" s="122"/>
      <c r="X24" s="123"/>
      <c r="Y24" s="121" t="str">
        <f>IF([2]回答表!R44="○","○","")</f>
        <v/>
      </c>
      <c r="Z24" s="122"/>
      <c r="AA24" s="122"/>
      <c r="AB24" s="122"/>
      <c r="AC24" s="122"/>
      <c r="AD24" s="122"/>
      <c r="AE24" s="123"/>
      <c r="AF24" s="121" t="str">
        <f>IF([2]回答表!R45="○","○","")</f>
        <v>○</v>
      </c>
      <c r="AG24" s="122"/>
      <c r="AH24" s="122"/>
      <c r="AI24" s="122"/>
      <c r="AJ24" s="122"/>
      <c r="AK24" s="122"/>
      <c r="AL24" s="123"/>
      <c r="AM24" s="121" t="str">
        <f>IF([2]回答表!R46="○","○","")</f>
        <v/>
      </c>
      <c r="AN24" s="122"/>
      <c r="AO24" s="122"/>
      <c r="AP24" s="122"/>
      <c r="AQ24" s="122"/>
      <c r="AR24" s="122"/>
      <c r="AS24" s="123"/>
      <c r="AT24" s="121" t="str">
        <f>IF([2]回答表!R47="○","○","")</f>
        <v/>
      </c>
      <c r="AU24" s="122"/>
      <c r="AV24" s="122"/>
      <c r="AW24" s="122"/>
      <c r="AX24" s="122"/>
      <c r="AY24" s="122"/>
      <c r="AZ24" s="123"/>
      <c r="BA24" s="19"/>
      <c r="BB24" s="118" t="str">
        <f>IF([2]回答表!R48="○","○","")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IF([2]回答表!X41="○","○","")</f>
        <v/>
      </c>
      <c r="O36" s="98"/>
      <c r="P36" s="98"/>
      <c r="Q36" s="99"/>
      <c r="R36" s="39"/>
      <c r="S36" s="39"/>
      <c r="T36" s="39"/>
      <c r="U36" s="106" t="str">
        <f>IF([2]回答表!X41="○",[2]回答表!B56,IF([2]回答表!AA41="○",[2]回答表!B76,""))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IF([2]回答表!X41="○",[2]回答表!S62,IF([2]回答表!AA41="○",[2]回答表!S82,""))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IF([2]回答表!X41="○",[2]回答表!G62,IF([2]回答表!AA41="○",[2]回答表!G82,""))</f>
        <v/>
      </c>
      <c r="AN38" s="119"/>
      <c r="AO38" s="119"/>
      <c r="AP38" s="119"/>
      <c r="AQ38" s="119"/>
      <c r="AR38" s="119"/>
      <c r="AS38" s="119"/>
      <c r="AT38" s="120"/>
      <c r="AU38" s="118" t="str">
        <f>IF([2]回答表!X41="○",[2]回答表!G63,IF([2]回答表!AA41="○",[2]回答表!G83,""))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IF([2]回答表!X41="○",[2]回答表!V62,IF([2]回答表!AA41="○",[2]回答表!V82,""))</f>
        <v/>
      </c>
      <c r="BF39" s="209"/>
      <c r="BG39" s="209"/>
      <c r="BH39" s="210"/>
      <c r="BI39" s="82" t="str">
        <f>IF([2]回答表!X41="○",[2]回答表!V63,IF([2]回答表!AA41="○",[2]回答表!V83,""))</f>
        <v/>
      </c>
      <c r="BJ39" s="209"/>
      <c r="BK39" s="209"/>
      <c r="BL39" s="210"/>
      <c r="BM39" s="82" t="str">
        <f>IF([2]回答表!X41="○",[2]回答表!V64,IF([2]回答表!AA41="○",[2]回答表!V84,""))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IF([2]回答表!X41="○",[2]回答表!O68,IF([2]回答表!AA41="○",[2]回答表!O88,""))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IF([2]回答表!X41="○",[2]回答表!O69,IF([2]回答表!AA41="○",[2]回答表!O89,""))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IF([2]回答表!AA41="○","○","")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IF([2]回答表!X41="○",[2]回答表!O70,IF([2]回答表!AA41="○",[2]回答表!O90,""))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IF([2]回答表!X41="○",[2]回答表!O71,IF([2]回答表!AA41="○",[2]回答表!O91,""))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IF([2]回答表!X41="○",[2]回答表!AG68,IF([2]回答表!AA41="○",[2]回答表!AG88,""))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IF([2]回答表!X41="○",[2]回答表!AG69,IF([2]回答表!AA41="○",[2]回答表!AG89,""))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IF([2]回答表!X41="○",[2]回答表!AG70,IF([2]回答表!AA41="○",[2]回答表!AG90,""))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IF([2]回答表!AD41="○","○","")</f>
        <v/>
      </c>
      <c r="O52" s="98"/>
      <c r="P52" s="98"/>
      <c r="Q52" s="99"/>
      <c r="R52" s="39"/>
      <c r="S52" s="39"/>
      <c r="T52" s="39"/>
      <c r="U52" s="106" t="str">
        <f>IF([2]回答表!AD41="○",[2]回答表!B96,"")</f>
        <v/>
      </c>
      <c r="V52" s="107"/>
      <c r="W52" s="107"/>
      <c r="X52" s="107"/>
      <c r="Y52" s="107"/>
      <c r="Z52" s="107"/>
      <c r="AA52" s="107"/>
      <c r="AB52" s="107"/>
      <c r="AC52" s="107"/>
      <c r="AD52" s="107"/>
      <c r="AE52" s="107"/>
      <c r="AF52" s="107"/>
      <c r="AG52" s="107"/>
      <c r="AH52" s="107"/>
      <c r="AI52" s="107"/>
      <c r="AJ52" s="108"/>
      <c r="AK52" s="56"/>
      <c r="AL52" s="56"/>
      <c r="AM52" s="106" t="str">
        <f>IF([2]回答表!AD41="○",[2]回答表!B101,"")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IF([2]回答表!X42="○","○","")</f>
        <v/>
      </c>
      <c r="O63" s="98"/>
      <c r="P63" s="98"/>
      <c r="Q63" s="99"/>
      <c r="R63" s="39"/>
      <c r="S63" s="39"/>
      <c r="T63" s="39"/>
      <c r="U63" s="106" t="str">
        <f>IF([2]回答表!X42="○",[2]回答表!B111,IF([2]回答表!AA42="○",[2]回答表!B124,""))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IF([2]回答表!X42="○",[2]回答表!S117,IF([2]回答表!AA42="○",[2]回答表!S130,""))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IF([2]回答表!X42="○",[2]回答表!J117,IF([2]回答表!AA42="○",[2]回答表!J130,""))</f>
        <v/>
      </c>
      <c r="AN66" s="119"/>
      <c r="AO66" s="119"/>
      <c r="AP66" s="119"/>
      <c r="AQ66" s="119"/>
      <c r="AR66" s="119"/>
      <c r="AS66" s="119"/>
      <c r="AT66" s="120"/>
      <c r="AU66" s="118" t="str">
        <f>IF([2]回答表!X42="○",[2]回答表!J118,IF([2]回答表!AA42="○",[2]回答表!J131,""))</f>
        <v/>
      </c>
      <c r="AV66" s="119"/>
      <c r="AW66" s="119"/>
      <c r="AX66" s="119"/>
      <c r="AY66" s="119"/>
      <c r="AZ66" s="119"/>
      <c r="BA66" s="119"/>
      <c r="BB66" s="120"/>
      <c r="BC66" s="40"/>
      <c r="BD66" s="35"/>
      <c r="BE66" s="82" t="str">
        <f>IF([2]回答表!X42="○",[2]回答表!V117,IF([2]回答表!AA42="○",[2]回答表!V130,""))</f>
        <v/>
      </c>
      <c r="BF66" s="83"/>
      <c r="BG66" s="83"/>
      <c r="BH66" s="83"/>
      <c r="BI66" s="82" t="str">
        <f>IF([2]回答表!X42="○",[2]回答表!V118,IF([2]回答表!AA42="○",[2]回答表!V131,""))</f>
        <v/>
      </c>
      <c r="BJ66" s="83"/>
      <c r="BK66" s="83"/>
      <c r="BL66" s="83"/>
      <c r="BM66" s="82" t="str">
        <f>IF([2]回答表!X42="○",[2]回答表!V119,IF([2]回答表!AA42="○",[2]回答表!V132,""))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IF([2]回答表!AA42="○","○","")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IF([2]回答表!AD42="○","○","")</f>
        <v/>
      </c>
      <c r="O75" s="98"/>
      <c r="P75" s="98"/>
      <c r="Q75" s="99"/>
      <c r="R75" s="39"/>
      <c r="S75" s="39"/>
      <c r="T75" s="39"/>
      <c r="U75" s="106" t="str">
        <f>IF([2]回答表!AD42="○",[2]回答表!B137,"")</f>
        <v/>
      </c>
      <c r="V75" s="107"/>
      <c r="W75" s="107"/>
      <c r="X75" s="107"/>
      <c r="Y75" s="107"/>
      <c r="Z75" s="107"/>
      <c r="AA75" s="107"/>
      <c r="AB75" s="107"/>
      <c r="AC75" s="107"/>
      <c r="AD75" s="107"/>
      <c r="AE75" s="107"/>
      <c r="AF75" s="107"/>
      <c r="AG75" s="107"/>
      <c r="AH75" s="107"/>
      <c r="AI75" s="107"/>
      <c r="AJ75" s="108"/>
      <c r="AK75" s="56"/>
      <c r="AL75" s="56"/>
      <c r="AM75" s="106" t="str">
        <f>IF([2]回答表!AD42="○",[2]回答表!B143,"")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IF([2]回答表!F17="水道事業",IF([2]回答表!X43="○","○",""),"")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IF([2]回答表!F17="水道事業",IF([2]回答表!X43="○",[2]回答表!B154,IF([2]回答表!AA43="○",[2]回答表!B201,"")),"")</f>
        <v/>
      </c>
      <c r="AN87" s="107"/>
      <c r="AO87" s="107"/>
      <c r="AP87" s="107"/>
      <c r="AQ87" s="107"/>
      <c r="AR87" s="107"/>
      <c r="AS87" s="107"/>
      <c r="AT87" s="107"/>
      <c r="AU87" s="107"/>
      <c r="AV87" s="107"/>
      <c r="AW87" s="107"/>
      <c r="AX87" s="107"/>
      <c r="AY87" s="107"/>
      <c r="AZ87" s="107"/>
      <c r="BA87" s="107"/>
      <c r="BB87" s="108"/>
      <c r="BC87" s="40"/>
      <c r="BD87" s="35"/>
      <c r="BE87" s="115" t="str">
        <f>IF([2]回答表!F17="水道事業",IF([2]回答表!X43="○",[2]回答表!B190,IF([2]回答表!AA43="○",[2]回答表!B238,"")),"")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IF([2]回答表!F17="水道事業",IF([2]回答表!X43="○",[2]回答表!J162,IF([2]回答表!AA43="○",[2]回答表!J209,"")),"")</f>
        <v/>
      </c>
      <c r="V89" s="119"/>
      <c r="W89" s="119"/>
      <c r="X89" s="119"/>
      <c r="Y89" s="119"/>
      <c r="Z89" s="119"/>
      <c r="AA89" s="119"/>
      <c r="AB89" s="120"/>
      <c r="AC89" s="118" t="str">
        <f>IF([2]回答表!F17="水道事業",IF([2]回答表!X43="○",[2]回答表!J169,IF([2]回答表!AA43="○",[2]回答表!J216,"")),"")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IF([2]回答表!F17="水道事業",IF([2]回答表!X43="○",[2]回答表!E190,IF([2]回答表!AA43="○",[2]回答表!E238,"")),"")</f>
        <v/>
      </c>
      <c r="BF90" s="83"/>
      <c r="BG90" s="83"/>
      <c r="BH90" s="83"/>
      <c r="BI90" s="82" t="str">
        <f>IF([2]回答表!F17="水道事業",IF([2]回答表!X43="○",[2]回答表!E191,IF([2]回答表!AA43="○",[2]回答表!E239,"")),"")</f>
        <v/>
      </c>
      <c r="BJ90" s="83"/>
      <c r="BK90" s="83"/>
      <c r="BL90" s="83"/>
      <c r="BM90" s="82" t="str">
        <f>IF([2]回答表!F17="水道事業",IF([2]回答表!X43="○",[2]回答表!E192,IF([2]回答表!AA43="○",[2]回答表!E240,"")),"")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IF([2]回答表!F17="水道事業",IF([2]回答表!AA43="○","○",""),"")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IF([2]回答表!F17="水道事業",IF([2]回答表!X43="○",[2]回答表!J172,IF([2]回答表!AA43="○",[2]回答表!J219,"")),"")</f>
        <v/>
      </c>
      <c r="V94" s="119"/>
      <c r="W94" s="119"/>
      <c r="X94" s="119"/>
      <c r="Y94" s="119"/>
      <c r="Z94" s="119"/>
      <c r="AA94" s="119"/>
      <c r="AB94" s="120"/>
      <c r="AC94" s="118" t="str">
        <f>IF([2]回答表!F17="水道事業",IF([2]回答表!X43="○",[2]回答表!J176,IF([2]回答表!AA43="○",[2]回答表!J223,"")),"")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IF([2]回答表!F17="水道事業",IF([2]回答表!AD43="○","○",""),"")</f>
        <v/>
      </c>
      <c r="O99" s="98"/>
      <c r="P99" s="98"/>
      <c r="Q99" s="99"/>
      <c r="R99" s="39"/>
      <c r="S99" s="39"/>
      <c r="T99" s="39"/>
      <c r="U99" s="106" t="str">
        <f>IF([2]回答表!F17="水道事業",IF([2]回答表!AD43="○",[2]回答表!B249,""),"")</f>
        <v/>
      </c>
      <c r="V99" s="107"/>
      <c r="W99" s="107"/>
      <c r="X99" s="107"/>
      <c r="Y99" s="107"/>
      <c r="Z99" s="107"/>
      <c r="AA99" s="107"/>
      <c r="AB99" s="107"/>
      <c r="AC99" s="107"/>
      <c r="AD99" s="107"/>
      <c r="AE99" s="107"/>
      <c r="AF99" s="107"/>
      <c r="AG99" s="107"/>
      <c r="AH99" s="107"/>
      <c r="AI99" s="107"/>
      <c r="AJ99" s="108"/>
      <c r="AK99" s="56"/>
      <c r="AL99" s="56"/>
      <c r="AM99" s="106" t="str">
        <f>IF([2]回答表!F17="水道事業",IF([2]回答表!AD43="○",[2]回答表!B255,""),"")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IF([2]回答表!F17="簡易水道事業",IF([2]回答表!X43="○","○",""),"")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IF([2]回答表!F17="簡易水道事業",IF([2]回答表!X43="○",[2]回答表!B154,IF([2]回答表!AA43="○",[2]回答表!B201,"")),"")</f>
        <v/>
      </c>
      <c r="AN111" s="107"/>
      <c r="AO111" s="107"/>
      <c r="AP111" s="107"/>
      <c r="AQ111" s="107"/>
      <c r="AR111" s="107"/>
      <c r="AS111" s="107"/>
      <c r="AT111" s="107"/>
      <c r="AU111" s="107"/>
      <c r="AV111" s="107"/>
      <c r="AW111" s="107"/>
      <c r="AX111" s="107"/>
      <c r="AY111" s="107"/>
      <c r="AZ111" s="107"/>
      <c r="BA111" s="107"/>
      <c r="BB111" s="108"/>
      <c r="BC111" s="40"/>
      <c r="BD111" s="35"/>
      <c r="BE111" s="115" t="str">
        <f>IF([2]回答表!F17="簡易水道事業",IF([2]回答表!X43="○",[2]回答表!B190,IF([2]回答表!AA43="○",[2]回答表!B238,"")),"")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IF([2]回答表!F17="簡易水道事業",IF([2]回答表!X43="○",[2]回答表!Y181,IF([2]回答表!AA43="○",[2]回答表!Y229,"")),"")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IF([2]回答表!F17="簡易水道事業",IF([2]回答表!X43="○",[2]回答表!E190,IF([2]回答表!AA43="○",[2]回答表!E238,"")),"")</f>
        <v/>
      </c>
      <c r="BF114" s="83"/>
      <c r="BG114" s="83"/>
      <c r="BH114" s="83"/>
      <c r="BI114" s="82" t="str">
        <f>IF([2]回答表!F17="簡易水道事業",IF([2]回答表!X43="○",[2]回答表!E191,IF([2]回答表!AA43="○",[2]回答表!E239,"")),"")</f>
        <v/>
      </c>
      <c r="BJ114" s="83"/>
      <c r="BK114" s="83"/>
      <c r="BL114" s="83"/>
      <c r="BM114" s="82" t="str">
        <f>IF([2]回答表!F17="簡易水道事業",IF([2]回答表!X43="○",[2]回答表!E192,IF([2]回答表!AA43="○",[2]回答表!E240,"")),"")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IF([2]回答表!F17="簡易水道事業",IF([2]回答表!AA43="○","○",""),"")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IF([2]回答表!F17="簡易水道事業",IF([2]回答表!X43="○",[2]回答表!Y182,IF([2]回答表!AA43="○",[2]回答表!Y230,"")),"")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IF([2]回答表!F17="簡易水道事業",IF([2]回答表!AD43="○","○",""),"")</f>
        <v/>
      </c>
      <c r="O123" s="98"/>
      <c r="P123" s="98"/>
      <c r="Q123" s="99"/>
      <c r="R123" s="39"/>
      <c r="S123" s="39"/>
      <c r="T123" s="39"/>
      <c r="U123" s="106" t="str">
        <f>IF([2]回答表!F17="簡易水道事業",IF([2]回答表!AD43="○",[2]回答表!B249,""),"")</f>
        <v/>
      </c>
      <c r="V123" s="107"/>
      <c r="W123" s="107"/>
      <c r="X123" s="107"/>
      <c r="Y123" s="107"/>
      <c r="Z123" s="107"/>
      <c r="AA123" s="107"/>
      <c r="AB123" s="107"/>
      <c r="AC123" s="107"/>
      <c r="AD123" s="107"/>
      <c r="AE123" s="107"/>
      <c r="AF123" s="107"/>
      <c r="AG123" s="107"/>
      <c r="AH123" s="107"/>
      <c r="AI123" s="107"/>
      <c r="AJ123" s="108"/>
      <c r="AK123" s="56"/>
      <c r="AL123" s="56"/>
      <c r="AM123" s="106" t="str">
        <f>IF([2]回答表!F17="簡易水道事業",IF([2]回答表!AD43="○",[2]回答表!B255,""),"")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IF([2]回答表!F17="下水道事業",IF([2]回答表!X43="○","○",""),"")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IF([2]回答表!F17="下水道事業",IF([2]回答表!X43="○",[2]回答表!B154,IF([2]回答表!AA43="○",[2]回答表!B201,"")),"")</f>
        <v/>
      </c>
      <c r="AN135" s="107"/>
      <c r="AO135" s="107"/>
      <c r="AP135" s="107"/>
      <c r="AQ135" s="107"/>
      <c r="AR135" s="107"/>
      <c r="AS135" s="107"/>
      <c r="AT135" s="107"/>
      <c r="AU135" s="107"/>
      <c r="AV135" s="107"/>
      <c r="AW135" s="107"/>
      <c r="AX135" s="107"/>
      <c r="AY135" s="107"/>
      <c r="AZ135" s="107"/>
      <c r="BA135" s="107"/>
      <c r="BB135" s="108"/>
      <c r="BC135" s="40"/>
      <c r="BD135" s="35"/>
      <c r="BE135" s="115" t="str">
        <f>IF([2]回答表!F17="下水道事業",IF([2]回答表!X43="○",[2]回答表!B190,IF([2]回答表!AA43="○",[2]回答表!B238,"")),"")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IF([2]回答表!F17="下水道事業",IF([2]回答表!X43="○",[2]回答表!Y184,IF([2]回答表!AA43="○",[2]回答表!Y232,"")),"")</f>
        <v/>
      </c>
      <c r="V137" s="119"/>
      <c r="W137" s="119"/>
      <c r="X137" s="119"/>
      <c r="Y137" s="119"/>
      <c r="Z137" s="119"/>
      <c r="AA137" s="119"/>
      <c r="AB137" s="120"/>
      <c r="AC137" s="118" t="str">
        <f>IF([2]回答表!F17="下水道事業",IF([2]回答表!X43="○",[2]回答表!Y185,IF([2]回答表!AA43="○",[2]回答表!Y233,"")),"")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IF([2]回答表!F17="下水道事業",IF([2]回答表!X43="○",[2]回答表!E190,IF([2]回答表!AA43="○",[2]回答表!E238,"")),"")</f>
        <v/>
      </c>
      <c r="BF138" s="83"/>
      <c r="BG138" s="83"/>
      <c r="BH138" s="83"/>
      <c r="BI138" s="82" t="str">
        <f>IF([2]回答表!F17="下水道事業",IF([2]回答表!X43="○",[2]回答表!E191,IF([2]回答表!AA43="○",[2]回答表!E239,"")),"")</f>
        <v/>
      </c>
      <c r="BJ138" s="83"/>
      <c r="BK138" s="83"/>
      <c r="BL138" s="83"/>
      <c r="BM138" s="82" t="str">
        <f>IF([2]回答表!F17="下水道事業",IF([2]回答表!X43="○",[2]回答表!E192,IF([2]回答表!AA43="○",[2]回答表!E240,"")),"")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IF([2]回答表!F17="下水道事業",IF([2]回答表!AA43="○","○",""),"")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IF([2]回答表!F17="下水道事業",IF([2]回答表!X43="○",[2]回答表!Y186,IF([2]回答表!AA43="○",[2]回答表!Y234,"")),"")</f>
        <v/>
      </c>
      <c r="V142" s="119"/>
      <c r="W142" s="119"/>
      <c r="X142" s="119"/>
      <c r="Y142" s="119"/>
      <c r="Z142" s="119"/>
      <c r="AA142" s="119"/>
      <c r="AB142" s="120"/>
      <c r="AC142" s="118" t="str">
        <f>IF([2]回答表!F17="下水道事業",IF([2]回答表!X43="○",[2]回答表!Y187,IF([2]回答表!AA43="○",[2]回答表!Y235,"")),"")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IF([2]回答表!F17="下水道事業",IF([2]回答表!AD43="○","○",""),"")</f>
        <v/>
      </c>
      <c r="O147" s="98"/>
      <c r="P147" s="98"/>
      <c r="Q147" s="99"/>
      <c r="R147" s="39"/>
      <c r="S147" s="39"/>
      <c r="T147" s="39"/>
      <c r="U147" s="106" t="str">
        <f>IF([2]回答表!F17="下水道事業",IF([2]回答表!AD43="○",[2]回答表!B249,""),"")</f>
        <v/>
      </c>
      <c r="V147" s="107"/>
      <c r="W147" s="107"/>
      <c r="X147" s="107"/>
      <c r="Y147" s="107"/>
      <c r="Z147" s="107"/>
      <c r="AA147" s="107"/>
      <c r="AB147" s="107"/>
      <c r="AC147" s="107"/>
      <c r="AD147" s="107"/>
      <c r="AE147" s="107"/>
      <c r="AF147" s="107"/>
      <c r="AG147" s="107"/>
      <c r="AH147" s="107"/>
      <c r="AI147" s="107"/>
      <c r="AJ147" s="108"/>
      <c r="AK147" s="56"/>
      <c r="AL147" s="56"/>
      <c r="AM147" s="106" t="str">
        <f>IF([2]回答表!F17="下水道事業",IF([2]回答表!AD43="○",[2]回答表!B255,""),"")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IF([2]回答表!BD17="○",IF([2]回答表!X43="○","○",""),"")</f>
        <v/>
      </c>
      <c r="O159" s="98"/>
      <c r="P159" s="98"/>
      <c r="Q159" s="99"/>
      <c r="R159" s="39"/>
      <c r="S159" s="39"/>
      <c r="T159" s="39"/>
      <c r="U159" s="106" t="str">
        <f>IF([2]回答表!BD17="○",IF([2]回答表!X43="○",[2]回答表!B154,IF([2]回答表!AA43="○",[2]回答表!B201,"")),"")</f>
        <v/>
      </c>
      <c r="V159" s="107"/>
      <c r="W159" s="107"/>
      <c r="X159" s="107"/>
      <c r="Y159" s="107"/>
      <c r="Z159" s="107"/>
      <c r="AA159" s="107"/>
      <c r="AB159" s="107"/>
      <c r="AC159" s="107"/>
      <c r="AD159" s="107"/>
      <c r="AE159" s="107"/>
      <c r="AF159" s="107"/>
      <c r="AG159" s="107"/>
      <c r="AH159" s="107"/>
      <c r="AI159" s="107"/>
      <c r="AJ159" s="108"/>
      <c r="AK159" s="50"/>
      <c r="AL159" s="50"/>
      <c r="AM159" s="115" t="str">
        <f>IF([2]回答表!BD17="○",IF([2]回答表!X43="○",[2]回答表!B190,IF([2]回答表!AA43="○",[2]回答表!B238,"")),"")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IF([2]回答表!BD17="○",IF([2]回答表!X43="○",[2]回答表!E190,IF([2]回答表!AA43="○",[2]回答表!E238,"")),"")</f>
        <v/>
      </c>
      <c r="AN162" s="83"/>
      <c r="AO162" s="83"/>
      <c r="AP162" s="83"/>
      <c r="AQ162" s="82" t="str">
        <f>IF([2]回答表!BD17="○",IF([2]回答表!X43="○",[2]回答表!E191,IF([2]回答表!AA43="○",[2]回答表!E239,"")),"")</f>
        <v/>
      </c>
      <c r="AR162" s="83"/>
      <c r="AS162" s="83"/>
      <c r="AT162" s="83"/>
      <c r="AU162" s="82" t="str">
        <f>IF([2]回答表!BD17="○",IF([2]回答表!X43="○",[2]回答表!E192,IF([2]回答表!AA43="○",[2]回答表!E240,"")),"")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IF([2]回答表!BD17="○",IF([2]回答表!AA43="○","○",""),"")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IF([2]回答表!BD17="○",IF([2]回答表!AD43="○","○",""),"")</f>
        <v/>
      </c>
      <c r="O171" s="98"/>
      <c r="P171" s="98"/>
      <c r="Q171" s="99"/>
      <c r="R171" s="39"/>
      <c r="S171" s="39"/>
      <c r="T171" s="39"/>
      <c r="U171" s="106" t="str">
        <f>IF([2]回答表!BD17="○",IF([2]回答表!AD43="○",[2]回答表!B249,""),"")</f>
        <v/>
      </c>
      <c r="V171" s="107"/>
      <c r="W171" s="107"/>
      <c r="X171" s="107"/>
      <c r="Y171" s="107"/>
      <c r="Z171" s="107"/>
      <c r="AA171" s="107"/>
      <c r="AB171" s="107"/>
      <c r="AC171" s="107"/>
      <c r="AD171" s="107"/>
      <c r="AE171" s="107"/>
      <c r="AF171" s="107"/>
      <c r="AG171" s="107"/>
      <c r="AH171" s="107"/>
      <c r="AI171" s="107"/>
      <c r="AJ171" s="108"/>
      <c r="AK171" s="56"/>
      <c r="AL171" s="56"/>
      <c r="AM171" s="106" t="str">
        <f>IF([2]回答表!BD17="○",IF([2]回答表!AD43="○",[2]回答表!B255,""),"")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IF([2]回答表!X44="○","○","")</f>
        <v/>
      </c>
      <c r="O183" s="98"/>
      <c r="P183" s="98"/>
      <c r="Q183" s="99"/>
      <c r="R183" s="39"/>
      <c r="S183" s="39"/>
      <c r="T183" s="39"/>
      <c r="U183" s="106" t="str">
        <f>IF([2]回答表!X44="○",[2]回答表!B266,IF([2]回答表!AA44="○",[2]回答表!B283,""))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IF([2]回答表!X44="○",[2]回答表!U272,IF([2]回答表!AA44="○",[2]回答表!U289,""))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IF([2]回答表!X44="○",[2]回答表!G272,IF([2]回答表!AA44="○",[2]回答表!G289,""))</f>
        <v/>
      </c>
      <c r="AN186" s="119"/>
      <c r="AO186" s="119"/>
      <c r="AP186" s="119"/>
      <c r="AQ186" s="119"/>
      <c r="AR186" s="119"/>
      <c r="AS186" s="119"/>
      <c r="AT186" s="120"/>
      <c r="AU186" s="118" t="str">
        <f>IF([2]回答表!X44="○",[2]回答表!G273,IF([2]回答表!AA44="○",[2]回答表!G290,""))</f>
        <v/>
      </c>
      <c r="AV186" s="119"/>
      <c r="AW186" s="119"/>
      <c r="AX186" s="119"/>
      <c r="AY186" s="119"/>
      <c r="AZ186" s="119"/>
      <c r="BA186" s="119"/>
      <c r="BB186" s="120"/>
      <c r="BC186" s="40"/>
      <c r="BD186" s="35"/>
      <c r="BE186" s="82" t="str">
        <f>IF([2]回答表!X44="○",[2]回答表!X272,IF([2]回答表!AA44="○",[2]回答表!X289,""))</f>
        <v/>
      </c>
      <c r="BF186" s="83"/>
      <c r="BG186" s="83"/>
      <c r="BH186" s="83"/>
      <c r="BI186" s="82" t="str">
        <f>IF([2]回答表!X44="○",[2]回答表!X273,IF([2]回答表!AA44="○",[2]回答表!X290,""))</f>
        <v/>
      </c>
      <c r="BJ186" s="83"/>
      <c r="BK186" s="83"/>
      <c r="BL186" s="86"/>
      <c r="BM186" s="82" t="str">
        <f>IF([2]回答表!X44="○",[2]回答表!X274,IF([2]回答表!AA44="○",[2]回答表!X291,""))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IF([2]回答表!AA44="○","○","")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IF([2]回答表!AD44="○","○","")</f>
        <v/>
      </c>
      <c r="O195" s="98"/>
      <c r="P195" s="98"/>
      <c r="Q195" s="99"/>
      <c r="R195" s="39"/>
      <c r="S195" s="39"/>
      <c r="T195" s="39"/>
      <c r="U195" s="106" t="str">
        <f>IF([2]回答表!AD44="○",[2]回答表!B296,"")</f>
        <v/>
      </c>
      <c r="V195" s="107"/>
      <c r="W195" s="107"/>
      <c r="X195" s="107"/>
      <c r="Y195" s="107"/>
      <c r="Z195" s="107"/>
      <c r="AA195" s="107"/>
      <c r="AB195" s="107"/>
      <c r="AC195" s="107"/>
      <c r="AD195" s="107"/>
      <c r="AE195" s="107"/>
      <c r="AF195" s="107"/>
      <c r="AG195" s="107"/>
      <c r="AH195" s="107"/>
      <c r="AI195" s="107"/>
      <c r="AJ195" s="108"/>
      <c r="AK195" s="61"/>
      <c r="AL195" s="61"/>
      <c r="AM195" s="106" t="str">
        <f>IF([2]回答表!AD44="○",[2]回答表!B302,"")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IF([2]回答表!X45="○","○","")</f>
        <v/>
      </c>
      <c r="O207" s="98"/>
      <c r="P207" s="98"/>
      <c r="Q207" s="99"/>
      <c r="R207" s="39"/>
      <c r="S207" s="39"/>
      <c r="T207" s="39"/>
      <c r="U207" s="106" t="str">
        <f>IF([2]回答表!X45="○",[2]回答表!B314,IF([2]回答表!AA45="○",[2]回答表!B337,""))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IF([2]回答表!X45="○",[2]回答表!B320,"")</f>
        <v/>
      </c>
      <c r="AO207" s="287"/>
      <c r="AP207" s="287"/>
      <c r="AQ207" s="287"/>
      <c r="AR207" s="287"/>
      <c r="AS207" s="287"/>
      <c r="AT207" s="287"/>
      <c r="AU207" s="287"/>
      <c r="AV207" s="287"/>
      <c r="AW207" s="287"/>
      <c r="AX207" s="287"/>
      <c r="AY207" s="287"/>
      <c r="AZ207" s="287"/>
      <c r="BA207" s="287"/>
      <c r="BB207" s="288"/>
      <c r="BC207" s="40"/>
      <c r="BD207" s="35"/>
      <c r="BE207" s="115" t="str">
        <f>IF([2]回答表!X45="○",[2]回答表!B326,IF([2]回答表!AA45="○",[2]回答表!B343,""))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289"/>
      <c r="AO208" s="290"/>
      <c r="AP208" s="290"/>
      <c r="AQ208" s="290"/>
      <c r="AR208" s="290"/>
      <c r="AS208" s="290"/>
      <c r="AT208" s="290"/>
      <c r="AU208" s="290"/>
      <c r="AV208" s="290"/>
      <c r="AW208" s="290"/>
      <c r="AX208" s="290"/>
      <c r="AY208" s="290"/>
      <c r="AZ208" s="290"/>
      <c r="BA208" s="290"/>
      <c r="BB208" s="291"/>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289"/>
      <c r="AO209" s="290"/>
      <c r="AP209" s="290"/>
      <c r="AQ209" s="290"/>
      <c r="AR209" s="290"/>
      <c r="AS209" s="290"/>
      <c r="AT209" s="290"/>
      <c r="AU209" s="290"/>
      <c r="AV209" s="290"/>
      <c r="AW209" s="290"/>
      <c r="AX209" s="290"/>
      <c r="AY209" s="290"/>
      <c r="AZ209" s="290"/>
      <c r="BA209" s="290"/>
      <c r="BB209" s="291"/>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289"/>
      <c r="AO210" s="290"/>
      <c r="AP210" s="290"/>
      <c r="AQ210" s="290"/>
      <c r="AR210" s="290"/>
      <c r="AS210" s="290"/>
      <c r="AT210" s="290"/>
      <c r="AU210" s="290"/>
      <c r="AV210" s="290"/>
      <c r="AW210" s="290"/>
      <c r="AX210" s="290"/>
      <c r="AY210" s="290"/>
      <c r="AZ210" s="290"/>
      <c r="BA210" s="290"/>
      <c r="BB210" s="291"/>
      <c r="BC210" s="40"/>
      <c r="BD210" s="35"/>
      <c r="BE210" s="82" t="str">
        <f>IF([2]回答表!X45="○",[2]回答表!E326,IF([2]回答表!AA45="○",[2]回答表!E343,""))</f>
        <v/>
      </c>
      <c r="BF210" s="83"/>
      <c r="BG210" s="83"/>
      <c r="BH210" s="83"/>
      <c r="BI210" s="82" t="str">
        <f>IF([2]回答表!X45="○",[2]回答表!E327,IF([2]回答表!AA45="○",[2]回答表!E344,""))</f>
        <v/>
      </c>
      <c r="BJ210" s="83"/>
      <c r="BK210" s="83"/>
      <c r="BL210" s="86"/>
      <c r="BM210" s="82" t="str">
        <f>IF([2]回答表!X45="○",[2]回答表!E328,IF([2]回答表!AA45="○",[2]回答表!E345,""))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289"/>
      <c r="AO211" s="290"/>
      <c r="AP211" s="290"/>
      <c r="AQ211" s="290"/>
      <c r="AR211" s="290"/>
      <c r="AS211" s="290"/>
      <c r="AT211" s="290"/>
      <c r="AU211" s="290"/>
      <c r="AV211" s="290"/>
      <c r="AW211" s="290"/>
      <c r="AX211" s="290"/>
      <c r="AY211" s="290"/>
      <c r="AZ211" s="290"/>
      <c r="BA211" s="290"/>
      <c r="BB211" s="291"/>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289"/>
      <c r="AO212" s="290"/>
      <c r="AP212" s="290"/>
      <c r="AQ212" s="290"/>
      <c r="AR212" s="290"/>
      <c r="AS212" s="290"/>
      <c r="AT212" s="290"/>
      <c r="AU212" s="290"/>
      <c r="AV212" s="290"/>
      <c r="AW212" s="290"/>
      <c r="AX212" s="290"/>
      <c r="AY212" s="290"/>
      <c r="AZ212" s="290"/>
      <c r="BA212" s="290"/>
      <c r="BB212" s="291"/>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IF([2]回答表!AA45="○","○","")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289"/>
      <c r="AO213" s="290"/>
      <c r="AP213" s="290"/>
      <c r="AQ213" s="290"/>
      <c r="AR213" s="290"/>
      <c r="AS213" s="290"/>
      <c r="AT213" s="290"/>
      <c r="AU213" s="290"/>
      <c r="AV213" s="290"/>
      <c r="AW213" s="290"/>
      <c r="AX213" s="290"/>
      <c r="AY213" s="290"/>
      <c r="AZ213" s="290"/>
      <c r="BA213" s="290"/>
      <c r="BB213" s="291"/>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289"/>
      <c r="AO214" s="290"/>
      <c r="AP214" s="290"/>
      <c r="AQ214" s="290"/>
      <c r="AR214" s="290"/>
      <c r="AS214" s="290"/>
      <c r="AT214" s="290"/>
      <c r="AU214" s="290"/>
      <c r="AV214" s="290"/>
      <c r="AW214" s="290"/>
      <c r="AX214" s="290"/>
      <c r="AY214" s="290"/>
      <c r="AZ214" s="290"/>
      <c r="BA214" s="290"/>
      <c r="BB214" s="291"/>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289"/>
      <c r="AO215" s="290"/>
      <c r="AP215" s="290"/>
      <c r="AQ215" s="290"/>
      <c r="AR215" s="290"/>
      <c r="AS215" s="290"/>
      <c r="AT215" s="290"/>
      <c r="AU215" s="290"/>
      <c r="AV215" s="290"/>
      <c r="AW215" s="290"/>
      <c r="AX215" s="290"/>
      <c r="AY215" s="290"/>
      <c r="AZ215" s="290"/>
      <c r="BA215" s="290"/>
      <c r="BB215" s="291"/>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292"/>
      <c r="AO216" s="293"/>
      <c r="AP216" s="293"/>
      <c r="AQ216" s="293"/>
      <c r="AR216" s="293"/>
      <c r="AS216" s="293"/>
      <c r="AT216" s="293"/>
      <c r="AU216" s="293"/>
      <c r="AV216" s="293"/>
      <c r="AW216" s="293"/>
      <c r="AX216" s="293"/>
      <c r="AY216" s="293"/>
      <c r="AZ216" s="293"/>
      <c r="BA216" s="293"/>
      <c r="BB216" s="294"/>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IF([2]回答表!AD45="○","○","")</f>
        <v>○</v>
      </c>
      <c r="O219" s="98"/>
      <c r="P219" s="98"/>
      <c r="Q219" s="99"/>
      <c r="R219" s="39"/>
      <c r="S219" s="39"/>
      <c r="T219" s="39"/>
      <c r="U219" s="295" t="str">
        <f>IF([2]回答表!AD45="○",[2]回答表!B350,"")</f>
        <v>　特排の施設管理運営業務の外、ユーティリティの調達及び50万円未満の保守修繕業務を検討中。</v>
      </c>
      <c r="V219" s="296"/>
      <c r="W219" s="296"/>
      <c r="X219" s="296"/>
      <c r="Y219" s="296"/>
      <c r="Z219" s="296"/>
      <c r="AA219" s="296"/>
      <c r="AB219" s="296"/>
      <c r="AC219" s="296"/>
      <c r="AD219" s="296"/>
      <c r="AE219" s="296"/>
      <c r="AF219" s="296"/>
      <c r="AG219" s="296"/>
      <c r="AH219" s="296"/>
      <c r="AI219" s="296"/>
      <c r="AJ219" s="297"/>
      <c r="AK219" s="61"/>
      <c r="AL219" s="61"/>
      <c r="AM219" s="106" t="str">
        <f>IF([2]回答表!AD45="○",[2]回答表!B356,"")</f>
        <v>　　現在、浄化槽清掃事業者の包括的民間委託制度に対する理解が必要不可欠である。</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298"/>
      <c r="V220" s="299"/>
      <c r="W220" s="299"/>
      <c r="X220" s="299"/>
      <c r="Y220" s="299"/>
      <c r="Z220" s="299"/>
      <c r="AA220" s="299"/>
      <c r="AB220" s="299"/>
      <c r="AC220" s="299"/>
      <c r="AD220" s="299"/>
      <c r="AE220" s="299"/>
      <c r="AF220" s="299"/>
      <c r="AG220" s="299"/>
      <c r="AH220" s="299"/>
      <c r="AI220" s="299"/>
      <c r="AJ220" s="300"/>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298"/>
      <c r="V221" s="299"/>
      <c r="W221" s="299"/>
      <c r="X221" s="299"/>
      <c r="Y221" s="299"/>
      <c r="Z221" s="299"/>
      <c r="AA221" s="299"/>
      <c r="AB221" s="299"/>
      <c r="AC221" s="299"/>
      <c r="AD221" s="299"/>
      <c r="AE221" s="299"/>
      <c r="AF221" s="299"/>
      <c r="AG221" s="299"/>
      <c r="AH221" s="299"/>
      <c r="AI221" s="299"/>
      <c r="AJ221" s="300"/>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301"/>
      <c r="V222" s="302"/>
      <c r="W222" s="302"/>
      <c r="X222" s="302"/>
      <c r="Y222" s="302"/>
      <c r="Z222" s="302"/>
      <c r="AA222" s="302"/>
      <c r="AB222" s="302"/>
      <c r="AC222" s="302"/>
      <c r="AD222" s="302"/>
      <c r="AE222" s="302"/>
      <c r="AF222" s="302"/>
      <c r="AG222" s="302"/>
      <c r="AH222" s="302"/>
      <c r="AI222" s="302"/>
      <c r="AJ222" s="303"/>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IF([2]回答表!X46="○","○","")</f>
        <v/>
      </c>
      <c r="O231" s="98"/>
      <c r="P231" s="98"/>
      <c r="Q231" s="99"/>
      <c r="R231" s="39"/>
      <c r="S231" s="39"/>
      <c r="T231" s="39"/>
      <c r="U231" s="106" t="str">
        <f>IF([2]回答表!X46="○",[2]回答表!B368,IF([2]回答表!AA46="○",[2]回答表!B382,""))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IF([2]回答表!X46="○",[2]回答表!BC375,IF([2]回答表!AA46="○",[2]回答表!BC389,""))</f>
        <v/>
      </c>
      <c r="AR231" s="150"/>
      <c r="AS231" s="150"/>
      <c r="AT231" s="150"/>
      <c r="AU231" s="155" t="s">
        <v>63</v>
      </c>
      <c r="AV231" s="156"/>
      <c r="AW231" s="156"/>
      <c r="AX231" s="157"/>
      <c r="AY231" s="150" t="str">
        <f>IF([2]回答表!X46="○",[2]回答表!BC380,IF([2]回答表!AA46="○",[2]回答表!BC394,""))</f>
        <v/>
      </c>
      <c r="AZ231" s="150"/>
      <c r="BA231" s="150"/>
      <c r="BB231" s="150"/>
      <c r="BC231" s="40"/>
      <c r="BD231" s="35"/>
      <c r="BE231" s="115" t="str">
        <f>IF([2]回答表!X46="○",[2]回答表!S374,IF([2]回答表!AA46="○",[2]回答表!S388,""))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IF([2]回答表!X46="○",[2]回答表!BC376,IF([2]回答表!AA46="○",[2]回答表!BC390,""))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IF([2]回答表!X46="○",[2]回答表!V374,IF([2]回答表!AA46="○",[2]回答表!V388,""))</f>
        <v/>
      </c>
      <c r="BF234" s="83"/>
      <c r="BG234" s="83"/>
      <c r="BH234" s="83"/>
      <c r="BI234" s="82" t="str">
        <f>IF([2]回答表!X46="○",[2]回答表!V375,IF([2]回答表!AA46="○",[2]回答表!V389,""))</f>
        <v/>
      </c>
      <c r="BJ234" s="83"/>
      <c r="BK234" s="83"/>
      <c r="BL234" s="86"/>
      <c r="BM234" s="82" t="str">
        <f>IF([2]回答表!X46="○",[2]回答表!V376,IF([2]回答表!AA46="○",[2]回答表!V390,""))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IF([2]回答表!X46="○",[2]回答表!BC377,IF([2]回答表!AA46="○",[2]回答表!BC391,""))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IF([2]回答表!X46="○",[2]回答表!BC381,IF([2]回答表!AA46="○",[2]回答表!BC395,""))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IF([2]回答表!AA46="○","○","")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IF([2]回答表!X46="○",[2]回答表!BC378,IF([2]回答表!AA46="○",[2]回答表!BC392,""))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IF([2]回答表!X46="○",[2]回答表!BC379,IF([2]回答表!AA46="○",[2]回答表!BC393,""))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IF([2]回答表!AD46="○","○","")</f>
        <v/>
      </c>
      <c r="O243" s="98"/>
      <c r="P243" s="98"/>
      <c r="Q243" s="99"/>
      <c r="R243" s="39"/>
      <c r="S243" s="39"/>
      <c r="T243" s="39"/>
      <c r="U243" s="106" t="str">
        <f>IF([2]回答表!AD46="○",[2]回答表!B396,"")</f>
        <v/>
      </c>
      <c r="V243" s="107"/>
      <c r="W243" s="107"/>
      <c r="X243" s="107"/>
      <c r="Y243" s="107"/>
      <c r="Z243" s="107"/>
      <c r="AA243" s="107"/>
      <c r="AB243" s="107"/>
      <c r="AC243" s="107"/>
      <c r="AD243" s="107"/>
      <c r="AE243" s="107"/>
      <c r="AF243" s="107"/>
      <c r="AG243" s="107"/>
      <c r="AH243" s="107"/>
      <c r="AI243" s="107"/>
      <c r="AJ243" s="108"/>
      <c r="AK243" s="56"/>
      <c r="AL243" s="56"/>
      <c r="AM243" s="106" t="str">
        <f>IF([2]回答表!AD46="○",[2]回答表!B402,"")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IF([2]回答表!X47="○","○","")</f>
        <v/>
      </c>
      <c r="O254" s="98"/>
      <c r="P254" s="98"/>
      <c r="Q254" s="99"/>
      <c r="R254" s="39"/>
      <c r="S254" s="39"/>
      <c r="T254" s="39"/>
      <c r="U254" s="106" t="str">
        <f>IF([2]回答表!X47="○",[2]回答表!B414,IF([2]回答表!AA47="○",[2]回答表!B431,""))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IF([2]回答表!X47="○",[2]回答表!B424,IF([2]回答表!AA47="○",[2]回答表!B441,""))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IF([2]回答表!X47="○",[2]回答表!G420,IF([2]回答表!AA47="○",[2]回答表!G437,""))</f>
        <v/>
      </c>
      <c r="AN256" s="119"/>
      <c r="AO256" s="119"/>
      <c r="AP256" s="119"/>
      <c r="AQ256" s="119"/>
      <c r="AR256" s="119"/>
      <c r="AS256" s="119"/>
      <c r="AT256" s="120"/>
      <c r="AU256" s="118" t="str">
        <f>IF([2]回答表!X47="○",[2]回答表!G421,IF([2]回答表!AA47="○",[2]回答表!G438,""))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IF([2]回答表!X47="○",[2]回答表!E424,IF([2]回答表!AA47="○",[2]回答表!E441,""))</f>
        <v/>
      </c>
      <c r="BF257" s="83"/>
      <c r="BG257" s="83"/>
      <c r="BH257" s="83"/>
      <c r="BI257" s="82" t="str">
        <f>IF([2]回答表!X47="○",[2]回答表!E425,IF([2]回答表!AA47="○",[2]回答表!E442,""))</f>
        <v/>
      </c>
      <c r="BJ257" s="83"/>
      <c r="BK257" s="83"/>
      <c r="BL257" s="86"/>
      <c r="BM257" s="82" t="str">
        <f>IF([2]回答表!X47="○",[2]回答表!E426,IF([2]回答表!AA47="○",[2]回答表!E443,""))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IF([2]回答表!AA47="○","○","")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IF([2]回答表!AD47="○","○","")</f>
        <v/>
      </c>
      <c r="O266" s="98"/>
      <c r="P266" s="98"/>
      <c r="Q266" s="99"/>
      <c r="R266" s="39"/>
      <c r="S266" s="39"/>
      <c r="T266" s="39"/>
      <c r="U266" s="106" t="str">
        <f>IF([2]回答表!AD47="○",[2]回答表!B448,"")</f>
        <v/>
      </c>
      <c r="V266" s="107"/>
      <c r="W266" s="107"/>
      <c r="X266" s="107"/>
      <c r="Y266" s="107"/>
      <c r="Z266" s="107"/>
      <c r="AA266" s="107"/>
      <c r="AB266" s="107"/>
      <c r="AC266" s="107"/>
      <c r="AD266" s="107"/>
      <c r="AE266" s="107"/>
      <c r="AF266" s="107"/>
      <c r="AG266" s="107"/>
      <c r="AH266" s="107"/>
      <c r="AI266" s="107"/>
      <c r="AJ266" s="108"/>
      <c r="AK266" s="50"/>
      <c r="AL266" s="50"/>
      <c r="AM266" s="106" t="str">
        <f>IF([2]回答表!AD47="○",[2]回答表!B454,"")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IF([2]回答表!R48="○",[2]回答表!B467,"")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83EB-0CBD-4D29-960E-CD98E4E098A2}">
  <sheetPr>
    <pageSetUpPr fitToPage="1"/>
  </sheetPr>
  <dimension ref="A1:CE298"/>
  <sheetViews>
    <sheetView showZeros="0" zoomScale="55" zoomScaleNormal="55" workbookViewId="0">
      <selection activeCell="P68" sqref="P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IF(COUNTIF([5]回答表!K15,"*")&gt;0,[5]回答表!K15,"")</f>
        <v>湯沢市</v>
      </c>
      <c r="D11" s="256"/>
      <c r="E11" s="256"/>
      <c r="F11" s="256"/>
      <c r="G11" s="256"/>
      <c r="H11" s="256"/>
      <c r="I11" s="256"/>
      <c r="J11" s="256"/>
      <c r="K11" s="256"/>
      <c r="L11" s="256"/>
      <c r="M11" s="256"/>
      <c r="N11" s="256"/>
      <c r="O11" s="256"/>
      <c r="P11" s="256"/>
      <c r="Q11" s="256"/>
      <c r="R11" s="256"/>
      <c r="S11" s="256"/>
      <c r="T11" s="256"/>
      <c r="U11" s="263" t="str">
        <f>IF(COUNTIF([5]回答表!F17,"*")&gt;0,[5]回答表!F17,"")</f>
        <v>介護サービス事業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IF(COUNTIF([5]回答表!W17,"*")&gt;0,[5]回答表!W17,"")</f>
        <v>指定介護老人福祉施設</v>
      </c>
      <c r="AP11" s="258"/>
      <c r="AQ11" s="258"/>
      <c r="AR11" s="258"/>
      <c r="AS11" s="258"/>
      <c r="AT11" s="258"/>
      <c r="AU11" s="258"/>
      <c r="AV11" s="258"/>
      <c r="AW11" s="258"/>
      <c r="AX11" s="258"/>
      <c r="AY11" s="258"/>
      <c r="AZ11" s="258"/>
      <c r="BA11" s="258"/>
      <c r="BB11" s="258"/>
      <c r="BC11" s="258"/>
      <c r="BD11" s="258"/>
      <c r="BE11" s="259"/>
      <c r="BF11" s="262" t="str">
        <f>IF(COUNTIF([5]回答表!F19,"*")&gt;0,[5]回答表!F19,"")</f>
        <v>介護サービス特別会計</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IF([5]回答表!R41="○","○","")</f>
        <v/>
      </c>
      <c r="E24" s="122"/>
      <c r="F24" s="122"/>
      <c r="G24" s="122"/>
      <c r="H24" s="122"/>
      <c r="I24" s="122"/>
      <c r="J24" s="123"/>
      <c r="K24" s="121" t="str">
        <f>IF([5]回答表!R42="○","○","")</f>
        <v>○</v>
      </c>
      <c r="L24" s="122"/>
      <c r="M24" s="122"/>
      <c r="N24" s="122"/>
      <c r="O24" s="122"/>
      <c r="P24" s="122"/>
      <c r="Q24" s="123"/>
      <c r="R24" s="121" t="str">
        <f>IF([5]回答表!R43="○","○","")</f>
        <v/>
      </c>
      <c r="S24" s="122"/>
      <c r="T24" s="122"/>
      <c r="U24" s="122"/>
      <c r="V24" s="122"/>
      <c r="W24" s="122"/>
      <c r="X24" s="123"/>
      <c r="Y24" s="121" t="str">
        <f>IF([5]回答表!R44="○","○","")</f>
        <v/>
      </c>
      <c r="Z24" s="122"/>
      <c r="AA24" s="122"/>
      <c r="AB24" s="122"/>
      <c r="AC24" s="122"/>
      <c r="AD24" s="122"/>
      <c r="AE24" s="123"/>
      <c r="AF24" s="121" t="str">
        <f>IF([5]回答表!R45="○","○","")</f>
        <v/>
      </c>
      <c r="AG24" s="122"/>
      <c r="AH24" s="122"/>
      <c r="AI24" s="122"/>
      <c r="AJ24" s="122"/>
      <c r="AK24" s="122"/>
      <c r="AL24" s="123"/>
      <c r="AM24" s="121" t="str">
        <f>IF([5]回答表!R46="○","○","")</f>
        <v/>
      </c>
      <c r="AN24" s="122"/>
      <c r="AO24" s="122"/>
      <c r="AP24" s="122"/>
      <c r="AQ24" s="122"/>
      <c r="AR24" s="122"/>
      <c r="AS24" s="123"/>
      <c r="AT24" s="121" t="str">
        <f>IF([5]回答表!R47="○","○","")</f>
        <v/>
      </c>
      <c r="AU24" s="122"/>
      <c r="AV24" s="122"/>
      <c r="AW24" s="122"/>
      <c r="AX24" s="122"/>
      <c r="AY24" s="122"/>
      <c r="AZ24" s="123"/>
      <c r="BA24" s="19"/>
      <c r="BB24" s="118" t="str">
        <f>IF([5]回答表!R48="○","○","")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IF([5]回答表!X41="○","○","")</f>
        <v/>
      </c>
      <c r="O36" s="98"/>
      <c r="P36" s="98"/>
      <c r="Q36" s="99"/>
      <c r="R36" s="39"/>
      <c r="S36" s="39"/>
      <c r="T36" s="39"/>
      <c r="U36" s="106" t="str">
        <f>IF([5]回答表!X41="○",[5]回答表!B56,IF([5]回答表!AA41="○",[5]回答表!B76,""))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IF([5]回答表!X41="○",[5]回答表!S62,IF([5]回答表!AA41="○",[5]回答表!S82,""))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IF([5]回答表!X41="○",[5]回答表!G62,IF([5]回答表!AA41="○",[5]回答表!G82,""))</f>
        <v/>
      </c>
      <c r="AN38" s="119"/>
      <c r="AO38" s="119"/>
      <c r="AP38" s="119"/>
      <c r="AQ38" s="119"/>
      <c r="AR38" s="119"/>
      <c r="AS38" s="119"/>
      <c r="AT38" s="120"/>
      <c r="AU38" s="118" t="str">
        <f>IF([5]回答表!X41="○",[5]回答表!G63,IF([5]回答表!AA41="○",[5]回答表!G83,""))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IF([5]回答表!X41="○",[5]回答表!V62,IF([5]回答表!AA41="○",[5]回答表!V82,""))</f>
        <v/>
      </c>
      <c r="BF39" s="209"/>
      <c r="BG39" s="209"/>
      <c r="BH39" s="210"/>
      <c r="BI39" s="82" t="str">
        <f>IF([5]回答表!X41="○",[5]回答表!V63,IF([5]回答表!AA41="○",[5]回答表!V83,""))</f>
        <v/>
      </c>
      <c r="BJ39" s="209"/>
      <c r="BK39" s="209"/>
      <c r="BL39" s="210"/>
      <c r="BM39" s="82" t="str">
        <f>IF([5]回答表!X41="○",[5]回答表!V64,IF([5]回答表!AA41="○",[5]回答表!V84,""))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IF([5]回答表!X41="○",[5]回答表!O68,IF([5]回答表!AA41="○",[5]回答表!O88,""))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IF([5]回答表!X41="○",[5]回答表!O69,IF([5]回答表!AA41="○",[5]回答表!O89,""))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IF([5]回答表!AA41="○","○","")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IF([5]回答表!X41="○",[5]回答表!O70,IF([5]回答表!AA41="○",[5]回答表!O90,""))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IF([5]回答表!X41="○",[5]回答表!O71,IF([5]回答表!AA41="○",[5]回答表!O91,""))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IF([5]回答表!X41="○",[5]回答表!AG68,IF([5]回答表!AA41="○",[5]回答表!AG88,""))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IF([5]回答表!X41="○",[5]回答表!AG69,IF([5]回答表!AA41="○",[5]回答表!AG89,""))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IF([5]回答表!X41="○",[5]回答表!AG70,IF([5]回答表!AA41="○",[5]回答表!AG90,""))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IF([5]回答表!AD41="○","○","")</f>
        <v/>
      </c>
      <c r="O52" s="98"/>
      <c r="P52" s="98"/>
      <c r="Q52" s="99"/>
      <c r="R52" s="39"/>
      <c r="S52" s="39"/>
      <c r="T52" s="39"/>
      <c r="U52" s="106" t="str">
        <f>IF([5]回答表!AD41="○",[5]回答表!B96,"")</f>
        <v/>
      </c>
      <c r="V52" s="107"/>
      <c r="W52" s="107"/>
      <c r="X52" s="107"/>
      <c r="Y52" s="107"/>
      <c r="Z52" s="107"/>
      <c r="AA52" s="107"/>
      <c r="AB52" s="107"/>
      <c r="AC52" s="107"/>
      <c r="AD52" s="107"/>
      <c r="AE52" s="107"/>
      <c r="AF52" s="107"/>
      <c r="AG52" s="107"/>
      <c r="AH52" s="107"/>
      <c r="AI52" s="107"/>
      <c r="AJ52" s="108"/>
      <c r="AK52" s="56"/>
      <c r="AL52" s="56"/>
      <c r="AM52" s="106" t="str">
        <f>IF([5]回答表!AD41="○",[5]回答表!B101,"")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IF([5]回答表!X42="○","○","")</f>
        <v>○</v>
      </c>
      <c r="O63" s="98"/>
      <c r="P63" s="98"/>
      <c r="Q63" s="99"/>
      <c r="R63" s="39"/>
      <c r="S63" s="39"/>
      <c r="T63" s="39"/>
      <c r="U63" s="270" t="str">
        <f>IF([5]回答表!X42="○",[5]回答表!B111,IF([5]回答表!AA42="○",[5]回答表!B124,""))</f>
        <v>　特別養護老人ホーム事業について雄勝福祉会（現：雄勝なごみ会）に譲渡。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
      <c r="V63" s="271"/>
      <c r="W63" s="271"/>
      <c r="X63" s="271"/>
      <c r="Y63" s="271"/>
      <c r="Z63" s="271"/>
      <c r="AA63" s="271"/>
      <c r="AB63" s="271"/>
      <c r="AC63" s="271"/>
      <c r="AD63" s="271"/>
      <c r="AE63" s="271"/>
      <c r="AF63" s="271"/>
      <c r="AG63" s="271"/>
      <c r="AH63" s="271"/>
      <c r="AI63" s="271"/>
      <c r="AJ63" s="272"/>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IF([5]回答表!X42="○",[5]回答表!S117,IF([5]回答表!AA42="○",[5]回答表!S130,""))</f>
        <v>平成</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273"/>
      <c r="V64" s="274"/>
      <c r="W64" s="274"/>
      <c r="X64" s="274"/>
      <c r="Y64" s="274"/>
      <c r="Z64" s="274"/>
      <c r="AA64" s="274"/>
      <c r="AB64" s="274"/>
      <c r="AC64" s="274"/>
      <c r="AD64" s="274"/>
      <c r="AE64" s="274"/>
      <c r="AF64" s="274"/>
      <c r="AG64" s="274"/>
      <c r="AH64" s="274"/>
      <c r="AI64" s="274"/>
      <c r="AJ64" s="275"/>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273"/>
      <c r="V65" s="274"/>
      <c r="W65" s="274"/>
      <c r="X65" s="274"/>
      <c r="Y65" s="274"/>
      <c r="Z65" s="274"/>
      <c r="AA65" s="274"/>
      <c r="AB65" s="274"/>
      <c r="AC65" s="274"/>
      <c r="AD65" s="274"/>
      <c r="AE65" s="274"/>
      <c r="AF65" s="274"/>
      <c r="AG65" s="274"/>
      <c r="AH65" s="274"/>
      <c r="AI65" s="274"/>
      <c r="AJ65" s="275"/>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273"/>
      <c r="V66" s="274"/>
      <c r="W66" s="274"/>
      <c r="X66" s="274"/>
      <c r="Y66" s="274"/>
      <c r="Z66" s="274"/>
      <c r="AA66" s="274"/>
      <c r="AB66" s="274"/>
      <c r="AC66" s="274"/>
      <c r="AD66" s="274"/>
      <c r="AE66" s="274"/>
      <c r="AF66" s="274"/>
      <c r="AG66" s="274"/>
      <c r="AH66" s="274"/>
      <c r="AI66" s="274"/>
      <c r="AJ66" s="275"/>
      <c r="AK66" s="50"/>
      <c r="AL66" s="50"/>
      <c r="AM66" s="118" t="str">
        <f>IF([5]回答表!X42="○",[5]回答表!J117,IF([5]回答表!AA42="○",[5]回答表!J130,""))</f>
        <v>○</v>
      </c>
      <c r="AN66" s="119"/>
      <c r="AO66" s="119"/>
      <c r="AP66" s="119"/>
      <c r="AQ66" s="119"/>
      <c r="AR66" s="119"/>
      <c r="AS66" s="119"/>
      <c r="AT66" s="120"/>
      <c r="AU66" s="118">
        <f>IF([5]回答表!X42="○",[5]回答表!J118,IF([5]回答表!AA42="○",[5]回答表!J131,""))</f>
        <v>0</v>
      </c>
      <c r="AV66" s="119"/>
      <c r="AW66" s="119"/>
      <c r="AX66" s="119"/>
      <c r="AY66" s="119"/>
      <c r="AZ66" s="119"/>
      <c r="BA66" s="119"/>
      <c r="BB66" s="120"/>
      <c r="BC66" s="40"/>
      <c r="BD66" s="35"/>
      <c r="BE66" s="82">
        <f>IF([5]回答表!X42="○",[5]回答表!V117,IF([5]回答表!AA42="○",[5]回答表!V130,""))</f>
        <v>28</v>
      </c>
      <c r="BF66" s="83"/>
      <c r="BG66" s="83"/>
      <c r="BH66" s="83"/>
      <c r="BI66" s="82">
        <f>IF([5]回答表!X42="○",[5]回答表!V118,IF([5]回答表!AA42="○",[5]回答表!V131,""))</f>
        <v>4</v>
      </c>
      <c r="BJ66" s="83"/>
      <c r="BK66" s="83"/>
      <c r="BL66" s="83"/>
      <c r="BM66" s="82">
        <f>IF([5]回答表!X42="○",[5]回答表!V119,IF([5]回答表!AA42="○",[5]回答表!V132,""))</f>
        <v>1</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273"/>
      <c r="V67" s="274"/>
      <c r="W67" s="274"/>
      <c r="X67" s="274"/>
      <c r="Y67" s="274"/>
      <c r="Z67" s="274"/>
      <c r="AA67" s="274"/>
      <c r="AB67" s="274"/>
      <c r="AC67" s="274"/>
      <c r="AD67" s="274"/>
      <c r="AE67" s="274"/>
      <c r="AF67" s="274"/>
      <c r="AG67" s="274"/>
      <c r="AH67" s="274"/>
      <c r="AI67" s="274"/>
      <c r="AJ67" s="275"/>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273"/>
      <c r="V68" s="274"/>
      <c r="W68" s="274"/>
      <c r="X68" s="274"/>
      <c r="Y68" s="274"/>
      <c r="Z68" s="274"/>
      <c r="AA68" s="274"/>
      <c r="AB68" s="274"/>
      <c r="AC68" s="274"/>
      <c r="AD68" s="274"/>
      <c r="AE68" s="274"/>
      <c r="AF68" s="274"/>
      <c r="AG68" s="274"/>
      <c r="AH68" s="274"/>
      <c r="AI68" s="274"/>
      <c r="AJ68" s="275"/>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IF([5]回答表!AA42="○","○","")</f>
        <v/>
      </c>
      <c r="O69" s="98"/>
      <c r="P69" s="98"/>
      <c r="Q69" s="99"/>
      <c r="R69" s="39"/>
      <c r="S69" s="39"/>
      <c r="T69" s="39"/>
      <c r="U69" s="273"/>
      <c r="V69" s="274"/>
      <c r="W69" s="274"/>
      <c r="X69" s="274"/>
      <c r="Y69" s="274"/>
      <c r="Z69" s="274"/>
      <c r="AA69" s="274"/>
      <c r="AB69" s="274"/>
      <c r="AC69" s="274"/>
      <c r="AD69" s="274"/>
      <c r="AE69" s="274"/>
      <c r="AF69" s="274"/>
      <c r="AG69" s="274"/>
      <c r="AH69" s="274"/>
      <c r="AI69" s="274"/>
      <c r="AJ69" s="275"/>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273"/>
      <c r="V70" s="274"/>
      <c r="W70" s="274"/>
      <c r="X70" s="274"/>
      <c r="Y70" s="274"/>
      <c r="Z70" s="274"/>
      <c r="AA70" s="274"/>
      <c r="AB70" s="274"/>
      <c r="AC70" s="274"/>
      <c r="AD70" s="274"/>
      <c r="AE70" s="274"/>
      <c r="AF70" s="274"/>
      <c r="AG70" s="274"/>
      <c r="AH70" s="274"/>
      <c r="AI70" s="274"/>
      <c r="AJ70" s="275"/>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273"/>
      <c r="V71" s="274"/>
      <c r="W71" s="274"/>
      <c r="X71" s="274"/>
      <c r="Y71" s="274"/>
      <c r="Z71" s="274"/>
      <c r="AA71" s="274"/>
      <c r="AB71" s="274"/>
      <c r="AC71" s="274"/>
      <c r="AD71" s="274"/>
      <c r="AE71" s="274"/>
      <c r="AF71" s="274"/>
      <c r="AG71" s="274"/>
      <c r="AH71" s="274"/>
      <c r="AI71" s="274"/>
      <c r="AJ71" s="275"/>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276"/>
      <c r="V72" s="277"/>
      <c r="W72" s="277"/>
      <c r="X72" s="277"/>
      <c r="Y72" s="277"/>
      <c r="Z72" s="277"/>
      <c r="AA72" s="277"/>
      <c r="AB72" s="277"/>
      <c r="AC72" s="277"/>
      <c r="AD72" s="277"/>
      <c r="AE72" s="277"/>
      <c r="AF72" s="277"/>
      <c r="AG72" s="277"/>
      <c r="AH72" s="277"/>
      <c r="AI72" s="277"/>
      <c r="AJ72" s="278"/>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IF([5]回答表!AD42="○","○","")</f>
        <v/>
      </c>
      <c r="O75" s="98"/>
      <c r="P75" s="98"/>
      <c r="Q75" s="99"/>
      <c r="R75" s="39"/>
      <c r="S75" s="39"/>
      <c r="T75" s="39"/>
      <c r="U75" s="106" t="str">
        <f>IF([5]回答表!AD42="○",[5]回答表!B137,"")</f>
        <v/>
      </c>
      <c r="V75" s="107"/>
      <c r="W75" s="107"/>
      <c r="X75" s="107"/>
      <c r="Y75" s="107"/>
      <c r="Z75" s="107"/>
      <c r="AA75" s="107"/>
      <c r="AB75" s="107"/>
      <c r="AC75" s="107"/>
      <c r="AD75" s="107"/>
      <c r="AE75" s="107"/>
      <c r="AF75" s="107"/>
      <c r="AG75" s="107"/>
      <c r="AH75" s="107"/>
      <c r="AI75" s="107"/>
      <c r="AJ75" s="108"/>
      <c r="AK75" s="56"/>
      <c r="AL75" s="56"/>
      <c r="AM75" s="106" t="str">
        <f>IF([5]回答表!AD42="○",[5]回答表!B143,"")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IF([5]回答表!F17="水道事業",IF([5]回答表!X43="○","○",""),"")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IF([5]回答表!F17="水道事業",IF([5]回答表!X43="○",[5]回答表!B154,IF([5]回答表!AA43="○",[5]回答表!B201,"")),"")</f>
        <v/>
      </c>
      <c r="AN87" s="107"/>
      <c r="AO87" s="107"/>
      <c r="AP87" s="107"/>
      <c r="AQ87" s="107"/>
      <c r="AR87" s="107"/>
      <c r="AS87" s="107"/>
      <c r="AT87" s="107"/>
      <c r="AU87" s="107"/>
      <c r="AV87" s="107"/>
      <c r="AW87" s="107"/>
      <c r="AX87" s="107"/>
      <c r="AY87" s="107"/>
      <c r="AZ87" s="107"/>
      <c r="BA87" s="107"/>
      <c r="BB87" s="108"/>
      <c r="BC87" s="40"/>
      <c r="BD87" s="35"/>
      <c r="BE87" s="115" t="str">
        <f>IF([5]回答表!F17="水道事業",IF([5]回答表!X43="○",[5]回答表!B190,IF([5]回答表!AA43="○",[5]回答表!B238,"")),"")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IF([5]回答表!F17="水道事業",IF([5]回答表!X43="○",[5]回答表!J162,IF([5]回答表!AA43="○",[5]回答表!J209,"")),"")</f>
        <v/>
      </c>
      <c r="V89" s="119"/>
      <c r="W89" s="119"/>
      <c r="X89" s="119"/>
      <c r="Y89" s="119"/>
      <c r="Z89" s="119"/>
      <c r="AA89" s="119"/>
      <c r="AB89" s="120"/>
      <c r="AC89" s="118" t="str">
        <f>IF([5]回答表!F17="水道事業",IF([5]回答表!X43="○",[5]回答表!J169,IF([5]回答表!AA43="○",[5]回答表!J216,"")),"")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IF([5]回答表!F17="水道事業",IF([5]回答表!X43="○",[5]回答表!E190,IF([5]回答表!AA43="○",[5]回答表!E238,"")),"")</f>
        <v/>
      </c>
      <c r="BF90" s="83"/>
      <c r="BG90" s="83"/>
      <c r="BH90" s="83"/>
      <c r="BI90" s="82" t="str">
        <f>IF([5]回答表!F17="水道事業",IF([5]回答表!X43="○",[5]回答表!E191,IF([5]回答表!AA43="○",[5]回答表!E239,"")),"")</f>
        <v/>
      </c>
      <c r="BJ90" s="83"/>
      <c r="BK90" s="83"/>
      <c r="BL90" s="83"/>
      <c r="BM90" s="82" t="str">
        <f>IF([5]回答表!F17="水道事業",IF([5]回答表!X43="○",[5]回答表!E192,IF([5]回答表!AA43="○",[5]回答表!E240,"")),"")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IF([5]回答表!F17="水道事業",IF([5]回答表!AA43="○","○",""),"")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IF([5]回答表!F17="水道事業",IF([5]回答表!X43="○",[5]回答表!J172,IF([5]回答表!AA43="○",[5]回答表!J219,"")),"")</f>
        <v/>
      </c>
      <c r="V94" s="119"/>
      <c r="W94" s="119"/>
      <c r="X94" s="119"/>
      <c r="Y94" s="119"/>
      <c r="Z94" s="119"/>
      <c r="AA94" s="119"/>
      <c r="AB94" s="120"/>
      <c r="AC94" s="118" t="str">
        <f>IF([5]回答表!F17="水道事業",IF([5]回答表!X43="○",[5]回答表!J176,IF([5]回答表!AA43="○",[5]回答表!J223,"")),"")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IF([5]回答表!F17="水道事業",IF([5]回答表!AD43="○","○",""),"")</f>
        <v/>
      </c>
      <c r="O99" s="98"/>
      <c r="P99" s="98"/>
      <c r="Q99" s="99"/>
      <c r="R99" s="39"/>
      <c r="S99" s="39"/>
      <c r="T99" s="39"/>
      <c r="U99" s="106" t="str">
        <f>IF([5]回答表!F17="水道事業",IF([5]回答表!AD43="○",[5]回答表!B249,""),"")</f>
        <v/>
      </c>
      <c r="V99" s="107"/>
      <c r="W99" s="107"/>
      <c r="X99" s="107"/>
      <c r="Y99" s="107"/>
      <c r="Z99" s="107"/>
      <c r="AA99" s="107"/>
      <c r="AB99" s="107"/>
      <c r="AC99" s="107"/>
      <c r="AD99" s="107"/>
      <c r="AE99" s="107"/>
      <c r="AF99" s="107"/>
      <c r="AG99" s="107"/>
      <c r="AH99" s="107"/>
      <c r="AI99" s="107"/>
      <c r="AJ99" s="108"/>
      <c r="AK99" s="56"/>
      <c r="AL99" s="56"/>
      <c r="AM99" s="106" t="str">
        <f>IF([5]回答表!F17="水道事業",IF([5]回答表!AD43="○",[5]回答表!B255,""),"")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IF([5]回答表!F17="簡易水道事業",IF([5]回答表!X43="○","○",""),"")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IF([5]回答表!F17="簡易水道事業",IF([5]回答表!X43="○",[5]回答表!B154,IF([5]回答表!AA43="○",[5]回答表!B201,"")),"")</f>
        <v/>
      </c>
      <c r="AN111" s="107"/>
      <c r="AO111" s="107"/>
      <c r="AP111" s="107"/>
      <c r="AQ111" s="107"/>
      <c r="AR111" s="107"/>
      <c r="AS111" s="107"/>
      <c r="AT111" s="107"/>
      <c r="AU111" s="107"/>
      <c r="AV111" s="107"/>
      <c r="AW111" s="107"/>
      <c r="AX111" s="107"/>
      <c r="AY111" s="107"/>
      <c r="AZ111" s="107"/>
      <c r="BA111" s="107"/>
      <c r="BB111" s="108"/>
      <c r="BC111" s="40"/>
      <c r="BD111" s="35"/>
      <c r="BE111" s="115" t="str">
        <f>IF([5]回答表!F17="簡易水道事業",IF([5]回答表!X43="○",[5]回答表!B190,IF([5]回答表!AA43="○",[5]回答表!B238,"")),"")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IF([5]回答表!F17="簡易水道事業",IF([5]回答表!X43="○",[5]回答表!Y181,IF([5]回答表!AA43="○",[5]回答表!Y229,"")),"")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IF([5]回答表!F17="簡易水道事業",IF([5]回答表!X43="○",[5]回答表!E190,IF([5]回答表!AA43="○",[5]回答表!E238,"")),"")</f>
        <v/>
      </c>
      <c r="BF114" s="83"/>
      <c r="BG114" s="83"/>
      <c r="BH114" s="83"/>
      <c r="BI114" s="82" t="str">
        <f>IF([5]回答表!F17="簡易水道事業",IF([5]回答表!X43="○",[5]回答表!E191,IF([5]回答表!AA43="○",[5]回答表!E239,"")),"")</f>
        <v/>
      </c>
      <c r="BJ114" s="83"/>
      <c r="BK114" s="83"/>
      <c r="BL114" s="83"/>
      <c r="BM114" s="82" t="str">
        <f>IF([5]回答表!F17="簡易水道事業",IF([5]回答表!X43="○",[5]回答表!E192,IF([5]回答表!AA43="○",[5]回答表!E240,"")),"")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IF([5]回答表!F17="簡易水道事業",IF([5]回答表!AA43="○","○",""),"")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IF([5]回答表!F17="簡易水道事業",IF([5]回答表!X43="○",[5]回答表!Y182,IF([5]回答表!AA43="○",[5]回答表!Y230,"")),"")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IF([5]回答表!F17="簡易水道事業",IF([5]回答表!AD43="○","○",""),"")</f>
        <v/>
      </c>
      <c r="O123" s="98"/>
      <c r="P123" s="98"/>
      <c r="Q123" s="99"/>
      <c r="R123" s="39"/>
      <c r="S123" s="39"/>
      <c r="T123" s="39"/>
      <c r="U123" s="106" t="str">
        <f>IF([5]回答表!F17="簡易水道事業",IF([5]回答表!AD43="○",[5]回答表!B249,""),"")</f>
        <v/>
      </c>
      <c r="V123" s="107"/>
      <c r="W123" s="107"/>
      <c r="X123" s="107"/>
      <c r="Y123" s="107"/>
      <c r="Z123" s="107"/>
      <c r="AA123" s="107"/>
      <c r="AB123" s="107"/>
      <c r="AC123" s="107"/>
      <c r="AD123" s="107"/>
      <c r="AE123" s="107"/>
      <c r="AF123" s="107"/>
      <c r="AG123" s="107"/>
      <c r="AH123" s="107"/>
      <c r="AI123" s="107"/>
      <c r="AJ123" s="108"/>
      <c r="AK123" s="56"/>
      <c r="AL123" s="56"/>
      <c r="AM123" s="106" t="str">
        <f>IF([5]回答表!F17="簡易水道事業",IF([5]回答表!AD43="○",[5]回答表!B255,""),"")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IF([5]回答表!F17="下水道事業",IF([5]回答表!X43="○","○",""),"")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IF([5]回答表!F17="下水道事業",IF([5]回答表!X43="○",[5]回答表!B154,IF([5]回答表!AA43="○",[5]回答表!B201,"")),"")</f>
        <v/>
      </c>
      <c r="AN135" s="107"/>
      <c r="AO135" s="107"/>
      <c r="AP135" s="107"/>
      <c r="AQ135" s="107"/>
      <c r="AR135" s="107"/>
      <c r="AS135" s="107"/>
      <c r="AT135" s="107"/>
      <c r="AU135" s="107"/>
      <c r="AV135" s="107"/>
      <c r="AW135" s="107"/>
      <c r="AX135" s="107"/>
      <c r="AY135" s="107"/>
      <c r="AZ135" s="107"/>
      <c r="BA135" s="107"/>
      <c r="BB135" s="108"/>
      <c r="BC135" s="40"/>
      <c r="BD135" s="35"/>
      <c r="BE135" s="115" t="str">
        <f>IF([5]回答表!F17="下水道事業",IF([5]回答表!X43="○",[5]回答表!B190,IF([5]回答表!AA43="○",[5]回答表!B238,"")),"")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IF([5]回答表!F17="下水道事業",IF([5]回答表!X43="○",[5]回答表!Y184,IF([5]回答表!AA43="○",[5]回答表!Y232,"")),"")</f>
        <v/>
      </c>
      <c r="V137" s="119"/>
      <c r="W137" s="119"/>
      <c r="X137" s="119"/>
      <c r="Y137" s="119"/>
      <c r="Z137" s="119"/>
      <c r="AA137" s="119"/>
      <c r="AB137" s="120"/>
      <c r="AC137" s="118" t="str">
        <f>IF([5]回答表!F17="下水道事業",IF([5]回答表!X43="○",[5]回答表!Y185,IF([5]回答表!AA43="○",[5]回答表!Y233,"")),"")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IF([5]回答表!F17="下水道事業",IF([5]回答表!X43="○",[5]回答表!E190,IF([5]回答表!AA43="○",[5]回答表!E238,"")),"")</f>
        <v/>
      </c>
      <c r="BF138" s="83"/>
      <c r="BG138" s="83"/>
      <c r="BH138" s="83"/>
      <c r="BI138" s="82" t="str">
        <f>IF([5]回答表!F17="下水道事業",IF([5]回答表!X43="○",[5]回答表!E191,IF([5]回答表!AA43="○",[5]回答表!E239,"")),"")</f>
        <v/>
      </c>
      <c r="BJ138" s="83"/>
      <c r="BK138" s="83"/>
      <c r="BL138" s="83"/>
      <c r="BM138" s="82" t="str">
        <f>IF([5]回答表!F17="下水道事業",IF([5]回答表!X43="○",[5]回答表!E192,IF([5]回答表!AA43="○",[5]回答表!E240,"")),"")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IF([5]回答表!F17="下水道事業",IF([5]回答表!AA43="○","○",""),"")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IF([5]回答表!F17="下水道事業",IF([5]回答表!X43="○",[5]回答表!Y186,IF([5]回答表!AA43="○",[5]回答表!Y234,"")),"")</f>
        <v/>
      </c>
      <c r="V142" s="119"/>
      <c r="W142" s="119"/>
      <c r="X142" s="119"/>
      <c r="Y142" s="119"/>
      <c r="Z142" s="119"/>
      <c r="AA142" s="119"/>
      <c r="AB142" s="120"/>
      <c r="AC142" s="118" t="str">
        <f>IF([5]回答表!F17="下水道事業",IF([5]回答表!X43="○",[5]回答表!Y187,IF([5]回答表!AA43="○",[5]回答表!Y235,"")),"")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IF([5]回答表!F17="下水道事業",IF([5]回答表!AD43="○","○",""),"")</f>
        <v/>
      </c>
      <c r="O147" s="98"/>
      <c r="P147" s="98"/>
      <c r="Q147" s="99"/>
      <c r="R147" s="39"/>
      <c r="S147" s="39"/>
      <c r="T147" s="39"/>
      <c r="U147" s="106" t="str">
        <f>IF([5]回答表!F17="下水道事業",IF([5]回答表!AD43="○",[5]回答表!B249,""),"")</f>
        <v/>
      </c>
      <c r="V147" s="107"/>
      <c r="W147" s="107"/>
      <c r="X147" s="107"/>
      <c r="Y147" s="107"/>
      <c r="Z147" s="107"/>
      <c r="AA147" s="107"/>
      <c r="AB147" s="107"/>
      <c r="AC147" s="107"/>
      <c r="AD147" s="107"/>
      <c r="AE147" s="107"/>
      <c r="AF147" s="107"/>
      <c r="AG147" s="107"/>
      <c r="AH147" s="107"/>
      <c r="AI147" s="107"/>
      <c r="AJ147" s="108"/>
      <c r="AK147" s="56"/>
      <c r="AL147" s="56"/>
      <c r="AM147" s="106" t="str">
        <f>IF([5]回答表!F17="下水道事業",IF([5]回答表!AD43="○",[5]回答表!B255,""),"")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IF([5]回答表!BD17="○",IF([5]回答表!X43="○","○",""),"")</f>
        <v/>
      </c>
      <c r="O159" s="98"/>
      <c r="P159" s="98"/>
      <c r="Q159" s="99"/>
      <c r="R159" s="39"/>
      <c r="S159" s="39"/>
      <c r="T159" s="39"/>
      <c r="U159" s="106" t="str">
        <f>IF([5]回答表!BD17="○",IF([5]回答表!X43="○",[5]回答表!B154,IF([5]回答表!AA43="○",[5]回答表!B201,"")),"")</f>
        <v/>
      </c>
      <c r="V159" s="107"/>
      <c r="W159" s="107"/>
      <c r="X159" s="107"/>
      <c r="Y159" s="107"/>
      <c r="Z159" s="107"/>
      <c r="AA159" s="107"/>
      <c r="AB159" s="107"/>
      <c r="AC159" s="107"/>
      <c r="AD159" s="107"/>
      <c r="AE159" s="107"/>
      <c r="AF159" s="107"/>
      <c r="AG159" s="107"/>
      <c r="AH159" s="107"/>
      <c r="AI159" s="107"/>
      <c r="AJ159" s="108"/>
      <c r="AK159" s="50"/>
      <c r="AL159" s="50"/>
      <c r="AM159" s="115" t="str">
        <f>IF([5]回答表!BD17="○",IF([5]回答表!X43="○",[5]回答表!B190,IF([5]回答表!AA43="○",[5]回答表!B238,"")),"")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IF([5]回答表!BD17="○",IF([5]回答表!X43="○",[5]回答表!E190,IF([5]回答表!AA43="○",[5]回答表!E238,"")),"")</f>
        <v/>
      </c>
      <c r="AN162" s="83"/>
      <c r="AO162" s="83"/>
      <c r="AP162" s="83"/>
      <c r="AQ162" s="82" t="str">
        <f>IF([5]回答表!BD17="○",IF([5]回答表!X43="○",[5]回答表!E191,IF([5]回答表!AA43="○",[5]回答表!E239,"")),"")</f>
        <v/>
      </c>
      <c r="AR162" s="83"/>
      <c r="AS162" s="83"/>
      <c r="AT162" s="83"/>
      <c r="AU162" s="82" t="str">
        <f>IF([5]回答表!BD17="○",IF([5]回答表!X43="○",[5]回答表!E192,IF([5]回答表!AA43="○",[5]回答表!E240,"")),"")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IF([5]回答表!BD17="○",IF([5]回答表!AA43="○","○",""),"")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IF([5]回答表!BD17="○",IF([5]回答表!AD43="○","○",""),"")</f>
        <v/>
      </c>
      <c r="O171" s="98"/>
      <c r="P171" s="98"/>
      <c r="Q171" s="99"/>
      <c r="R171" s="39"/>
      <c r="S171" s="39"/>
      <c r="T171" s="39"/>
      <c r="U171" s="106" t="str">
        <f>IF([5]回答表!BD17="○",IF([5]回答表!AD43="○",[5]回答表!B249,""),"")</f>
        <v/>
      </c>
      <c r="V171" s="107"/>
      <c r="W171" s="107"/>
      <c r="X171" s="107"/>
      <c r="Y171" s="107"/>
      <c r="Z171" s="107"/>
      <c r="AA171" s="107"/>
      <c r="AB171" s="107"/>
      <c r="AC171" s="107"/>
      <c r="AD171" s="107"/>
      <c r="AE171" s="107"/>
      <c r="AF171" s="107"/>
      <c r="AG171" s="107"/>
      <c r="AH171" s="107"/>
      <c r="AI171" s="107"/>
      <c r="AJ171" s="108"/>
      <c r="AK171" s="56"/>
      <c r="AL171" s="56"/>
      <c r="AM171" s="106" t="str">
        <f>IF([5]回答表!BD17="○",IF([5]回答表!AD43="○",[5]回答表!B255,""),"")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IF([5]回答表!X44="○","○","")</f>
        <v/>
      </c>
      <c r="O183" s="98"/>
      <c r="P183" s="98"/>
      <c r="Q183" s="99"/>
      <c r="R183" s="39"/>
      <c r="S183" s="39"/>
      <c r="T183" s="39"/>
      <c r="U183" s="106" t="str">
        <f>IF([5]回答表!X44="○",[5]回答表!B266,IF([5]回答表!AA44="○",[5]回答表!B283,""))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IF([5]回答表!X44="○",[5]回答表!U272,IF([5]回答表!AA44="○",[5]回答表!U289,""))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IF([5]回答表!X44="○",[5]回答表!G272,IF([5]回答表!AA44="○",[5]回答表!G289,""))</f>
        <v/>
      </c>
      <c r="AN186" s="119"/>
      <c r="AO186" s="119"/>
      <c r="AP186" s="119"/>
      <c r="AQ186" s="119"/>
      <c r="AR186" s="119"/>
      <c r="AS186" s="119"/>
      <c r="AT186" s="120"/>
      <c r="AU186" s="118" t="str">
        <f>IF([5]回答表!X44="○",[5]回答表!G273,IF([5]回答表!AA44="○",[5]回答表!G290,""))</f>
        <v/>
      </c>
      <c r="AV186" s="119"/>
      <c r="AW186" s="119"/>
      <c r="AX186" s="119"/>
      <c r="AY186" s="119"/>
      <c r="AZ186" s="119"/>
      <c r="BA186" s="119"/>
      <c r="BB186" s="120"/>
      <c r="BC186" s="40"/>
      <c r="BD186" s="35"/>
      <c r="BE186" s="82" t="str">
        <f>IF([5]回答表!X44="○",[5]回答表!X272,IF([5]回答表!AA44="○",[5]回答表!X289,""))</f>
        <v/>
      </c>
      <c r="BF186" s="83"/>
      <c r="BG186" s="83"/>
      <c r="BH186" s="83"/>
      <c r="BI186" s="82" t="str">
        <f>IF([5]回答表!X44="○",[5]回答表!X273,IF([5]回答表!AA44="○",[5]回答表!X290,""))</f>
        <v/>
      </c>
      <c r="BJ186" s="83"/>
      <c r="BK186" s="83"/>
      <c r="BL186" s="86"/>
      <c r="BM186" s="82" t="str">
        <f>IF([5]回答表!X44="○",[5]回答表!X274,IF([5]回答表!AA44="○",[5]回答表!X291,""))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IF([5]回答表!AA44="○","○","")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IF([5]回答表!AD44="○","○","")</f>
        <v/>
      </c>
      <c r="O195" s="98"/>
      <c r="P195" s="98"/>
      <c r="Q195" s="99"/>
      <c r="R195" s="39"/>
      <c r="S195" s="39"/>
      <c r="T195" s="39"/>
      <c r="U195" s="106" t="str">
        <f>IF([5]回答表!AD44="○",[5]回答表!B296,"")</f>
        <v/>
      </c>
      <c r="V195" s="107"/>
      <c r="W195" s="107"/>
      <c r="X195" s="107"/>
      <c r="Y195" s="107"/>
      <c r="Z195" s="107"/>
      <c r="AA195" s="107"/>
      <c r="AB195" s="107"/>
      <c r="AC195" s="107"/>
      <c r="AD195" s="107"/>
      <c r="AE195" s="107"/>
      <c r="AF195" s="107"/>
      <c r="AG195" s="107"/>
      <c r="AH195" s="107"/>
      <c r="AI195" s="107"/>
      <c r="AJ195" s="108"/>
      <c r="AK195" s="61"/>
      <c r="AL195" s="61"/>
      <c r="AM195" s="106" t="str">
        <f>IF([5]回答表!AD44="○",[5]回答表!B302,"")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IF([5]回答表!X45="○","○","")</f>
        <v/>
      </c>
      <c r="O207" s="98"/>
      <c r="P207" s="98"/>
      <c r="Q207" s="99"/>
      <c r="R207" s="39"/>
      <c r="S207" s="39"/>
      <c r="T207" s="39"/>
      <c r="U207" s="106" t="str">
        <f>IF([5]回答表!X45="○",[5]回答表!B314,IF([5]回答表!AA45="○",[5]回答表!B337,""))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IF([5]回答表!X45="○",[5]回答表!B320,"")</f>
        <v/>
      </c>
      <c r="AO207" s="287"/>
      <c r="AP207" s="287"/>
      <c r="AQ207" s="287"/>
      <c r="AR207" s="287"/>
      <c r="AS207" s="287"/>
      <c r="AT207" s="287"/>
      <c r="AU207" s="287"/>
      <c r="AV207" s="287"/>
      <c r="AW207" s="287"/>
      <c r="AX207" s="287"/>
      <c r="AY207" s="287"/>
      <c r="AZ207" s="287"/>
      <c r="BA207" s="287"/>
      <c r="BB207" s="288"/>
      <c r="BC207" s="40"/>
      <c r="BD207" s="35"/>
      <c r="BE207" s="115" t="str">
        <f>IF([5]回答表!X45="○",[5]回答表!B326,IF([5]回答表!AA45="○",[5]回答表!B343,""))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289"/>
      <c r="AO208" s="290"/>
      <c r="AP208" s="290"/>
      <c r="AQ208" s="290"/>
      <c r="AR208" s="290"/>
      <c r="AS208" s="290"/>
      <c r="AT208" s="290"/>
      <c r="AU208" s="290"/>
      <c r="AV208" s="290"/>
      <c r="AW208" s="290"/>
      <c r="AX208" s="290"/>
      <c r="AY208" s="290"/>
      <c r="AZ208" s="290"/>
      <c r="BA208" s="290"/>
      <c r="BB208" s="291"/>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289"/>
      <c r="AO209" s="290"/>
      <c r="AP209" s="290"/>
      <c r="AQ209" s="290"/>
      <c r="AR209" s="290"/>
      <c r="AS209" s="290"/>
      <c r="AT209" s="290"/>
      <c r="AU209" s="290"/>
      <c r="AV209" s="290"/>
      <c r="AW209" s="290"/>
      <c r="AX209" s="290"/>
      <c r="AY209" s="290"/>
      <c r="AZ209" s="290"/>
      <c r="BA209" s="290"/>
      <c r="BB209" s="291"/>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289"/>
      <c r="AO210" s="290"/>
      <c r="AP210" s="290"/>
      <c r="AQ210" s="290"/>
      <c r="AR210" s="290"/>
      <c r="AS210" s="290"/>
      <c r="AT210" s="290"/>
      <c r="AU210" s="290"/>
      <c r="AV210" s="290"/>
      <c r="AW210" s="290"/>
      <c r="AX210" s="290"/>
      <c r="AY210" s="290"/>
      <c r="AZ210" s="290"/>
      <c r="BA210" s="290"/>
      <c r="BB210" s="291"/>
      <c r="BC210" s="40"/>
      <c r="BD210" s="35"/>
      <c r="BE210" s="82" t="str">
        <f>IF([5]回答表!X45="○",[5]回答表!E326,IF([5]回答表!AA45="○",[5]回答表!E343,""))</f>
        <v/>
      </c>
      <c r="BF210" s="83"/>
      <c r="BG210" s="83"/>
      <c r="BH210" s="83"/>
      <c r="BI210" s="82" t="str">
        <f>IF([5]回答表!X45="○",[5]回答表!E327,IF([5]回答表!AA45="○",[5]回答表!E344,""))</f>
        <v/>
      </c>
      <c r="BJ210" s="83"/>
      <c r="BK210" s="83"/>
      <c r="BL210" s="86"/>
      <c r="BM210" s="82" t="str">
        <f>IF([5]回答表!X45="○",[5]回答表!E328,IF([5]回答表!AA45="○",[5]回答表!E345,""))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289"/>
      <c r="AO211" s="290"/>
      <c r="AP211" s="290"/>
      <c r="AQ211" s="290"/>
      <c r="AR211" s="290"/>
      <c r="AS211" s="290"/>
      <c r="AT211" s="290"/>
      <c r="AU211" s="290"/>
      <c r="AV211" s="290"/>
      <c r="AW211" s="290"/>
      <c r="AX211" s="290"/>
      <c r="AY211" s="290"/>
      <c r="AZ211" s="290"/>
      <c r="BA211" s="290"/>
      <c r="BB211" s="291"/>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289"/>
      <c r="AO212" s="290"/>
      <c r="AP212" s="290"/>
      <c r="AQ212" s="290"/>
      <c r="AR212" s="290"/>
      <c r="AS212" s="290"/>
      <c r="AT212" s="290"/>
      <c r="AU212" s="290"/>
      <c r="AV212" s="290"/>
      <c r="AW212" s="290"/>
      <c r="AX212" s="290"/>
      <c r="AY212" s="290"/>
      <c r="AZ212" s="290"/>
      <c r="BA212" s="290"/>
      <c r="BB212" s="291"/>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IF([5]回答表!AA45="○","○","")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289"/>
      <c r="AO213" s="290"/>
      <c r="AP213" s="290"/>
      <c r="AQ213" s="290"/>
      <c r="AR213" s="290"/>
      <c r="AS213" s="290"/>
      <c r="AT213" s="290"/>
      <c r="AU213" s="290"/>
      <c r="AV213" s="290"/>
      <c r="AW213" s="290"/>
      <c r="AX213" s="290"/>
      <c r="AY213" s="290"/>
      <c r="AZ213" s="290"/>
      <c r="BA213" s="290"/>
      <c r="BB213" s="291"/>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289"/>
      <c r="AO214" s="290"/>
      <c r="AP214" s="290"/>
      <c r="AQ214" s="290"/>
      <c r="AR214" s="290"/>
      <c r="AS214" s="290"/>
      <c r="AT214" s="290"/>
      <c r="AU214" s="290"/>
      <c r="AV214" s="290"/>
      <c r="AW214" s="290"/>
      <c r="AX214" s="290"/>
      <c r="AY214" s="290"/>
      <c r="AZ214" s="290"/>
      <c r="BA214" s="290"/>
      <c r="BB214" s="291"/>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289"/>
      <c r="AO215" s="290"/>
      <c r="AP215" s="290"/>
      <c r="AQ215" s="290"/>
      <c r="AR215" s="290"/>
      <c r="AS215" s="290"/>
      <c r="AT215" s="290"/>
      <c r="AU215" s="290"/>
      <c r="AV215" s="290"/>
      <c r="AW215" s="290"/>
      <c r="AX215" s="290"/>
      <c r="AY215" s="290"/>
      <c r="AZ215" s="290"/>
      <c r="BA215" s="290"/>
      <c r="BB215" s="291"/>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292"/>
      <c r="AO216" s="293"/>
      <c r="AP216" s="293"/>
      <c r="AQ216" s="293"/>
      <c r="AR216" s="293"/>
      <c r="AS216" s="293"/>
      <c r="AT216" s="293"/>
      <c r="AU216" s="293"/>
      <c r="AV216" s="293"/>
      <c r="AW216" s="293"/>
      <c r="AX216" s="293"/>
      <c r="AY216" s="293"/>
      <c r="AZ216" s="293"/>
      <c r="BA216" s="293"/>
      <c r="BB216" s="294"/>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IF([5]回答表!AD45="○","○","")</f>
        <v/>
      </c>
      <c r="O219" s="98"/>
      <c r="P219" s="98"/>
      <c r="Q219" s="99"/>
      <c r="R219" s="39"/>
      <c r="S219" s="39"/>
      <c r="T219" s="39"/>
      <c r="U219" s="106" t="str">
        <f>IF([5]回答表!AD45="○",[5]回答表!B350,"")</f>
        <v/>
      </c>
      <c r="V219" s="107"/>
      <c r="W219" s="107"/>
      <c r="X219" s="107"/>
      <c r="Y219" s="107"/>
      <c r="Z219" s="107"/>
      <c r="AA219" s="107"/>
      <c r="AB219" s="107"/>
      <c r="AC219" s="107"/>
      <c r="AD219" s="107"/>
      <c r="AE219" s="107"/>
      <c r="AF219" s="107"/>
      <c r="AG219" s="107"/>
      <c r="AH219" s="107"/>
      <c r="AI219" s="107"/>
      <c r="AJ219" s="108"/>
      <c r="AK219" s="61"/>
      <c r="AL219" s="61"/>
      <c r="AM219" s="106" t="str">
        <f>IF([5]回答表!AD45="○",[5]回答表!B356,"")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IF([5]回答表!X46="○","○","")</f>
        <v/>
      </c>
      <c r="O231" s="98"/>
      <c r="P231" s="98"/>
      <c r="Q231" s="99"/>
      <c r="R231" s="39"/>
      <c r="S231" s="39"/>
      <c r="T231" s="39"/>
      <c r="U231" s="106" t="str">
        <f>IF([5]回答表!X46="○",[5]回答表!B368,IF([5]回答表!AA46="○",[5]回答表!B382,""))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IF([5]回答表!X46="○",[5]回答表!BC375,IF([5]回答表!AA46="○",[5]回答表!BC389,""))</f>
        <v/>
      </c>
      <c r="AR231" s="150"/>
      <c r="AS231" s="150"/>
      <c r="AT231" s="150"/>
      <c r="AU231" s="155" t="s">
        <v>63</v>
      </c>
      <c r="AV231" s="156"/>
      <c r="AW231" s="156"/>
      <c r="AX231" s="157"/>
      <c r="AY231" s="150" t="str">
        <f>IF([5]回答表!X46="○",[5]回答表!BC380,IF([5]回答表!AA46="○",[5]回答表!BC394,""))</f>
        <v/>
      </c>
      <c r="AZ231" s="150"/>
      <c r="BA231" s="150"/>
      <c r="BB231" s="150"/>
      <c r="BC231" s="40"/>
      <c r="BD231" s="35"/>
      <c r="BE231" s="115" t="str">
        <f>IF([5]回答表!X46="○",[5]回答表!S374,IF([5]回答表!AA46="○",[5]回答表!S388,""))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IF([5]回答表!X46="○",[5]回答表!BC376,IF([5]回答表!AA46="○",[5]回答表!BC390,""))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IF([5]回答表!X46="○",[5]回答表!V374,IF([5]回答表!AA46="○",[5]回答表!V388,""))</f>
        <v/>
      </c>
      <c r="BF234" s="83"/>
      <c r="BG234" s="83"/>
      <c r="BH234" s="83"/>
      <c r="BI234" s="82" t="str">
        <f>IF([5]回答表!X46="○",[5]回答表!V375,IF([5]回答表!AA46="○",[5]回答表!V389,""))</f>
        <v/>
      </c>
      <c r="BJ234" s="83"/>
      <c r="BK234" s="83"/>
      <c r="BL234" s="86"/>
      <c r="BM234" s="82" t="str">
        <f>IF([5]回答表!X46="○",[5]回答表!V376,IF([5]回答表!AA46="○",[5]回答表!V390,""))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IF([5]回答表!X46="○",[5]回答表!BC377,IF([5]回答表!AA46="○",[5]回答表!BC391,""))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IF([5]回答表!X46="○",[5]回答表!BC381,IF([5]回答表!AA46="○",[5]回答表!BC395,""))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IF([5]回答表!AA46="○","○","")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IF([5]回答表!X46="○",[5]回答表!BC378,IF([5]回答表!AA46="○",[5]回答表!BC392,""))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IF([5]回答表!X46="○",[5]回答表!BC379,IF([5]回答表!AA46="○",[5]回答表!BC393,""))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IF([5]回答表!AD46="○","○","")</f>
        <v/>
      </c>
      <c r="O243" s="98"/>
      <c r="P243" s="98"/>
      <c r="Q243" s="99"/>
      <c r="R243" s="39"/>
      <c r="S243" s="39"/>
      <c r="T243" s="39"/>
      <c r="U243" s="106" t="str">
        <f>IF([5]回答表!AD46="○",[5]回答表!B396,"")</f>
        <v/>
      </c>
      <c r="V243" s="107"/>
      <c r="W243" s="107"/>
      <c r="X243" s="107"/>
      <c r="Y243" s="107"/>
      <c r="Z243" s="107"/>
      <c r="AA243" s="107"/>
      <c r="AB243" s="107"/>
      <c r="AC243" s="107"/>
      <c r="AD243" s="107"/>
      <c r="AE243" s="107"/>
      <c r="AF243" s="107"/>
      <c r="AG243" s="107"/>
      <c r="AH243" s="107"/>
      <c r="AI243" s="107"/>
      <c r="AJ243" s="108"/>
      <c r="AK243" s="56"/>
      <c r="AL243" s="56"/>
      <c r="AM243" s="106" t="str">
        <f>IF([5]回答表!AD46="○",[5]回答表!B402,"")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IF([5]回答表!X47="○","○","")</f>
        <v/>
      </c>
      <c r="O254" s="98"/>
      <c r="P254" s="98"/>
      <c r="Q254" s="99"/>
      <c r="R254" s="39"/>
      <c r="S254" s="39"/>
      <c r="T254" s="39"/>
      <c r="U254" s="106" t="str">
        <f>IF([5]回答表!X47="○",[5]回答表!B414,IF([5]回答表!AA47="○",[5]回答表!B431,""))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IF([5]回答表!X47="○",[5]回答表!B424,IF([5]回答表!AA47="○",[5]回答表!B441,""))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IF([5]回答表!X47="○",[5]回答表!G420,IF([5]回答表!AA47="○",[5]回答表!G437,""))</f>
        <v/>
      </c>
      <c r="AN256" s="119"/>
      <c r="AO256" s="119"/>
      <c r="AP256" s="119"/>
      <c r="AQ256" s="119"/>
      <c r="AR256" s="119"/>
      <c r="AS256" s="119"/>
      <c r="AT256" s="120"/>
      <c r="AU256" s="118" t="str">
        <f>IF([5]回答表!X47="○",[5]回答表!G421,IF([5]回答表!AA47="○",[5]回答表!G438,""))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IF([5]回答表!X47="○",[5]回答表!E424,IF([5]回答表!AA47="○",[5]回答表!E441,""))</f>
        <v/>
      </c>
      <c r="BF257" s="83"/>
      <c r="BG257" s="83"/>
      <c r="BH257" s="83"/>
      <c r="BI257" s="82" t="str">
        <f>IF([5]回答表!X47="○",[5]回答表!E425,IF([5]回答表!AA47="○",[5]回答表!E442,""))</f>
        <v/>
      </c>
      <c r="BJ257" s="83"/>
      <c r="BK257" s="83"/>
      <c r="BL257" s="86"/>
      <c r="BM257" s="82" t="str">
        <f>IF([5]回答表!X47="○",[5]回答表!E426,IF([5]回答表!AA47="○",[5]回答表!E443,""))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IF([5]回答表!AA47="○","○","")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IF([5]回答表!AD47="○","○","")</f>
        <v/>
      </c>
      <c r="O266" s="98"/>
      <c r="P266" s="98"/>
      <c r="Q266" s="99"/>
      <c r="R266" s="39"/>
      <c r="S266" s="39"/>
      <c r="T266" s="39"/>
      <c r="U266" s="106" t="str">
        <f>IF([5]回答表!AD47="○",[5]回答表!B448,"")</f>
        <v/>
      </c>
      <c r="V266" s="107"/>
      <c r="W266" s="107"/>
      <c r="X266" s="107"/>
      <c r="Y266" s="107"/>
      <c r="Z266" s="107"/>
      <c r="AA266" s="107"/>
      <c r="AB266" s="107"/>
      <c r="AC266" s="107"/>
      <c r="AD266" s="107"/>
      <c r="AE266" s="107"/>
      <c r="AF266" s="107"/>
      <c r="AG266" s="107"/>
      <c r="AH266" s="107"/>
      <c r="AI266" s="107"/>
      <c r="AJ266" s="108"/>
      <c r="AK266" s="50"/>
      <c r="AL266" s="50"/>
      <c r="AM266" s="106" t="str">
        <f>IF([5]回答表!AD47="○",[5]回答表!B454,"")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IF([5]回答表!R48="○",[5]回答表!B467,"")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175E-60DF-4A7A-9BCA-5E9C980C22B5}">
  <sheetPr>
    <pageSetUpPr fitToPage="1"/>
  </sheetPr>
  <dimension ref="A1:CE298"/>
  <sheetViews>
    <sheetView showZeros="0" zoomScale="55" zoomScaleNormal="55" workbookViewId="0">
      <selection activeCell="N68" sqref="N6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IF(COUNTIF([6]回答表!K15,"*")&gt;0,[6]回答表!K15,"")</f>
        <v>湯沢市</v>
      </c>
      <c r="D11" s="256"/>
      <c r="E11" s="256"/>
      <c r="F11" s="256"/>
      <c r="G11" s="256"/>
      <c r="H11" s="256"/>
      <c r="I11" s="256"/>
      <c r="J11" s="256"/>
      <c r="K11" s="256"/>
      <c r="L11" s="256"/>
      <c r="M11" s="256"/>
      <c r="N11" s="256"/>
      <c r="O11" s="256"/>
      <c r="P11" s="256"/>
      <c r="Q11" s="256"/>
      <c r="R11" s="256"/>
      <c r="S11" s="256"/>
      <c r="T11" s="256"/>
      <c r="U11" s="263" t="str">
        <f>IF(COUNTIF([6]回答表!F17,"*")&gt;0,[6]回答表!F17,"")</f>
        <v>介護サービス事業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IF(COUNTIF([6]回答表!W17,"*")&gt;0,[6]回答表!W17,"")</f>
        <v>老人短期入所施設</v>
      </c>
      <c r="AP11" s="258"/>
      <c r="AQ11" s="258"/>
      <c r="AR11" s="258"/>
      <c r="AS11" s="258"/>
      <c r="AT11" s="258"/>
      <c r="AU11" s="258"/>
      <c r="AV11" s="258"/>
      <c r="AW11" s="258"/>
      <c r="AX11" s="258"/>
      <c r="AY11" s="258"/>
      <c r="AZ11" s="258"/>
      <c r="BA11" s="258"/>
      <c r="BB11" s="258"/>
      <c r="BC11" s="258"/>
      <c r="BD11" s="258"/>
      <c r="BE11" s="259"/>
      <c r="BF11" s="262" t="str">
        <f>IF(COUNTIF([6]回答表!F19,"*")&gt;0,[6]回答表!F19,"")</f>
        <v>介護サービス特別会計</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IF([6]回答表!R41="○","○","")</f>
        <v/>
      </c>
      <c r="E24" s="122"/>
      <c r="F24" s="122"/>
      <c r="G24" s="122"/>
      <c r="H24" s="122"/>
      <c r="I24" s="122"/>
      <c r="J24" s="123"/>
      <c r="K24" s="121" t="str">
        <f>IF([6]回答表!R42="○","○","")</f>
        <v>○</v>
      </c>
      <c r="L24" s="122"/>
      <c r="M24" s="122"/>
      <c r="N24" s="122"/>
      <c r="O24" s="122"/>
      <c r="P24" s="122"/>
      <c r="Q24" s="123"/>
      <c r="R24" s="121" t="str">
        <f>IF([6]回答表!R43="○","○","")</f>
        <v/>
      </c>
      <c r="S24" s="122"/>
      <c r="T24" s="122"/>
      <c r="U24" s="122"/>
      <c r="V24" s="122"/>
      <c r="W24" s="122"/>
      <c r="X24" s="123"/>
      <c r="Y24" s="121" t="str">
        <f>IF([6]回答表!R44="○","○","")</f>
        <v/>
      </c>
      <c r="Z24" s="122"/>
      <c r="AA24" s="122"/>
      <c r="AB24" s="122"/>
      <c r="AC24" s="122"/>
      <c r="AD24" s="122"/>
      <c r="AE24" s="123"/>
      <c r="AF24" s="121" t="str">
        <f>IF([6]回答表!R45="○","○","")</f>
        <v/>
      </c>
      <c r="AG24" s="122"/>
      <c r="AH24" s="122"/>
      <c r="AI24" s="122"/>
      <c r="AJ24" s="122"/>
      <c r="AK24" s="122"/>
      <c r="AL24" s="123"/>
      <c r="AM24" s="121" t="str">
        <f>IF([6]回答表!R46="○","○","")</f>
        <v/>
      </c>
      <c r="AN24" s="122"/>
      <c r="AO24" s="122"/>
      <c r="AP24" s="122"/>
      <c r="AQ24" s="122"/>
      <c r="AR24" s="122"/>
      <c r="AS24" s="123"/>
      <c r="AT24" s="121" t="str">
        <f>IF([6]回答表!R47="○","○","")</f>
        <v/>
      </c>
      <c r="AU24" s="122"/>
      <c r="AV24" s="122"/>
      <c r="AW24" s="122"/>
      <c r="AX24" s="122"/>
      <c r="AY24" s="122"/>
      <c r="AZ24" s="123"/>
      <c r="BA24" s="19"/>
      <c r="BB24" s="118" t="str">
        <f>IF([6]回答表!R48="○","○","")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IF([6]回答表!X41="○","○","")</f>
        <v/>
      </c>
      <c r="O36" s="98"/>
      <c r="P36" s="98"/>
      <c r="Q36" s="99"/>
      <c r="R36" s="39"/>
      <c r="S36" s="39"/>
      <c r="T36" s="39"/>
      <c r="U36" s="106" t="str">
        <f>IF([6]回答表!X41="○",[6]回答表!B56,IF([6]回答表!AA41="○",[6]回答表!B76,""))</f>
        <v/>
      </c>
      <c r="V36" s="107"/>
      <c r="W36" s="107"/>
      <c r="X36" s="107"/>
      <c r="Y36" s="107"/>
      <c r="Z36" s="107"/>
      <c r="AA36" s="107"/>
      <c r="AB36" s="107"/>
      <c r="AC36" s="107"/>
      <c r="AD36" s="107"/>
      <c r="AE36" s="107"/>
      <c r="AF36" s="107"/>
      <c r="AG36" s="107"/>
      <c r="AH36" s="107"/>
      <c r="AI36" s="107"/>
      <c r="AJ36" s="108"/>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IF([6]回答表!X41="○",[6]回答表!S62,IF([6]回答表!AA41="○",[6]回答表!S82,""))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IF([6]回答表!X41="○",[6]回答表!G62,IF([6]回答表!AA41="○",[6]回答表!G82,""))</f>
        <v/>
      </c>
      <c r="AN38" s="119"/>
      <c r="AO38" s="119"/>
      <c r="AP38" s="119"/>
      <c r="AQ38" s="119"/>
      <c r="AR38" s="119"/>
      <c r="AS38" s="119"/>
      <c r="AT38" s="120"/>
      <c r="AU38" s="118" t="str">
        <f>IF([6]回答表!X41="○",[6]回答表!G63,IF([6]回答表!AA41="○",[6]回答表!G83,""))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IF([6]回答表!X41="○",[6]回答表!V62,IF([6]回答表!AA41="○",[6]回答表!V82,""))</f>
        <v/>
      </c>
      <c r="BF39" s="209"/>
      <c r="BG39" s="209"/>
      <c r="BH39" s="210"/>
      <c r="BI39" s="82" t="str">
        <f>IF([6]回答表!X41="○",[6]回答表!V63,IF([6]回答表!AA41="○",[6]回答表!V83,""))</f>
        <v/>
      </c>
      <c r="BJ39" s="209"/>
      <c r="BK39" s="209"/>
      <c r="BL39" s="210"/>
      <c r="BM39" s="82" t="str">
        <f>IF([6]回答表!X41="○",[6]回答表!V64,IF([6]回答表!AA41="○",[6]回答表!V84,""))</f>
        <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207" t="str">
        <f>IF([6]回答表!X41="○",[6]回答表!O68,IF([6]回答表!AA41="○",[6]回答表!O88,""))</f>
        <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207" t="str">
        <f>IF([6]回答表!X41="○",[6]回答表!O69,IF([6]回答表!AA41="○",[6]回答表!O89,""))</f>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IF([6]回答表!AA41="○","○","")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207" t="str">
        <f>IF([6]回答表!X41="○",[6]回答表!O70,IF([6]回答表!AA41="○",[6]回答表!O90,""))</f>
        <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207" t="str">
        <f>IF([6]回答表!X41="○",[6]回答表!O71,IF([6]回答表!AA41="○",[6]回答表!O91,""))</f>
        <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207" t="str">
        <f>IF([6]回答表!X41="○",[6]回答表!AG68,IF([6]回答表!AA41="○",[6]回答表!AG88,""))</f>
        <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207" t="str">
        <f>IF([6]回答表!X41="○",[6]回答表!AG69,IF([6]回答表!AA41="○",[6]回答表!AG89,""))</f>
        <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t="str">
        <f>IF([6]回答表!X41="○",[6]回答表!AG70,IF([6]回答表!AA41="○",[6]回答表!AG90,""))</f>
        <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IF([6]回答表!AD41="○","○","")</f>
        <v/>
      </c>
      <c r="O52" s="98"/>
      <c r="P52" s="98"/>
      <c r="Q52" s="99"/>
      <c r="R52" s="39"/>
      <c r="S52" s="39"/>
      <c r="T52" s="39"/>
      <c r="U52" s="106" t="str">
        <f>IF([6]回答表!AD41="○",[6]回答表!B96,"")</f>
        <v/>
      </c>
      <c r="V52" s="107"/>
      <c r="W52" s="107"/>
      <c r="X52" s="107"/>
      <c r="Y52" s="107"/>
      <c r="Z52" s="107"/>
      <c r="AA52" s="107"/>
      <c r="AB52" s="107"/>
      <c r="AC52" s="107"/>
      <c r="AD52" s="107"/>
      <c r="AE52" s="107"/>
      <c r="AF52" s="107"/>
      <c r="AG52" s="107"/>
      <c r="AH52" s="107"/>
      <c r="AI52" s="107"/>
      <c r="AJ52" s="108"/>
      <c r="AK52" s="56"/>
      <c r="AL52" s="56"/>
      <c r="AM52" s="106" t="str">
        <f>IF([6]回答表!AD41="○",[6]回答表!B101,"")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IF([6]回答表!X42="○","○","")</f>
        <v>○</v>
      </c>
      <c r="O63" s="98"/>
      <c r="P63" s="98"/>
      <c r="Q63" s="99"/>
      <c r="R63" s="39"/>
      <c r="S63" s="39"/>
      <c r="T63" s="39"/>
      <c r="U63" s="270" t="str">
        <f>IF([6]回答表!X42="○",[6]回答表!B111,IF([6]回答表!AA42="○",[6]回答表!B124,""))</f>
        <v>　短期入所生活介護事業について雄勝福祉会（現：雄勝なごみ会）に譲渡。
　施設譲渡による市有財産の縮減や、複合サービス提供に係る施設管理費や人件費等313,820千円の経費節減が図られ、職員の配置替えにより他の住民サービス業務の充実が可能となった。
　また、利用者はこれまで同様のサービスを同一施設で受けながら、民間事業者の育成にも寄与することとなった。</v>
      </c>
      <c r="V63" s="271"/>
      <c r="W63" s="271"/>
      <c r="X63" s="271"/>
      <c r="Y63" s="271"/>
      <c r="Z63" s="271"/>
      <c r="AA63" s="271"/>
      <c r="AB63" s="271"/>
      <c r="AC63" s="271"/>
      <c r="AD63" s="271"/>
      <c r="AE63" s="271"/>
      <c r="AF63" s="271"/>
      <c r="AG63" s="271"/>
      <c r="AH63" s="271"/>
      <c r="AI63" s="271"/>
      <c r="AJ63" s="272"/>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IF([6]回答表!X42="○",[6]回答表!S117,IF([6]回答表!AA42="○",[6]回答表!S130,""))</f>
        <v>平成</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273"/>
      <c r="V64" s="274"/>
      <c r="W64" s="274"/>
      <c r="X64" s="274"/>
      <c r="Y64" s="274"/>
      <c r="Z64" s="274"/>
      <c r="AA64" s="274"/>
      <c r="AB64" s="274"/>
      <c r="AC64" s="274"/>
      <c r="AD64" s="274"/>
      <c r="AE64" s="274"/>
      <c r="AF64" s="274"/>
      <c r="AG64" s="274"/>
      <c r="AH64" s="274"/>
      <c r="AI64" s="274"/>
      <c r="AJ64" s="275"/>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273"/>
      <c r="V65" s="274"/>
      <c r="W65" s="274"/>
      <c r="X65" s="274"/>
      <c r="Y65" s="274"/>
      <c r="Z65" s="274"/>
      <c r="AA65" s="274"/>
      <c r="AB65" s="274"/>
      <c r="AC65" s="274"/>
      <c r="AD65" s="274"/>
      <c r="AE65" s="274"/>
      <c r="AF65" s="274"/>
      <c r="AG65" s="274"/>
      <c r="AH65" s="274"/>
      <c r="AI65" s="274"/>
      <c r="AJ65" s="275"/>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273"/>
      <c r="V66" s="274"/>
      <c r="W66" s="274"/>
      <c r="X66" s="274"/>
      <c r="Y66" s="274"/>
      <c r="Z66" s="274"/>
      <c r="AA66" s="274"/>
      <c r="AB66" s="274"/>
      <c r="AC66" s="274"/>
      <c r="AD66" s="274"/>
      <c r="AE66" s="274"/>
      <c r="AF66" s="274"/>
      <c r="AG66" s="274"/>
      <c r="AH66" s="274"/>
      <c r="AI66" s="274"/>
      <c r="AJ66" s="275"/>
      <c r="AK66" s="50"/>
      <c r="AL66" s="50"/>
      <c r="AM66" s="118" t="str">
        <f>IF([6]回答表!X42="○",[6]回答表!J117,IF([6]回答表!AA42="○",[6]回答表!J130,""))</f>
        <v>○</v>
      </c>
      <c r="AN66" s="119"/>
      <c r="AO66" s="119"/>
      <c r="AP66" s="119"/>
      <c r="AQ66" s="119"/>
      <c r="AR66" s="119"/>
      <c r="AS66" s="119"/>
      <c r="AT66" s="120"/>
      <c r="AU66" s="118">
        <f>IF([6]回答表!X42="○",[6]回答表!J118,IF([6]回答表!AA42="○",[6]回答表!J131,""))</f>
        <v>0</v>
      </c>
      <c r="AV66" s="119"/>
      <c r="AW66" s="119"/>
      <c r="AX66" s="119"/>
      <c r="AY66" s="119"/>
      <c r="AZ66" s="119"/>
      <c r="BA66" s="119"/>
      <c r="BB66" s="120"/>
      <c r="BC66" s="40"/>
      <c r="BD66" s="35"/>
      <c r="BE66" s="82">
        <f>IF([6]回答表!X42="○",[6]回答表!V117,IF([6]回答表!AA42="○",[6]回答表!V130,""))</f>
        <v>28</v>
      </c>
      <c r="BF66" s="83"/>
      <c r="BG66" s="83"/>
      <c r="BH66" s="83"/>
      <c r="BI66" s="82">
        <f>IF([6]回答表!X42="○",[6]回答表!V118,IF([6]回答表!AA42="○",[6]回答表!V131,""))</f>
        <v>4</v>
      </c>
      <c r="BJ66" s="83"/>
      <c r="BK66" s="83"/>
      <c r="BL66" s="83"/>
      <c r="BM66" s="82">
        <f>IF([6]回答表!X42="○",[6]回答表!V119,IF([6]回答表!AA42="○",[6]回答表!V132,""))</f>
        <v>1</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273"/>
      <c r="V67" s="274"/>
      <c r="W67" s="274"/>
      <c r="X67" s="274"/>
      <c r="Y67" s="274"/>
      <c r="Z67" s="274"/>
      <c r="AA67" s="274"/>
      <c r="AB67" s="274"/>
      <c r="AC67" s="274"/>
      <c r="AD67" s="274"/>
      <c r="AE67" s="274"/>
      <c r="AF67" s="274"/>
      <c r="AG67" s="274"/>
      <c r="AH67" s="274"/>
      <c r="AI67" s="274"/>
      <c r="AJ67" s="275"/>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273"/>
      <c r="V68" s="274"/>
      <c r="W68" s="274"/>
      <c r="X68" s="274"/>
      <c r="Y68" s="274"/>
      <c r="Z68" s="274"/>
      <c r="AA68" s="274"/>
      <c r="AB68" s="274"/>
      <c r="AC68" s="274"/>
      <c r="AD68" s="274"/>
      <c r="AE68" s="274"/>
      <c r="AF68" s="274"/>
      <c r="AG68" s="274"/>
      <c r="AH68" s="274"/>
      <c r="AI68" s="274"/>
      <c r="AJ68" s="275"/>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IF([6]回答表!AA42="○","○","")</f>
        <v/>
      </c>
      <c r="O69" s="98"/>
      <c r="P69" s="98"/>
      <c r="Q69" s="99"/>
      <c r="R69" s="39"/>
      <c r="S69" s="39"/>
      <c r="T69" s="39"/>
      <c r="U69" s="273"/>
      <c r="V69" s="274"/>
      <c r="W69" s="274"/>
      <c r="X69" s="274"/>
      <c r="Y69" s="274"/>
      <c r="Z69" s="274"/>
      <c r="AA69" s="274"/>
      <c r="AB69" s="274"/>
      <c r="AC69" s="274"/>
      <c r="AD69" s="274"/>
      <c r="AE69" s="274"/>
      <c r="AF69" s="274"/>
      <c r="AG69" s="274"/>
      <c r="AH69" s="274"/>
      <c r="AI69" s="274"/>
      <c r="AJ69" s="275"/>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273"/>
      <c r="V70" s="274"/>
      <c r="W70" s="274"/>
      <c r="X70" s="274"/>
      <c r="Y70" s="274"/>
      <c r="Z70" s="274"/>
      <c r="AA70" s="274"/>
      <c r="AB70" s="274"/>
      <c r="AC70" s="274"/>
      <c r="AD70" s="274"/>
      <c r="AE70" s="274"/>
      <c r="AF70" s="274"/>
      <c r="AG70" s="274"/>
      <c r="AH70" s="274"/>
      <c r="AI70" s="274"/>
      <c r="AJ70" s="275"/>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273"/>
      <c r="V71" s="274"/>
      <c r="W71" s="274"/>
      <c r="X71" s="274"/>
      <c r="Y71" s="274"/>
      <c r="Z71" s="274"/>
      <c r="AA71" s="274"/>
      <c r="AB71" s="274"/>
      <c r="AC71" s="274"/>
      <c r="AD71" s="274"/>
      <c r="AE71" s="274"/>
      <c r="AF71" s="274"/>
      <c r="AG71" s="274"/>
      <c r="AH71" s="274"/>
      <c r="AI71" s="274"/>
      <c r="AJ71" s="275"/>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276"/>
      <c r="V72" s="277"/>
      <c r="W72" s="277"/>
      <c r="X72" s="277"/>
      <c r="Y72" s="277"/>
      <c r="Z72" s="277"/>
      <c r="AA72" s="277"/>
      <c r="AB72" s="277"/>
      <c r="AC72" s="277"/>
      <c r="AD72" s="277"/>
      <c r="AE72" s="277"/>
      <c r="AF72" s="277"/>
      <c r="AG72" s="277"/>
      <c r="AH72" s="277"/>
      <c r="AI72" s="277"/>
      <c r="AJ72" s="278"/>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IF([6]回答表!AD42="○","○","")</f>
        <v/>
      </c>
      <c r="O75" s="98"/>
      <c r="P75" s="98"/>
      <c r="Q75" s="99"/>
      <c r="R75" s="39"/>
      <c r="S75" s="39"/>
      <c r="T75" s="39"/>
      <c r="U75" s="106" t="str">
        <f>IF([6]回答表!AD42="○",[6]回答表!B137,"")</f>
        <v/>
      </c>
      <c r="V75" s="107"/>
      <c r="W75" s="107"/>
      <c r="X75" s="107"/>
      <c r="Y75" s="107"/>
      <c r="Z75" s="107"/>
      <c r="AA75" s="107"/>
      <c r="AB75" s="107"/>
      <c r="AC75" s="107"/>
      <c r="AD75" s="107"/>
      <c r="AE75" s="107"/>
      <c r="AF75" s="107"/>
      <c r="AG75" s="107"/>
      <c r="AH75" s="107"/>
      <c r="AI75" s="107"/>
      <c r="AJ75" s="108"/>
      <c r="AK75" s="56"/>
      <c r="AL75" s="56"/>
      <c r="AM75" s="106" t="str">
        <f>IF([6]回答表!AD42="○",[6]回答表!B143,"")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IF([6]回答表!F17="水道事業",IF([6]回答表!X43="○","○",""),"")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IF([6]回答表!F17="水道事業",IF([6]回答表!X43="○",[6]回答表!B154,IF([6]回答表!AA43="○",[6]回答表!B201,"")),"")</f>
        <v/>
      </c>
      <c r="AN87" s="107"/>
      <c r="AO87" s="107"/>
      <c r="AP87" s="107"/>
      <c r="AQ87" s="107"/>
      <c r="AR87" s="107"/>
      <c r="AS87" s="107"/>
      <c r="AT87" s="107"/>
      <c r="AU87" s="107"/>
      <c r="AV87" s="107"/>
      <c r="AW87" s="107"/>
      <c r="AX87" s="107"/>
      <c r="AY87" s="107"/>
      <c r="AZ87" s="107"/>
      <c r="BA87" s="107"/>
      <c r="BB87" s="108"/>
      <c r="BC87" s="40"/>
      <c r="BD87" s="35"/>
      <c r="BE87" s="115" t="str">
        <f>IF([6]回答表!F17="水道事業",IF([6]回答表!X43="○",[6]回答表!B190,IF([6]回答表!AA43="○",[6]回答表!B238,"")),"")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IF([6]回答表!F17="水道事業",IF([6]回答表!X43="○",[6]回答表!J162,IF([6]回答表!AA43="○",[6]回答表!J209,"")),"")</f>
        <v/>
      </c>
      <c r="V89" s="119"/>
      <c r="W89" s="119"/>
      <c r="X89" s="119"/>
      <c r="Y89" s="119"/>
      <c r="Z89" s="119"/>
      <c r="AA89" s="119"/>
      <c r="AB89" s="120"/>
      <c r="AC89" s="118" t="str">
        <f>IF([6]回答表!F17="水道事業",IF([6]回答表!X43="○",[6]回答表!J169,IF([6]回答表!AA43="○",[6]回答表!J216,"")),"")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IF([6]回答表!F17="水道事業",IF([6]回答表!X43="○",[6]回答表!E190,IF([6]回答表!AA43="○",[6]回答表!E238,"")),"")</f>
        <v/>
      </c>
      <c r="BF90" s="83"/>
      <c r="BG90" s="83"/>
      <c r="BH90" s="83"/>
      <c r="BI90" s="82" t="str">
        <f>IF([6]回答表!F17="水道事業",IF([6]回答表!X43="○",[6]回答表!E191,IF([6]回答表!AA43="○",[6]回答表!E239,"")),"")</f>
        <v/>
      </c>
      <c r="BJ90" s="83"/>
      <c r="BK90" s="83"/>
      <c r="BL90" s="83"/>
      <c r="BM90" s="82" t="str">
        <f>IF([6]回答表!F17="水道事業",IF([6]回答表!X43="○",[6]回答表!E192,IF([6]回答表!AA43="○",[6]回答表!E240,"")),"")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IF([6]回答表!F17="水道事業",IF([6]回答表!AA43="○","○",""),"")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IF([6]回答表!F17="水道事業",IF([6]回答表!X43="○",[6]回答表!J172,IF([6]回答表!AA43="○",[6]回答表!J219,"")),"")</f>
        <v/>
      </c>
      <c r="V94" s="119"/>
      <c r="W94" s="119"/>
      <c r="X94" s="119"/>
      <c r="Y94" s="119"/>
      <c r="Z94" s="119"/>
      <c r="AA94" s="119"/>
      <c r="AB94" s="120"/>
      <c r="AC94" s="118" t="str">
        <f>IF([6]回答表!F17="水道事業",IF([6]回答表!X43="○",[6]回答表!J176,IF([6]回答表!AA43="○",[6]回答表!J223,"")),"")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IF([6]回答表!F17="水道事業",IF([6]回答表!AD43="○","○",""),"")</f>
        <v/>
      </c>
      <c r="O99" s="98"/>
      <c r="P99" s="98"/>
      <c r="Q99" s="99"/>
      <c r="R99" s="39"/>
      <c r="S99" s="39"/>
      <c r="T99" s="39"/>
      <c r="U99" s="106" t="str">
        <f>IF([6]回答表!F17="水道事業",IF([6]回答表!AD43="○",[6]回答表!B249,""),"")</f>
        <v/>
      </c>
      <c r="V99" s="107"/>
      <c r="W99" s="107"/>
      <c r="X99" s="107"/>
      <c r="Y99" s="107"/>
      <c r="Z99" s="107"/>
      <c r="AA99" s="107"/>
      <c r="AB99" s="107"/>
      <c r="AC99" s="107"/>
      <c r="AD99" s="107"/>
      <c r="AE99" s="107"/>
      <c r="AF99" s="107"/>
      <c r="AG99" s="107"/>
      <c r="AH99" s="107"/>
      <c r="AI99" s="107"/>
      <c r="AJ99" s="108"/>
      <c r="AK99" s="56"/>
      <c r="AL99" s="56"/>
      <c r="AM99" s="106" t="str">
        <f>IF([6]回答表!F17="水道事業",IF([6]回答表!AD43="○",[6]回答表!B255,""),"")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IF([6]回答表!F17="簡易水道事業",IF([6]回答表!X43="○","○",""),"")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IF([6]回答表!F17="簡易水道事業",IF([6]回答表!X43="○",[6]回答表!B154,IF([6]回答表!AA43="○",[6]回答表!B201,"")),"")</f>
        <v/>
      </c>
      <c r="AN111" s="107"/>
      <c r="AO111" s="107"/>
      <c r="AP111" s="107"/>
      <c r="AQ111" s="107"/>
      <c r="AR111" s="107"/>
      <c r="AS111" s="107"/>
      <c r="AT111" s="107"/>
      <c r="AU111" s="107"/>
      <c r="AV111" s="107"/>
      <c r="AW111" s="107"/>
      <c r="AX111" s="107"/>
      <c r="AY111" s="107"/>
      <c r="AZ111" s="107"/>
      <c r="BA111" s="107"/>
      <c r="BB111" s="108"/>
      <c r="BC111" s="40"/>
      <c r="BD111" s="35"/>
      <c r="BE111" s="115" t="str">
        <f>IF([6]回答表!F17="簡易水道事業",IF([6]回答表!X43="○",[6]回答表!B190,IF([6]回答表!AA43="○",[6]回答表!B238,"")),"")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IF([6]回答表!F17="簡易水道事業",IF([6]回答表!X43="○",[6]回答表!Y181,IF([6]回答表!AA43="○",[6]回答表!Y229,"")),"")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IF([6]回答表!F17="簡易水道事業",IF([6]回答表!X43="○",[6]回答表!E190,IF([6]回答表!AA43="○",[6]回答表!E238,"")),"")</f>
        <v/>
      </c>
      <c r="BF114" s="83"/>
      <c r="BG114" s="83"/>
      <c r="BH114" s="83"/>
      <c r="BI114" s="82" t="str">
        <f>IF([6]回答表!F17="簡易水道事業",IF([6]回答表!X43="○",[6]回答表!E191,IF([6]回答表!AA43="○",[6]回答表!E239,"")),"")</f>
        <v/>
      </c>
      <c r="BJ114" s="83"/>
      <c r="BK114" s="83"/>
      <c r="BL114" s="83"/>
      <c r="BM114" s="82" t="str">
        <f>IF([6]回答表!F17="簡易水道事業",IF([6]回答表!X43="○",[6]回答表!E192,IF([6]回答表!AA43="○",[6]回答表!E240,"")),"")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IF([6]回答表!F17="簡易水道事業",IF([6]回答表!AA43="○","○",""),"")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IF([6]回答表!F17="簡易水道事業",IF([6]回答表!X43="○",[6]回答表!Y182,IF([6]回答表!AA43="○",[6]回答表!Y230,"")),"")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IF([6]回答表!F17="簡易水道事業",IF([6]回答表!AD43="○","○",""),"")</f>
        <v/>
      </c>
      <c r="O123" s="98"/>
      <c r="P123" s="98"/>
      <c r="Q123" s="99"/>
      <c r="R123" s="39"/>
      <c r="S123" s="39"/>
      <c r="T123" s="39"/>
      <c r="U123" s="106" t="str">
        <f>IF([6]回答表!F17="簡易水道事業",IF([6]回答表!AD43="○",[6]回答表!B249,""),"")</f>
        <v/>
      </c>
      <c r="V123" s="107"/>
      <c r="W123" s="107"/>
      <c r="X123" s="107"/>
      <c r="Y123" s="107"/>
      <c r="Z123" s="107"/>
      <c r="AA123" s="107"/>
      <c r="AB123" s="107"/>
      <c r="AC123" s="107"/>
      <c r="AD123" s="107"/>
      <c r="AE123" s="107"/>
      <c r="AF123" s="107"/>
      <c r="AG123" s="107"/>
      <c r="AH123" s="107"/>
      <c r="AI123" s="107"/>
      <c r="AJ123" s="108"/>
      <c r="AK123" s="56"/>
      <c r="AL123" s="56"/>
      <c r="AM123" s="106" t="str">
        <f>IF([6]回答表!F17="簡易水道事業",IF([6]回答表!AD43="○",[6]回答表!B255,""),"")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IF([6]回答表!F17="下水道事業",IF([6]回答表!X43="○","○",""),"")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IF([6]回答表!F17="下水道事業",IF([6]回答表!X43="○",[6]回答表!B154,IF([6]回答表!AA43="○",[6]回答表!B201,"")),"")</f>
        <v/>
      </c>
      <c r="AN135" s="107"/>
      <c r="AO135" s="107"/>
      <c r="AP135" s="107"/>
      <c r="AQ135" s="107"/>
      <c r="AR135" s="107"/>
      <c r="AS135" s="107"/>
      <c r="AT135" s="107"/>
      <c r="AU135" s="107"/>
      <c r="AV135" s="107"/>
      <c r="AW135" s="107"/>
      <c r="AX135" s="107"/>
      <c r="AY135" s="107"/>
      <c r="AZ135" s="107"/>
      <c r="BA135" s="107"/>
      <c r="BB135" s="108"/>
      <c r="BC135" s="40"/>
      <c r="BD135" s="35"/>
      <c r="BE135" s="115" t="str">
        <f>IF([6]回答表!F17="下水道事業",IF([6]回答表!X43="○",[6]回答表!B190,IF([6]回答表!AA43="○",[6]回答表!B238,"")),"")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IF([6]回答表!F17="下水道事業",IF([6]回答表!X43="○",[6]回答表!Y184,IF([6]回答表!AA43="○",[6]回答表!Y232,"")),"")</f>
        <v/>
      </c>
      <c r="V137" s="119"/>
      <c r="W137" s="119"/>
      <c r="X137" s="119"/>
      <c r="Y137" s="119"/>
      <c r="Z137" s="119"/>
      <c r="AA137" s="119"/>
      <c r="AB137" s="120"/>
      <c r="AC137" s="118" t="str">
        <f>IF([6]回答表!F17="下水道事業",IF([6]回答表!X43="○",[6]回答表!Y185,IF([6]回答表!AA43="○",[6]回答表!Y233,"")),"")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IF([6]回答表!F17="下水道事業",IF([6]回答表!X43="○",[6]回答表!E190,IF([6]回答表!AA43="○",[6]回答表!E238,"")),"")</f>
        <v/>
      </c>
      <c r="BF138" s="83"/>
      <c r="BG138" s="83"/>
      <c r="BH138" s="83"/>
      <c r="BI138" s="82" t="str">
        <f>IF([6]回答表!F17="下水道事業",IF([6]回答表!X43="○",[6]回答表!E191,IF([6]回答表!AA43="○",[6]回答表!E239,"")),"")</f>
        <v/>
      </c>
      <c r="BJ138" s="83"/>
      <c r="BK138" s="83"/>
      <c r="BL138" s="83"/>
      <c r="BM138" s="82" t="str">
        <f>IF([6]回答表!F17="下水道事業",IF([6]回答表!X43="○",[6]回答表!E192,IF([6]回答表!AA43="○",[6]回答表!E240,"")),"")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IF([6]回答表!F17="下水道事業",IF([6]回答表!AA43="○","○",""),"")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IF([6]回答表!F17="下水道事業",IF([6]回答表!X43="○",[6]回答表!Y186,IF([6]回答表!AA43="○",[6]回答表!Y234,"")),"")</f>
        <v/>
      </c>
      <c r="V142" s="119"/>
      <c r="W142" s="119"/>
      <c r="X142" s="119"/>
      <c r="Y142" s="119"/>
      <c r="Z142" s="119"/>
      <c r="AA142" s="119"/>
      <c r="AB142" s="120"/>
      <c r="AC142" s="118" t="str">
        <f>IF([6]回答表!F17="下水道事業",IF([6]回答表!X43="○",[6]回答表!Y187,IF([6]回答表!AA43="○",[6]回答表!Y235,"")),"")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IF([6]回答表!F17="下水道事業",IF([6]回答表!AD43="○","○",""),"")</f>
        <v/>
      </c>
      <c r="O147" s="98"/>
      <c r="P147" s="98"/>
      <c r="Q147" s="99"/>
      <c r="R147" s="39"/>
      <c r="S147" s="39"/>
      <c r="T147" s="39"/>
      <c r="U147" s="106" t="str">
        <f>IF([6]回答表!F17="下水道事業",IF([6]回答表!AD43="○",[6]回答表!B249,""),"")</f>
        <v/>
      </c>
      <c r="V147" s="107"/>
      <c r="W147" s="107"/>
      <c r="X147" s="107"/>
      <c r="Y147" s="107"/>
      <c r="Z147" s="107"/>
      <c r="AA147" s="107"/>
      <c r="AB147" s="107"/>
      <c r="AC147" s="107"/>
      <c r="AD147" s="107"/>
      <c r="AE147" s="107"/>
      <c r="AF147" s="107"/>
      <c r="AG147" s="107"/>
      <c r="AH147" s="107"/>
      <c r="AI147" s="107"/>
      <c r="AJ147" s="108"/>
      <c r="AK147" s="56"/>
      <c r="AL147" s="56"/>
      <c r="AM147" s="106" t="str">
        <f>IF([6]回答表!F17="下水道事業",IF([6]回答表!AD43="○",[6]回答表!B255,""),"")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IF([6]回答表!BD17="○",IF([6]回答表!X43="○","○",""),"")</f>
        <v/>
      </c>
      <c r="O159" s="98"/>
      <c r="P159" s="98"/>
      <c r="Q159" s="99"/>
      <c r="R159" s="39"/>
      <c r="S159" s="39"/>
      <c r="T159" s="39"/>
      <c r="U159" s="106" t="str">
        <f>IF([6]回答表!BD17="○",IF([6]回答表!X43="○",[6]回答表!B154,IF([6]回答表!AA43="○",[6]回答表!B201,"")),"")</f>
        <v/>
      </c>
      <c r="V159" s="107"/>
      <c r="W159" s="107"/>
      <c r="X159" s="107"/>
      <c r="Y159" s="107"/>
      <c r="Z159" s="107"/>
      <c r="AA159" s="107"/>
      <c r="AB159" s="107"/>
      <c r="AC159" s="107"/>
      <c r="AD159" s="107"/>
      <c r="AE159" s="107"/>
      <c r="AF159" s="107"/>
      <c r="AG159" s="107"/>
      <c r="AH159" s="107"/>
      <c r="AI159" s="107"/>
      <c r="AJ159" s="108"/>
      <c r="AK159" s="50"/>
      <c r="AL159" s="50"/>
      <c r="AM159" s="115" t="str">
        <f>IF([6]回答表!BD17="○",IF([6]回答表!X43="○",[6]回答表!B190,IF([6]回答表!AA43="○",[6]回答表!B238,"")),"")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IF([6]回答表!BD17="○",IF([6]回答表!X43="○",[6]回答表!E190,IF([6]回答表!AA43="○",[6]回答表!E238,"")),"")</f>
        <v/>
      </c>
      <c r="AN162" s="83"/>
      <c r="AO162" s="83"/>
      <c r="AP162" s="83"/>
      <c r="AQ162" s="82" t="str">
        <f>IF([6]回答表!BD17="○",IF([6]回答表!X43="○",[6]回答表!E191,IF([6]回答表!AA43="○",[6]回答表!E239,"")),"")</f>
        <v/>
      </c>
      <c r="AR162" s="83"/>
      <c r="AS162" s="83"/>
      <c r="AT162" s="83"/>
      <c r="AU162" s="82" t="str">
        <f>IF([6]回答表!BD17="○",IF([6]回答表!X43="○",[6]回答表!E192,IF([6]回答表!AA43="○",[6]回答表!E240,"")),"")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IF([6]回答表!BD17="○",IF([6]回答表!AA43="○","○",""),"")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IF([6]回答表!BD17="○",IF([6]回答表!AD43="○","○",""),"")</f>
        <v/>
      </c>
      <c r="O171" s="98"/>
      <c r="P171" s="98"/>
      <c r="Q171" s="99"/>
      <c r="R171" s="39"/>
      <c r="S171" s="39"/>
      <c r="T171" s="39"/>
      <c r="U171" s="106" t="str">
        <f>IF([6]回答表!BD17="○",IF([6]回答表!AD43="○",[6]回答表!B249,""),"")</f>
        <v/>
      </c>
      <c r="V171" s="107"/>
      <c r="W171" s="107"/>
      <c r="X171" s="107"/>
      <c r="Y171" s="107"/>
      <c r="Z171" s="107"/>
      <c r="AA171" s="107"/>
      <c r="AB171" s="107"/>
      <c r="AC171" s="107"/>
      <c r="AD171" s="107"/>
      <c r="AE171" s="107"/>
      <c r="AF171" s="107"/>
      <c r="AG171" s="107"/>
      <c r="AH171" s="107"/>
      <c r="AI171" s="107"/>
      <c r="AJ171" s="108"/>
      <c r="AK171" s="56"/>
      <c r="AL171" s="56"/>
      <c r="AM171" s="106" t="str">
        <f>IF([6]回答表!BD17="○",IF([6]回答表!AD43="○",[6]回答表!B255,""),"")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IF([6]回答表!X44="○","○","")</f>
        <v/>
      </c>
      <c r="O183" s="98"/>
      <c r="P183" s="98"/>
      <c r="Q183" s="99"/>
      <c r="R183" s="39"/>
      <c r="S183" s="39"/>
      <c r="T183" s="39"/>
      <c r="U183" s="106" t="str">
        <f>IF([6]回答表!X44="○",[6]回答表!B266,IF([6]回答表!AA44="○",[6]回答表!B283,""))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IF([6]回答表!X44="○",[6]回答表!U272,IF([6]回答表!AA44="○",[6]回答表!U289,""))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IF([6]回答表!X44="○",[6]回答表!G272,IF([6]回答表!AA44="○",[6]回答表!G289,""))</f>
        <v/>
      </c>
      <c r="AN186" s="119"/>
      <c r="AO186" s="119"/>
      <c r="AP186" s="119"/>
      <c r="AQ186" s="119"/>
      <c r="AR186" s="119"/>
      <c r="AS186" s="119"/>
      <c r="AT186" s="120"/>
      <c r="AU186" s="118" t="str">
        <f>IF([6]回答表!X44="○",[6]回答表!G273,IF([6]回答表!AA44="○",[6]回答表!G290,""))</f>
        <v/>
      </c>
      <c r="AV186" s="119"/>
      <c r="AW186" s="119"/>
      <c r="AX186" s="119"/>
      <c r="AY186" s="119"/>
      <c r="AZ186" s="119"/>
      <c r="BA186" s="119"/>
      <c r="BB186" s="120"/>
      <c r="BC186" s="40"/>
      <c r="BD186" s="35"/>
      <c r="BE186" s="82" t="str">
        <f>IF([6]回答表!X44="○",[6]回答表!X272,IF([6]回答表!AA44="○",[6]回答表!X289,""))</f>
        <v/>
      </c>
      <c r="BF186" s="83"/>
      <c r="BG186" s="83"/>
      <c r="BH186" s="83"/>
      <c r="BI186" s="82" t="str">
        <f>IF([6]回答表!X44="○",[6]回答表!X273,IF([6]回答表!AA44="○",[6]回答表!X290,""))</f>
        <v/>
      </c>
      <c r="BJ186" s="83"/>
      <c r="BK186" s="83"/>
      <c r="BL186" s="86"/>
      <c r="BM186" s="82" t="str">
        <f>IF([6]回答表!X44="○",[6]回答表!X274,IF([6]回答表!AA44="○",[6]回答表!X291,""))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IF([6]回答表!AA44="○","○","")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IF([6]回答表!AD44="○","○","")</f>
        <v/>
      </c>
      <c r="O195" s="98"/>
      <c r="P195" s="98"/>
      <c r="Q195" s="99"/>
      <c r="R195" s="39"/>
      <c r="S195" s="39"/>
      <c r="T195" s="39"/>
      <c r="U195" s="106" t="str">
        <f>IF([6]回答表!AD44="○",[6]回答表!B296,"")</f>
        <v/>
      </c>
      <c r="V195" s="107"/>
      <c r="W195" s="107"/>
      <c r="X195" s="107"/>
      <c r="Y195" s="107"/>
      <c r="Z195" s="107"/>
      <c r="AA195" s="107"/>
      <c r="AB195" s="107"/>
      <c r="AC195" s="107"/>
      <c r="AD195" s="107"/>
      <c r="AE195" s="107"/>
      <c r="AF195" s="107"/>
      <c r="AG195" s="107"/>
      <c r="AH195" s="107"/>
      <c r="AI195" s="107"/>
      <c r="AJ195" s="108"/>
      <c r="AK195" s="61"/>
      <c r="AL195" s="61"/>
      <c r="AM195" s="106" t="str">
        <f>IF([6]回答表!AD44="○",[6]回答表!B302,"")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IF([6]回答表!X45="○","○","")</f>
        <v/>
      </c>
      <c r="O207" s="98"/>
      <c r="P207" s="98"/>
      <c r="Q207" s="99"/>
      <c r="R207" s="39"/>
      <c r="S207" s="39"/>
      <c r="T207" s="39"/>
      <c r="U207" s="106" t="str">
        <f>IF([6]回答表!X45="○",[6]回答表!B314,IF([6]回答表!AA45="○",[6]回答表!B337,""))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IF([6]回答表!X45="○",[6]回答表!B320,"")</f>
        <v/>
      </c>
      <c r="AO207" s="287"/>
      <c r="AP207" s="287"/>
      <c r="AQ207" s="287"/>
      <c r="AR207" s="287"/>
      <c r="AS207" s="287"/>
      <c r="AT207" s="287"/>
      <c r="AU207" s="287"/>
      <c r="AV207" s="287"/>
      <c r="AW207" s="287"/>
      <c r="AX207" s="287"/>
      <c r="AY207" s="287"/>
      <c r="AZ207" s="287"/>
      <c r="BA207" s="287"/>
      <c r="BB207" s="288"/>
      <c r="BC207" s="40"/>
      <c r="BD207" s="35"/>
      <c r="BE207" s="115" t="str">
        <f>IF([6]回答表!X45="○",[6]回答表!B326,IF([6]回答表!AA45="○",[6]回答表!B343,""))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289"/>
      <c r="AO208" s="290"/>
      <c r="AP208" s="290"/>
      <c r="AQ208" s="290"/>
      <c r="AR208" s="290"/>
      <c r="AS208" s="290"/>
      <c r="AT208" s="290"/>
      <c r="AU208" s="290"/>
      <c r="AV208" s="290"/>
      <c r="AW208" s="290"/>
      <c r="AX208" s="290"/>
      <c r="AY208" s="290"/>
      <c r="AZ208" s="290"/>
      <c r="BA208" s="290"/>
      <c r="BB208" s="291"/>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289"/>
      <c r="AO209" s="290"/>
      <c r="AP209" s="290"/>
      <c r="AQ209" s="290"/>
      <c r="AR209" s="290"/>
      <c r="AS209" s="290"/>
      <c r="AT209" s="290"/>
      <c r="AU209" s="290"/>
      <c r="AV209" s="290"/>
      <c r="AW209" s="290"/>
      <c r="AX209" s="290"/>
      <c r="AY209" s="290"/>
      <c r="AZ209" s="290"/>
      <c r="BA209" s="290"/>
      <c r="BB209" s="291"/>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289"/>
      <c r="AO210" s="290"/>
      <c r="AP210" s="290"/>
      <c r="AQ210" s="290"/>
      <c r="AR210" s="290"/>
      <c r="AS210" s="290"/>
      <c r="AT210" s="290"/>
      <c r="AU210" s="290"/>
      <c r="AV210" s="290"/>
      <c r="AW210" s="290"/>
      <c r="AX210" s="290"/>
      <c r="AY210" s="290"/>
      <c r="AZ210" s="290"/>
      <c r="BA210" s="290"/>
      <c r="BB210" s="291"/>
      <c r="BC210" s="40"/>
      <c r="BD210" s="35"/>
      <c r="BE210" s="82" t="str">
        <f>IF([6]回答表!X45="○",[6]回答表!E326,IF([6]回答表!AA45="○",[6]回答表!E343,""))</f>
        <v/>
      </c>
      <c r="BF210" s="83"/>
      <c r="BG210" s="83"/>
      <c r="BH210" s="83"/>
      <c r="BI210" s="82" t="str">
        <f>IF([6]回答表!X45="○",[6]回答表!E327,IF([6]回答表!AA45="○",[6]回答表!E344,""))</f>
        <v/>
      </c>
      <c r="BJ210" s="83"/>
      <c r="BK210" s="83"/>
      <c r="BL210" s="86"/>
      <c r="BM210" s="82" t="str">
        <f>IF([6]回答表!X45="○",[6]回答表!E328,IF([6]回答表!AA45="○",[6]回答表!E345,""))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289"/>
      <c r="AO211" s="290"/>
      <c r="AP211" s="290"/>
      <c r="AQ211" s="290"/>
      <c r="AR211" s="290"/>
      <c r="AS211" s="290"/>
      <c r="AT211" s="290"/>
      <c r="AU211" s="290"/>
      <c r="AV211" s="290"/>
      <c r="AW211" s="290"/>
      <c r="AX211" s="290"/>
      <c r="AY211" s="290"/>
      <c r="AZ211" s="290"/>
      <c r="BA211" s="290"/>
      <c r="BB211" s="291"/>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289"/>
      <c r="AO212" s="290"/>
      <c r="AP212" s="290"/>
      <c r="AQ212" s="290"/>
      <c r="AR212" s="290"/>
      <c r="AS212" s="290"/>
      <c r="AT212" s="290"/>
      <c r="AU212" s="290"/>
      <c r="AV212" s="290"/>
      <c r="AW212" s="290"/>
      <c r="AX212" s="290"/>
      <c r="AY212" s="290"/>
      <c r="AZ212" s="290"/>
      <c r="BA212" s="290"/>
      <c r="BB212" s="291"/>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IF([6]回答表!AA45="○","○","")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289"/>
      <c r="AO213" s="290"/>
      <c r="AP213" s="290"/>
      <c r="AQ213" s="290"/>
      <c r="AR213" s="290"/>
      <c r="AS213" s="290"/>
      <c r="AT213" s="290"/>
      <c r="AU213" s="290"/>
      <c r="AV213" s="290"/>
      <c r="AW213" s="290"/>
      <c r="AX213" s="290"/>
      <c r="AY213" s="290"/>
      <c r="AZ213" s="290"/>
      <c r="BA213" s="290"/>
      <c r="BB213" s="291"/>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289"/>
      <c r="AO214" s="290"/>
      <c r="AP214" s="290"/>
      <c r="AQ214" s="290"/>
      <c r="AR214" s="290"/>
      <c r="AS214" s="290"/>
      <c r="AT214" s="290"/>
      <c r="AU214" s="290"/>
      <c r="AV214" s="290"/>
      <c r="AW214" s="290"/>
      <c r="AX214" s="290"/>
      <c r="AY214" s="290"/>
      <c r="AZ214" s="290"/>
      <c r="BA214" s="290"/>
      <c r="BB214" s="291"/>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289"/>
      <c r="AO215" s="290"/>
      <c r="AP215" s="290"/>
      <c r="AQ215" s="290"/>
      <c r="AR215" s="290"/>
      <c r="AS215" s="290"/>
      <c r="AT215" s="290"/>
      <c r="AU215" s="290"/>
      <c r="AV215" s="290"/>
      <c r="AW215" s="290"/>
      <c r="AX215" s="290"/>
      <c r="AY215" s="290"/>
      <c r="AZ215" s="290"/>
      <c r="BA215" s="290"/>
      <c r="BB215" s="291"/>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292"/>
      <c r="AO216" s="293"/>
      <c r="AP216" s="293"/>
      <c r="AQ216" s="293"/>
      <c r="AR216" s="293"/>
      <c r="AS216" s="293"/>
      <c r="AT216" s="293"/>
      <c r="AU216" s="293"/>
      <c r="AV216" s="293"/>
      <c r="AW216" s="293"/>
      <c r="AX216" s="293"/>
      <c r="AY216" s="293"/>
      <c r="AZ216" s="293"/>
      <c r="BA216" s="293"/>
      <c r="BB216" s="294"/>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IF([6]回答表!AD45="○","○","")</f>
        <v/>
      </c>
      <c r="O219" s="98"/>
      <c r="P219" s="98"/>
      <c r="Q219" s="99"/>
      <c r="R219" s="39"/>
      <c r="S219" s="39"/>
      <c r="T219" s="39"/>
      <c r="U219" s="106" t="str">
        <f>IF([6]回答表!AD45="○",[6]回答表!B350,"")</f>
        <v/>
      </c>
      <c r="V219" s="107"/>
      <c r="W219" s="107"/>
      <c r="X219" s="107"/>
      <c r="Y219" s="107"/>
      <c r="Z219" s="107"/>
      <c r="AA219" s="107"/>
      <c r="AB219" s="107"/>
      <c r="AC219" s="107"/>
      <c r="AD219" s="107"/>
      <c r="AE219" s="107"/>
      <c r="AF219" s="107"/>
      <c r="AG219" s="107"/>
      <c r="AH219" s="107"/>
      <c r="AI219" s="107"/>
      <c r="AJ219" s="108"/>
      <c r="AK219" s="61"/>
      <c r="AL219" s="61"/>
      <c r="AM219" s="106" t="str">
        <f>IF([6]回答表!AD45="○",[6]回答表!B356,"")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IF([6]回答表!X46="○","○","")</f>
        <v/>
      </c>
      <c r="O231" s="98"/>
      <c r="P231" s="98"/>
      <c r="Q231" s="99"/>
      <c r="R231" s="39"/>
      <c r="S231" s="39"/>
      <c r="T231" s="39"/>
      <c r="U231" s="106" t="str">
        <f>IF([6]回答表!X46="○",[6]回答表!B368,IF([6]回答表!AA46="○",[6]回答表!B382,""))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IF([6]回答表!X46="○",[6]回答表!BC375,IF([6]回答表!AA46="○",[6]回答表!BC389,""))</f>
        <v/>
      </c>
      <c r="AR231" s="150"/>
      <c r="AS231" s="150"/>
      <c r="AT231" s="150"/>
      <c r="AU231" s="155" t="s">
        <v>63</v>
      </c>
      <c r="AV231" s="156"/>
      <c r="AW231" s="156"/>
      <c r="AX231" s="157"/>
      <c r="AY231" s="150" t="str">
        <f>IF([6]回答表!X46="○",[6]回答表!BC380,IF([6]回答表!AA46="○",[6]回答表!BC394,""))</f>
        <v/>
      </c>
      <c r="AZ231" s="150"/>
      <c r="BA231" s="150"/>
      <c r="BB231" s="150"/>
      <c r="BC231" s="40"/>
      <c r="BD231" s="35"/>
      <c r="BE231" s="115" t="str">
        <f>IF([6]回答表!X46="○",[6]回答表!S374,IF([6]回答表!AA46="○",[6]回答表!S388,""))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IF([6]回答表!X46="○",[6]回答表!BC376,IF([6]回答表!AA46="○",[6]回答表!BC390,""))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IF([6]回答表!X46="○",[6]回答表!V374,IF([6]回答表!AA46="○",[6]回答表!V388,""))</f>
        <v/>
      </c>
      <c r="BF234" s="83"/>
      <c r="BG234" s="83"/>
      <c r="BH234" s="83"/>
      <c r="BI234" s="82" t="str">
        <f>IF([6]回答表!X46="○",[6]回答表!V375,IF([6]回答表!AA46="○",[6]回答表!V389,""))</f>
        <v/>
      </c>
      <c r="BJ234" s="83"/>
      <c r="BK234" s="83"/>
      <c r="BL234" s="86"/>
      <c r="BM234" s="82" t="str">
        <f>IF([6]回答表!X46="○",[6]回答表!V376,IF([6]回答表!AA46="○",[6]回答表!V390,""))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IF([6]回答表!X46="○",[6]回答表!BC377,IF([6]回答表!AA46="○",[6]回答表!BC391,""))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IF([6]回答表!X46="○",[6]回答表!BC381,IF([6]回答表!AA46="○",[6]回答表!BC395,""))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IF([6]回答表!AA46="○","○","")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IF([6]回答表!X46="○",[6]回答表!BC378,IF([6]回答表!AA46="○",[6]回答表!BC392,""))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IF([6]回答表!X46="○",[6]回答表!BC379,IF([6]回答表!AA46="○",[6]回答表!BC393,""))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IF([6]回答表!AD46="○","○","")</f>
        <v/>
      </c>
      <c r="O243" s="98"/>
      <c r="P243" s="98"/>
      <c r="Q243" s="99"/>
      <c r="R243" s="39"/>
      <c r="S243" s="39"/>
      <c r="T243" s="39"/>
      <c r="U243" s="106" t="str">
        <f>IF([6]回答表!AD46="○",[6]回答表!B396,"")</f>
        <v/>
      </c>
      <c r="V243" s="107"/>
      <c r="W243" s="107"/>
      <c r="X243" s="107"/>
      <c r="Y243" s="107"/>
      <c r="Z243" s="107"/>
      <c r="AA243" s="107"/>
      <c r="AB243" s="107"/>
      <c r="AC243" s="107"/>
      <c r="AD243" s="107"/>
      <c r="AE243" s="107"/>
      <c r="AF243" s="107"/>
      <c r="AG243" s="107"/>
      <c r="AH243" s="107"/>
      <c r="AI243" s="107"/>
      <c r="AJ243" s="108"/>
      <c r="AK243" s="56"/>
      <c r="AL243" s="56"/>
      <c r="AM243" s="106" t="str">
        <f>IF([6]回答表!AD46="○",[6]回答表!B402,"")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IF([6]回答表!X47="○","○","")</f>
        <v/>
      </c>
      <c r="O254" s="98"/>
      <c r="P254" s="98"/>
      <c r="Q254" s="99"/>
      <c r="R254" s="39"/>
      <c r="S254" s="39"/>
      <c r="T254" s="39"/>
      <c r="U254" s="106" t="str">
        <f>IF([6]回答表!X47="○",[6]回答表!B414,IF([6]回答表!AA47="○",[6]回答表!B431,""))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IF([6]回答表!X47="○",[6]回答表!B424,IF([6]回答表!AA47="○",[6]回答表!B441,""))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IF([6]回答表!X47="○",[6]回答表!G420,IF([6]回答表!AA47="○",[6]回答表!G437,""))</f>
        <v/>
      </c>
      <c r="AN256" s="119"/>
      <c r="AO256" s="119"/>
      <c r="AP256" s="119"/>
      <c r="AQ256" s="119"/>
      <c r="AR256" s="119"/>
      <c r="AS256" s="119"/>
      <c r="AT256" s="120"/>
      <c r="AU256" s="118" t="str">
        <f>IF([6]回答表!X47="○",[6]回答表!G421,IF([6]回答表!AA47="○",[6]回答表!G438,""))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IF([6]回答表!X47="○",[6]回答表!E424,IF([6]回答表!AA47="○",[6]回答表!E441,""))</f>
        <v/>
      </c>
      <c r="BF257" s="83"/>
      <c r="BG257" s="83"/>
      <c r="BH257" s="83"/>
      <c r="BI257" s="82" t="str">
        <f>IF([6]回答表!X47="○",[6]回答表!E425,IF([6]回答表!AA47="○",[6]回答表!E442,""))</f>
        <v/>
      </c>
      <c r="BJ257" s="83"/>
      <c r="BK257" s="83"/>
      <c r="BL257" s="86"/>
      <c r="BM257" s="82" t="str">
        <f>IF([6]回答表!X47="○",[6]回答表!E426,IF([6]回答表!AA47="○",[6]回答表!E443,""))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IF([6]回答表!AA47="○","○","")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IF([6]回答表!AD47="○","○","")</f>
        <v/>
      </c>
      <c r="O266" s="98"/>
      <c r="P266" s="98"/>
      <c r="Q266" s="99"/>
      <c r="R266" s="39"/>
      <c r="S266" s="39"/>
      <c r="T266" s="39"/>
      <c r="U266" s="106" t="str">
        <f>IF([6]回答表!AD47="○",[6]回答表!B448,"")</f>
        <v/>
      </c>
      <c r="V266" s="107"/>
      <c r="W266" s="107"/>
      <c r="X266" s="107"/>
      <c r="Y266" s="107"/>
      <c r="Z266" s="107"/>
      <c r="AA266" s="107"/>
      <c r="AB266" s="107"/>
      <c r="AC266" s="107"/>
      <c r="AD266" s="107"/>
      <c r="AE266" s="107"/>
      <c r="AF266" s="107"/>
      <c r="AG266" s="107"/>
      <c r="AH266" s="107"/>
      <c r="AI266" s="107"/>
      <c r="AJ266" s="108"/>
      <c r="AK266" s="50"/>
      <c r="AL266" s="50"/>
      <c r="AM266" s="106" t="str">
        <f>IF([6]回答表!AD47="○",[6]回答表!B454,"")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IF([6]回答表!R48="○",[6]回答表!B467,"")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D243:M246"/>
    <mergeCell ref="N243:Q246"/>
    <mergeCell ref="U243:AJ246"/>
    <mergeCell ref="AR105:BB106"/>
    <mergeCell ref="D107:Q108"/>
    <mergeCell ref="R107:BB108"/>
    <mergeCell ref="D111:M114"/>
    <mergeCell ref="N111:Q114"/>
    <mergeCell ref="D99:M102"/>
    <mergeCell ref="N99:Q102"/>
    <mergeCell ref="U99:AJ102"/>
    <mergeCell ref="AM99:BP102"/>
    <mergeCell ref="BI111:BL113"/>
    <mergeCell ref="U111:AJ112"/>
    <mergeCell ref="U116:AJ117"/>
    <mergeCell ref="U118:AJ120"/>
    <mergeCell ref="U113:AJ115"/>
    <mergeCell ref="AM111:BB120"/>
    <mergeCell ref="BE111:BH113"/>
    <mergeCell ref="BE114:BH117"/>
    <mergeCell ref="D117:M120"/>
    <mergeCell ref="N117:Q120"/>
    <mergeCell ref="BE118:BH120"/>
    <mergeCell ref="C11:T13"/>
    <mergeCell ref="BE261:BH263"/>
    <mergeCell ref="BI261:BL263"/>
    <mergeCell ref="BM261:BP263"/>
    <mergeCell ref="D266:M269"/>
    <mergeCell ref="N266:Q269"/>
    <mergeCell ref="U266:AJ269"/>
    <mergeCell ref="AM266:BP269"/>
    <mergeCell ref="BE254:BH256"/>
    <mergeCell ref="BI254:BL256"/>
    <mergeCell ref="AM243:BP246"/>
    <mergeCell ref="AY236:BB240"/>
    <mergeCell ref="D237:M240"/>
    <mergeCell ref="N237:Q240"/>
    <mergeCell ref="AM237:AP238"/>
    <mergeCell ref="AQ237:AT238"/>
    <mergeCell ref="BE238:BH240"/>
    <mergeCell ref="BM238:BP240"/>
    <mergeCell ref="BE234:BH237"/>
    <mergeCell ref="BI234:BL237"/>
    <mergeCell ref="BI238:BL240"/>
    <mergeCell ref="AM239:AP240"/>
    <mergeCell ref="AQ239:AT240"/>
    <mergeCell ref="D123:M126"/>
    <mergeCell ref="AR249:BB249"/>
    <mergeCell ref="D250:Q251"/>
    <mergeCell ref="R250:BB251"/>
    <mergeCell ref="D254:M257"/>
    <mergeCell ref="N254:Q257"/>
    <mergeCell ref="U254:AJ263"/>
    <mergeCell ref="BM254:BP256"/>
    <mergeCell ref="AM256:AT258"/>
    <mergeCell ref="AU256:BB258"/>
    <mergeCell ref="BE257:BH260"/>
    <mergeCell ref="BI257:BL260"/>
    <mergeCell ref="BM257:BP260"/>
    <mergeCell ref="AM254:AT255"/>
    <mergeCell ref="AU254:BB255"/>
    <mergeCell ref="D260:M263"/>
    <mergeCell ref="N260:Q263"/>
    <mergeCell ref="AO43:BB43"/>
    <mergeCell ref="N231:Q234"/>
    <mergeCell ref="U231:AJ240"/>
    <mergeCell ref="AM231:AP232"/>
    <mergeCell ref="AQ231:AT232"/>
    <mergeCell ref="AU231:AX235"/>
    <mergeCell ref="AQ235:AT236"/>
    <mergeCell ref="AU236:AX240"/>
    <mergeCell ref="N219:Q222"/>
    <mergeCell ref="N123:Q126"/>
    <mergeCell ref="U123:AJ126"/>
    <mergeCell ref="AM123:BP126"/>
    <mergeCell ref="U219:AJ222"/>
    <mergeCell ref="D83:Q84"/>
    <mergeCell ref="R83:BB84"/>
    <mergeCell ref="AM235:AP236"/>
    <mergeCell ref="AM46:AN46"/>
    <mergeCell ref="AM47:AN47"/>
    <mergeCell ref="AM48:AN48"/>
    <mergeCell ref="AC89:AJ91"/>
    <mergeCell ref="U92:AB93"/>
    <mergeCell ref="AC92:AJ93"/>
    <mergeCell ref="BM234:BP237"/>
    <mergeCell ref="D213:M216"/>
    <mergeCell ref="N213:Q216"/>
    <mergeCell ref="AR201:BB202"/>
    <mergeCell ref="D203:Q204"/>
    <mergeCell ref="R203:BB204"/>
    <mergeCell ref="D207:M210"/>
    <mergeCell ref="N207:Q210"/>
    <mergeCell ref="U207:AJ216"/>
    <mergeCell ref="AN207:BB216"/>
    <mergeCell ref="AM219:BP222"/>
    <mergeCell ref="AR225:BB226"/>
    <mergeCell ref="D227:Q228"/>
    <mergeCell ref="R227:BB228"/>
    <mergeCell ref="AY231:BB235"/>
    <mergeCell ref="BE231:BH233"/>
    <mergeCell ref="BI231:BL233"/>
    <mergeCell ref="BM231:BP233"/>
    <mergeCell ref="AM233:AP234"/>
    <mergeCell ref="AQ233:AT234"/>
    <mergeCell ref="D231:M234"/>
    <mergeCell ref="D219:M222"/>
    <mergeCell ref="D195:M198"/>
    <mergeCell ref="N195:Q198"/>
    <mergeCell ref="U195:AJ198"/>
    <mergeCell ref="AM195:BP198"/>
    <mergeCell ref="BI183:BL185"/>
    <mergeCell ref="BM183:BP185"/>
    <mergeCell ref="AM186:AT188"/>
    <mergeCell ref="AU186:BB188"/>
    <mergeCell ref="BE186:BH189"/>
    <mergeCell ref="BI186:BL189"/>
    <mergeCell ref="AR177:BB178"/>
    <mergeCell ref="D179:Q180"/>
    <mergeCell ref="R179:BB180"/>
    <mergeCell ref="AQ162:AT165"/>
    <mergeCell ref="AU162:AX165"/>
    <mergeCell ref="D165:M168"/>
    <mergeCell ref="N165:Q168"/>
    <mergeCell ref="AM166:AP168"/>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BE142:BH144"/>
    <mergeCell ref="BI142:BL144"/>
    <mergeCell ref="BM142:BP144"/>
    <mergeCell ref="D147:M150"/>
    <mergeCell ref="N147:Q150"/>
    <mergeCell ref="U147:AJ150"/>
    <mergeCell ref="AQ166:AT168"/>
    <mergeCell ref="AU166:AX168"/>
    <mergeCell ref="D159:M162"/>
    <mergeCell ref="N159:Q162"/>
    <mergeCell ref="U159:AJ168"/>
    <mergeCell ref="AM159:AP161"/>
    <mergeCell ref="AQ159:AT161"/>
    <mergeCell ref="AU159:AX161"/>
    <mergeCell ref="AM162:AP165"/>
    <mergeCell ref="D141:M144"/>
    <mergeCell ref="N141:Q144"/>
    <mergeCell ref="U142:AB144"/>
    <mergeCell ref="AC142:AJ144"/>
    <mergeCell ref="AM147:BP150"/>
    <mergeCell ref="AR153:BB154"/>
    <mergeCell ref="D155:Q156"/>
    <mergeCell ref="R155:BB156"/>
    <mergeCell ref="AR129:BB130"/>
    <mergeCell ref="D131:Q132"/>
    <mergeCell ref="R131:BB132"/>
    <mergeCell ref="D135:M138"/>
    <mergeCell ref="N135:Q138"/>
    <mergeCell ref="U135:AB136"/>
    <mergeCell ref="U137:AB139"/>
    <mergeCell ref="AC137:AJ139"/>
    <mergeCell ref="BE138:BH141"/>
    <mergeCell ref="BI138:BL141"/>
    <mergeCell ref="BM138:BP141"/>
    <mergeCell ref="U140:AB141"/>
    <mergeCell ref="AC140:AJ141"/>
    <mergeCell ref="AC135:AJ136"/>
    <mergeCell ref="AM135:BB144"/>
    <mergeCell ref="D87:M90"/>
    <mergeCell ref="N87:Q90"/>
    <mergeCell ref="U87:AB88"/>
    <mergeCell ref="AC87:AJ88"/>
    <mergeCell ref="AM87:BB96"/>
    <mergeCell ref="D93:M96"/>
    <mergeCell ref="N93:Q96"/>
    <mergeCell ref="U94:AB96"/>
    <mergeCell ref="AC94:AJ96"/>
    <mergeCell ref="U89:AB91"/>
    <mergeCell ref="BM70:BP72"/>
    <mergeCell ref="D44:M47"/>
    <mergeCell ref="N44:Q47"/>
    <mergeCell ref="D63:M66"/>
    <mergeCell ref="N63:Q66"/>
    <mergeCell ref="U63:AJ72"/>
    <mergeCell ref="D75:M78"/>
    <mergeCell ref="N75:Q78"/>
    <mergeCell ref="U75:AJ78"/>
    <mergeCell ref="AM75:BP78"/>
    <mergeCell ref="BE63:BH65"/>
    <mergeCell ref="BI63:BL65"/>
    <mergeCell ref="BM63:BP65"/>
    <mergeCell ref="AM66:AT68"/>
    <mergeCell ref="AU66:BB68"/>
    <mergeCell ref="BE66:BH69"/>
    <mergeCell ref="U8:AN10"/>
    <mergeCell ref="U11:AN13"/>
    <mergeCell ref="AO11:BE13"/>
    <mergeCell ref="AO8:BE10"/>
    <mergeCell ref="AM63:AT65"/>
    <mergeCell ref="AU63:BB65"/>
    <mergeCell ref="D69:M72"/>
    <mergeCell ref="N69:Q72"/>
    <mergeCell ref="AO44:BB44"/>
    <mergeCell ref="AO45:BB45"/>
    <mergeCell ref="AO46:BB46"/>
    <mergeCell ref="AO47:BB47"/>
    <mergeCell ref="AO48:BB48"/>
    <mergeCell ref="AM44:AN44"/>
    <mergeCell ref="BE39:BH42"/>
    <mergeCell ref="BE43:BH45"/>
    <mergeCell ref="D59:Q60"/>
    <mergeCell ref="R59:BB60"/>
    <mergeCell ref="AM42:AN42"/>
    <mergeCell ref="AM43:AN43"/>
    <mergeCell ref="AM45:AN45"/>
    <mergeCell ref="N36:Q39"/>
    <mergeCell ref="BE70:BH72"/>
    <mergeCell ref="AO42:BB42"/>
    <mergeCell ref="C8:T10"/>
    <mergeCell ref="BM114:BP117"/>
    <mergeCell ref="BI118:BL120"/>
    <mergeCell ref="BM118:BP120"/>
    <mergeCell ref="D24:J26"/>
    <mergeCell ref="K24:Q26"/>
    <mergeCell ref="D52:M55"/>
    <mergeCell ref="N52:Q55"/>
    <mergeCell ref="AR31:BB31"/>
    <mergeCell ref="Y23:AE23"/>
    <mergeCell ref="AF23:AL23"/>
    <mergeCell ref="AM23:AS23"/>
    <mergeCell ref="AT23:AZ23"/>
    <mergeCell ref="R24:X26"/>
    <mergeCell ref="Y24:AE26"/>
    <mergeCell ref="AF24:AL26"/>
    <mergeCell ref="BB20:BJ23"/>
    <mergeCell ref="BB24:BJ26"/>
    <mergeCell ref="U36:AJ47"/>
    <mergeCell ref="AM36:AT37"/>
    <mergeCell ref="BF8:BP10"/>
    <mergeCell ref="BF11:BP13"/>
    <mergeCell ref="AM24:AS26"/>
    <mergeCell ref="AT24:AZ26"/>
    <mergeCell ref="D18:AZ19"/>
    <mergeCell ref="D20:J23"/>
    <mergeCell ref="K20:Q23"/>
    <mergeCell ref="R20:X23"/>
    <mergeCell ref="Y20:AZ22"/>
    <mergeCell ref="D32:Q33"/>
    <mergeCell ref="R32:BB33"/>
    <mergeCell ref="AU36:BB37"/>
    <mergeCell ref="BE36:BH38"/>
    <mergeCell ref="D36:M39"/>
    <mergeCell ref="C275:BQ277"/>
    <mergeCell ref="D279:BP297"/>
    <mergeCell ref="BE87:BH89"/>
    <mergeCell ref="BI87:BL89"/>
    <mergeCell ref="BM87:BP89"/>
    <mergeCell ref="BM39:BP42"/>
    <mergeCell ref="BM43:BP45"/>
    <mergeCell ref="AR58:BB58"/>
    <mergeCell ref="AR81:BB82"/>
    <mergeCell ref="U52:AJ55"/>
    <mergeCell ref="AM52:BP55"/>
    <mergeCell ref="BI36:BL38"/>
    <mergeCell ref="BM36:BP38"/>
    <mergeCell ref="AM38:AT40"/>
    <mergeCell ref="AU38:BB40"/>
    <mergeCell ref="BE214:BH216"/>
    <mergeCell ref="BI214:BL216"/>
    <mergeCell ref="BM214:BP216"/>
    <mergeCell ref="BI39:BL42"/>
    <mergeCell ref="BI43:BL45"/>
    <mergeCell ref="BI66:BL69"/>
    <mergeCell ref="BM66:BP69"/>
    <mergeCell ref="BI70:BL72"/>
    <mergeCell ref="BM111:BP113"/>
    <mergeCell ref="BI114:BL117"/>
    <mergeCell ref="BE207:BH209"/>
    <mergeCell ref="BI207:BL209"/>
    <mergeCell ref="BM207:BP209"/>
    <mergeCell ref="BE210:BH213"/>
    <mergeCell ref="BI210:BL213"/>
    <mergeCell ref="BM210:BP213"/>
    <mergeCell ref="BE90:BH93"/>
    <mergeCell ref="BI90:BL93"/>
    <mergeCell ref="BM90:BP93"/>
    <mergeCell ref="BE94:BH96"/>
    <mergeCell ref="BI94:BL96"/>
    <mergeCell ref="BM94:BP96"/>
    <mergeCell ref="BE135:BH137"/>
    <mergeCell ref="BI135:BL137"/>
    <mergeCell ref="BM135:BP137"/>
    <mergeCell ref="BI190:BL192"/>
    <mergeCell ref="BM190:BP192"/>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2322-314C-45F0-BECB-061BA500CEF2}">
  <sheetPr>
    <pageSetUpPr fitToPage="1"/>
  </sheetPr>
  <dimension ref="A1:CE298"/>
  <sheetViews>
    <sheetView showZeros="0" zoomScale="55" zoomScaleNormal="55" workbookViewId="0">
      <selection activeCell="CE64" sqref="CE64"/>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0" t="s">
        <v>2</v>
      </c>
      <c r="AP8" s="258"/>
      <c r="AQ8" s="258"/>
      <c r="AR8" s="258"/>
      <c r="AS8" s="258"/>
      <c r="AT8" s="258"/>
      <c r="AU8" s="258"/>
      <c r="AV8" s="258"/>
      <c r="AW8" s="258"/>
      <c r="AX8" s="258"/>
      <c r="AY8" s="258"/>
      <c r="AZ8" s="258"/>
      <c r="BA8" s="258"/>
      <c r="BB8" s="258"/>
      <c r="BC8" s="258"/>
      <c r="BD8" s="258"/>
      <c r="BE8" s="259"/>
      <c r="BF8" s="255" t="s">
        <v>3</v>
      </c>
      <c r="BG8" s="261"/>
      <c r="BH8" s="261"/>
      <c r="BI8" s="261"/>
      <c r="BJ8" s="261"/>
      <c r="BK8" s="261"/>
      <c r="BL8" s="261"/>
      <c r="BM8" s="261"/>
      <c r="BN8" s="261"/>
      <c r="BO8" s="261"/>
      <c r="BP8" s="261"/>
      <c r="BQ8" s="8"/>
    </row>
    <row r="9" spans="3:70" ht="15.6" customHeight="1" x14ac:dyDescent="0.4">
      <c r="C9" s="256"/>
      <c r="D9" s="256"/>
      <c r="E9" s="256"/>
      <c r="F9" s="256"/>
      <c r="G9" s="256"/>
      <c r="H9" s="256"/>
      <c r="I9" s="256"/>
      <c r="J9" s="256"/>
      <c r="K9" s="256"/>
      <c r="L9" s="256"/>
      <c r="M9" s="256"/>
      <c r="N9" s="256"/>
      <c r="O9" s="256"/>
      <c r="P9" s="256"/>
      <c r="Q9" s="256"/>
      <c r="R9" s="256"/>
      <c r="S9" s="256"/>
      <c r="T9" s="256"/>
      <c r="U9" s="211"/>
      <c r="V9" s="209"/>
      <c r="W9" s="209"/>
      <c r="X9" s="209"/>
      <c r="Y9" s="209"/>
      <c r="Z9" s="209"/>
      <c r="AA9" s="209"/>
      <c r="AB9" s="209"/>
      <c r="AC9" s="209"/>
      <c r="AD9" s="209"/>
      <c r="AE9" s="209"/>
      <c r="AF9" s="209"/>
      <c r="AG9" s="209"/>
      <c r="AH9" s="209"/>
      <c r="AI9" s="209"/>
      <c r="AJ9" s="209"/>
      <c r="AK9" s="209"/>
      <c r="AL9" s="209"/>
      <c r="AM9" s="209"/>
      <c r="AN9" s="210"/>
      <c r="AO9" s="211"/>
      <c r="AP9" s="209"/>
      <c r="AQ9" s="209"/>
      <c r="AR9" s="209"/>
      <c r="AS9" s="209"/>
      <c r="AT9" s="209"/>
      <c r="AU9" s="209"/>
      <c r="AV9" s="209"/>
      <c r="AW9" s="209"/>
      <c r="AX9" s="209"/>
      <c r="AY9" s="209"/>
      <c r="AZ9" s="209"/>
      <c r="BA9" s="209"/>
      <c r="BB9" s="209"/>
      <c r="BC9" s="209"/>
      <c r="BD9" s="209"/>
      <c r="BE9" s="210"/>
      <c r="BF9" s="261"/>
      <c r="BG9" s="261"/>
      <c r="BH9" s="261"/>
      <c r="BI9" s="261"/>
      <c r="BJ9" s="261"/>
      <c r="BK9" s="261"/>
      <c r="BL9" s="261"/>
      <c r="BM9" s="261"/>
      <c r="BN9" s="261"/>
      <c r="BO9" s="261"/>
      <c r="BP9" s="261"/>
      <c r="BQ9" s="8"/>
    </row>
    <row r="10" spans="3:70" ht="15.6" customHeight="1" x14ac:dyDescent="0.4">
      <c r="C10" s="256"/>
      <c r="D10" s="256"/>
      <c r="E10" s="256"/>
      <c r="F10" s="256"/>
      <c r="G10" s="256"/>
      <c r="H10" s="256"/>
      <c r="I10" s="256"/>
      <c r="J10" s="256"/>
      <c r="K10" s="256"/>
      <c r="L10" s="256"/>
      <c r="M10" s="256"/>
      <c r="N10" s="256"/>
      <c r="O10" s="256"/>
      <c r="P10" s="256"/>
      <c r="Q10" s="256"/>
      <c r="R10" s="256"/>
      <c r="S10" s="256"/>
      <c r="T10" s="256"/>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61"/>
      <c r="BG10" s="261"/>
      <c r="BH10" s="261"/>
      <c r="BI10" s="261"/>
      <c r="BJ10" s="261"/>
      <c r="BK10" s="261"/>
      <c r="BL10" s="261"/>
      <c r="BM10" s="261"/>
      <c r="BN10" s="261"/>
      <c r="BO10" s="261"/>
      <c r="BP10" s="261"/>
      <c r="BQ10" s="8"/>
    </row>
    <row r="11" spans="3:70" ht="15.6" customHeight="1" x14ac:dyDescent="0.4">
      <c r="C11" s="262" t="str">
        <f>IF(COUNTIF([4]回答表!K15,"*")&gt;0,[4]回答表!K15,"")</f>
        <v>湯沢市</v>
      </c>
      <c r="D11" s="256"/>
      <c r="E11" s="256"/>
      <c r="F11" s="256"/>
      <c r="G11" s="256"/>
      <c r="H11" s="256"/>
      <c r="I11" s="256"/>
      <c r="J11" s="256"/>
      <c r="K11" s="256"/>
      <c r="L11" s="256"/>
      <c r="M11" s="256"/>
      <c r="N11" s="256"/>
      <c r="O11" s="256"/>
      <c r="P11" s="256"/>
      <c r="Q11" s="256"/>
      <c r="R11" s="256"/>
      <c r="S11" s="256"/>
      <c r="T11" s="256"/>
      <c r="U11" s="263" t="str">
        <f>IF(COUNTIF([4]回答表!F17,"*")&gt;0,[4]回答表!F17,"")</f>
        <v>介護サービス事業</v>
      </c>
      <c r="V11" s="264"/>
      <c r="W11" s="264"/>
      <c r="X11" s="264"/>
      <c r="Y11" s="264"/>
      <c r="Z11" s="264"/>
      <c r="AA11" s="264"/>
      <c r="AB11" s="264"/>
      <c r="AC11" s="264"/>
      <c r="AD11" s="264"/>
      <c r="AE11" s="264"/>
      <c r="AF11" s="258"/>
      <c r="AG11" s="258"/>
      <c r="AH11" s="258"/>
      <c r="AI11" s="258"/>
      <c r="AJ11" s="258"/>
      <c r="AK11" s="258"/>
      <c r="AL11" s="258"/>
      <c r="AM11" s="258"/>
      <c r="AN11" s="259"/>
      <c r="AO11" s="269" t="str">
        <f>IF(COUNTIF([4]回答表!W17,"*")&gt;0,[4]回答表!W17,"")</f>
        <v>老人デイサービスセンター</v>
      </c>
      <c r="AP11" s="258"/>
      <c r="AQ11" s="258"/>
      <c r="AR11" s="258"/>
      <c r="AS11" s="258"/>
      <c r="AT11" s="258"/>
      <c r="AU11" s="258"/>
      <c r="AV11" s="258"/>
      <c r="AW11" s="258"/>
      <c r="AX11" s="258"/>
      <c r="AY11" s="258"/>
      <c r="AZ11" s="258"/>
      <c r="BA11" s="258"/>
      <c r="BB11" s="258"/>
      <c r="BC11" s="258"/>
      <c r="BD11" s="258"/>
      <c r="BE11" s="259"/>
      <c r="BF11" s="262" t="str">
        <f>IF(COUNTIF([4]回答表!F19,"*")&gt;0,[4]回答表!F19,"")</f>
        <v>介護サービス特別会計</v>
      </c>
      <c r="BG11" s="261"/>
      <c r="BH11" s="261"/>
      <c r="BI11" s="261"/>
      <c r="BJ11" s="261"/>
      <c r="BK11" s="261"/>
      <c r="BL11" s="261"/>
      <c r="BM11" s="261"/>
      <c r="BN11" s="261"/>
      <c r="BO11" s="261"/>
      <c r="BP11" s="261"/>
      <c r="BQ11" s="6"/>
    </row>
    <row r="12" spans="3:70" ht="15.6" customHeight="1" x14ac:dyDescent="0.4">
      <c r="C12" s="256"/>
      <c r="D12" s="256"/>
      <c r="E12" s="256"/>
      <c r="F12" s="256"/>
      <c r="G12" s="256"/>
      <c r="H12" s="256"/>
      <c r="I12" s="256"/>
      <c r="J12" s="256"/>
      <c r="K12" s="256"/>
      <c r="L12" s="256"/>
      <c r="M12" s="256"/>
      <c r="N12" s="256"/>
      <c r="O12" s="256"/>
      <c r="P12" s="256"/>
      <c r="Q12" s="256"/>
      <c r="R12" s="256"/>
      <c r="S12" s="256"/>
      <c r="T12" s="256"/>
      <c r="U12" s="265"/>
      <c r="V12" s="266"/>
      <c r="W12" s="266"/>
      <c r="X12" s="266"/>
      <c r="Y12" s="266"/>
      <c r="Z12" s="266"/>
      <c r="AA12" s="266"/>
      <c r="AB12" s="266"/>
      <c r="AC12" s="266"/>
      <c r="AD12" s="266"/>
      <c r="AE12" s="266"/>
      <c r="AF12" s="209"/>
      <c r="AG12" s="209"/>
      <c r="AH12" s="209"/>
      <c r="AI12" s="209"/>
      <c r="AJ12" s="209"/>
      <c r="AK12" s="209"/>
      <c r="AL12" s="209"/>
      <c r="AM12" s="209"/>
      <c r="AN12" s="210"/>
      <c r="AO12" s="211"/>
      <c r="AP12" s="209"/>
      <c r="AQ12" s="209"/>
      <c r="AR12" s="209"/>
      <c r="AS12" s="209"/>
      <c r="AT12" s="209"/>
      <c r="AU12" s="209"/>
      <c r="AV12" s="209"/>
      <c r="AW12" s="209"/>
      <c r="AX12" s="209"/>
      <c r="AY12" s="209"/>
      <c r="AZ12" s="209"/>
      <c r="BA12" s="209"/>
      <c r="BB12" s="209"/>
      <c r="BC12" s="209"/>
      <c r="BD12" s="209"/>
      <c r="BE12" s="210"/>
      <c r="BF12" s="261"/>
      <c r="BG12" s="261"/>
      <c r="BH12" s="261"/>
      <c r="BI12" s="261"/>
      <c r="BJ12" s="261"/>
      <c r="BK12" s="261"/>
      <c r="BL12" s="261"/>
      <c r="BM12" s="261"/>
      <c r="BN12" s="261"/>
      <c r="BO12" s="261"/>
      <c r="BP12" s="261"/>
      <c r="BQ12" s="6"/>
    </row>
    <row r="13" spans="3:70" ht="15.6" customHeight="1" x14ac:dyDescent="0.4">
      <c r="C13" s="256"/>
      <c r="D13" s="256"/>
      <c r="E13" s="256"/>
      <c r="F13" s="256"/>
      <c r="G13" s="256"/>
      <c r="H13" s="256"/>
      <c r="I13" s="256"/>
      <c r="J13" s="256"/>
      <c r="K13" s="256"/>
      <c r="L13" s="256"/>
      <c r="M13" s="256"/>
      <c r="N13" s="256"/>
      <c r="O13" s="256"/>
      <c r="P13" s="256"/>
      <c r="Q13" s="256"/>
      <c r="R13" s="256"/>
      <c r="S13" s="256"/>
      <c r="T13" s="256"/>
      <c r="U13" s="267"/>
      <c r="V13" s="268"/>
      <c r="W13" s="268"/>
      <c r="X13" s="268"/>
      <c r="Y13" s="268"/>
      <c r="Z13" s="268"/>
      <c r="AA13" s="268"/>
      <c r="AB13" s="268"/>
      <c r="AC13" s="268"/>
      <c r="AD13" s="268"/>
      <c r="AE13" s="268"/>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61"/>
      <c r="BG13" s="261"/>
      <c r="BH13" s="261"/>
      <c r="BI13" s="261"/>
      <c r="BJ13" s="261"/>
      <c r="BK13" s="261"/>
      <c r="BL13" s="261"/>
      <c r="BM13" s="261"/>
      <c r="BN13" s="261"/>
      <c r="BO13" s="261"/>
      <c r="BP13" s="26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22" t="s">
        <v>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5"/>
      <c r="BB18" s="15"/>
      <c r="BC18" s="15"/>
      <c r="BD18" s="15"/>
      <c r="BE18" s="15"/>
      <c r="BF18" s="15"/>
      <c r="BG18" s="15"/>
      <c r="BH18" s="15"/>
      <c r="BI18" s="15"/>
      <c r="BJ18" s="15"/>
      <c r="BK18" s="16"/>
      <c r="BR18" s="13"/>
    </row>
    <row r="19" spans="3:83" ht="15.6" customHeight="1" x14ac:dyDescent="0.4">
      <c r="C19" s="14"/>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5"/>
      <c r="BB19" s="15"/>
      <c r="BC19" s="15"/>
      <c r="BD19" s="15"/>
      <c r="BE19" s="15"/>
      <c r="BF19" s="15"/>
      <c r="BG19" s="15"/>
      <c r="BH19" s="15"/>
      <c r="BI19" s="15"/>
      <c r="BJ19" s="15"/>
      <c r="BK19" s="16"/>
      <c r="BR19" s="13"/>
    </row>
    <row r="20" spans="3:83" ht="13.35" customHeight="1" x14ac:dyDescent="0.4">
      <c r="C20" s="14"/>
      <c r="D20" s="228" t="s">
        <v>5</v>
      </c>
      <c r="E20" s="229"/>
      <c r="F20" s="229"/>
      <c r="G20" s="229"/>
      <c r="H20" s="229"/>
      <c r="I20" s="229"/>
      <c r="J20" s="230"/>
      <c r="K20" s="228" t="s">
        <v>6</v>
      </c>
      <c r="L20" s="229"/>
      <c r="M20" s="229"/>
      <c r="N20" s="229"/>
      <c r="O20" s="229"/>
      <c r="P20" s="229"/>
      <c r="Q20" s="230"/>
      <c r="R20" s="228" t="s">
        <v>7</v>
      </c>
      <c r="S20" s="229"/>
      <c r="T20" s="229"/>
      <c r="U20" s="229"/>
      <c r="V20" s="229"/>
      <c r="W20" s="229"/>
      <c r="X20" s="230"/>
      <c r="Y20" s="237" t="s">
        <v>8</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9"/>
      <c r="BA20" s="17"/>
      <c r="BB20" s="246" t="s">
        <v>9</v>
      </c>
      <c r="BC20" s="247"/>
      <c r="BD20" s="247"/>
      <c r="BE20" s="247"/>
      <c r="BF20" s="247"/>
      <c r="BG20" s="247"/>
      <c r="BH20" s="247"/>
      <c r="BI20" s="215"/>
      <c r="BJ20" s="216"/>
      <c r="BK20" s="16"/>
      <c r="BR20" s="18"/>
    </row>
    <row r="21" spans="3:83" ht="13.35" customHeight="1" x14ac:dyDescent="0.4">
      <c r="C21" s="14"/>
      <c r="D21" s="231"/>
      <c r="E21" s="232"/>
      <c r="F21" s="232"/>
      <c r="G21" s="232"/>
      <c r="H21" s="232"/>
      <c r="I21" s="232"/>
      <c r="J21" s="233"/>
      <c r="K21" s="231"/>
      <c r="L21" s="232"/>
      <c r="M21" s="232"/>
      <c r="N21" s="232"/>
      <c r="O21" s="232"/>
      <c r="P21" s="232"/>
      <c r="Q21" s="233"/>
      <c r="R21" s="231"/>
      <c r="S21" s="232"/>
      <c r="T21" s="232"/>
      <c r="U21" s="232"/>
      <c r="V21" s="232"/>
      <c r="W21" s="232"/>
      <c r="X21" s="233"/>
      <c r="Y21" s="240"/>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7"/>
      <c r="BB21" s="248"/>
      <c r="BC21" s="249"/>
      <c r="BD21" s="249"/>
      <c r="BE21" s="249"/>
      <c r="BF21" s="249"/>
      <c r="BG21" s="249"/>
      <c r="BH21" s="249"/>
      <c r="BI21" s="217"/>
      <c r="BJ21" s="218"/>
      <c r="BK21" s="16"/>
      <c r="BR21" s="18"/>
    </row>
    <row r="22" spans="3:83" ht="13.35" customHeight="1" x14ac:dyDescent="0.4">
      <c r="C22" s="14"/>
      <c r="D22" s="231"/>
      <c r="E22" s="232"/>
      <c r="F22" s="232"/>
      <c r="G22" s="232"/>
      <c r="H22" s="232"/>
      <c r="I22" s="232"/>
      <c r="J22" s="233"/>
      <c r="K22" s="231"/>
      <c r="L22" s="232"/>
      <c r="M22" s="232"/>
      <c r="N22" s="232"/>
      <c r="O22" s="232"/>
      <c r="P22" s="232"/>
      <c r="Q22" s="233"/>
      <c r="R22" s="231"/>
      <c r="S22" s="232"/>
      <c r="T22" s="232"/>
      <c r="U22" s="232"/>
      <c r="V22" s="232"/>
      <c r="W22" s="232"/>
      <c r="X22" s="233"/>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19"/>
      <c r="BB22" s="248"/>
      <c r="BC22" s="249"/>
      <c r="BD22" s="249"/>
      <c r="BE22" s="249"/>
      <c r="BF22" s="249"/>
      <c r="BG22" s="249"/>
      <c r="BH22" s="249"/>
      <c r="BI22" s="217"/>
      <c r="BJ22" s="218"/>
      <c r="BK22" s="16"/>
      <c r="BR22" s="18"/>
    </row>
    <row r="23" spans="3:83" ht="31.35" customHeight="1" x14ac:dyDescent="0.4">
      <c r="C23" s="14"/>
      <c r="D23" s="234"/>
      <c r="E23" s="235"/>
      <c r="F23" s="235"/>
      <c r="G23" s="235"/>
      <c r="H23" s="235"/>
      <c r="I23" s="235"/>
      <c r="J23" s="236"/>
      <c r="K23" s="234"/>
      <c r="L23" s="235"/>
      <c r="M23" s="235"/>
      <c r="N23" s="235"/>
      <c r="O23" s="235"/>
      <c r="P23" s="235"/>
      <c r="Q23" s="236"/>
      <c r="R23" s="234"/>
      <c r="S23" s="235"/>
      <c r="T23" s="235"/>
      <c r="U23" s="235"/>
      <c r="V23" s="235"/>
      <c r="W23" s="235"/>
      <c r="X23" s="236"/>
      <c r="Y23" s="252" t="s">
        <v>10</v>
      </c>
      <c r="Z23" s="253"/>
      <c r="AA23" s="253"/>
      <c r="AB23" s="253"/>
      <c r="AC23" s="253"/>
      <c r="AD23" s="253"/>
      <c r="AE23" s="254"/>
      <c r="AF23" s="252" t="s">
        <v>11</v>
      </c>
      <c r="AG23" s="253"/>
      <c r="AH23" s="253"/>
      <c r="AI23" s="253"/>
      <c r="AJ23" s="253"/>
      <c r="AK23" s="253"/>
      <c r="AL23" s="254"/>
      <c r="AM23" s="252" t="s">
        <v>12</v>
      </c>
      <c r="AN23" s="253"/>
      <c r="AO23" s="253"/>
      <c r="AP23" s="253"/>
      <c r="AQ23" s="253"/>
      <c r="AR23" s="253"/>
      <c r="AS23" s="254"/>
      <c r="AT23" s="252" t="s">
        <v>13</v>
      </c>
      <c r="AU23" s="253"/>
      <c r="AV23" s="253"/>
      <c r="AW23" s="253"/>
      <c r="AX23" s="253"/>
      <c r="AY23" s="253"/>
      <c r="AZ23" s="254"/>
      <c r="BA23" s="19"/>
      <c r="BB23" s="250"/>
      <c r="BC23" s="251"/>
      <c r="BD23" s="251"/>
      <c r="BE23" s="251"/>
      <c r="BF23" s="251"/>
      <c r="BG23" s="251"/>
      <c r="BH23" s="251"/>
      <c r="BI23" s="219"/>
      <c r="BJ23" s="220"/>
      <c r="BK23" s="16"/>
      <c r="BR23" s="18"/>
    </row>
    <row r="24" spans="3:83" ht="15.6" customHeight="1" x14ac:dyDescent="0.4">
      <c r="C24" s="14"/>
      <c r="D24" s="121" t="str">
        <f>IF([4]回答表!R41="○","○","")</f>
        <v>○</v>
      </c>
      <c r="E24" s="122"/>
      <c r="F24" s="122"/>
      <c r="G24" s="122"/>
      <c r="H24" s="122"/>
      <c r="I24" s="122"/>
      <c r="J24" s="123"/>
      <c r="K24" s="121" t="str">
        <f>IF([4]回答表!R42="○","○","")</f>
        <v/>
      </c>
      <c r="L24" s="122"/>
      <c r="M24" s="122"/>
      <c r="N24" s="122"/>
      <c r="O24" s="122"/>
      <c r="P24" s="122"/>
      <c r="Q24" s="123"/>
      <c r="R24" s="121" t="str">
        <f>IF([4]回答表!R43="○","○","")</f>
        <v/>
      </c>
      <c r="S24" s="122"/>
      <c r="T24" s="122"/>
      <c r="U24" s="122"/>
      <c r="V24" s="122"/>
      <c r="W24" s="122"/>
      <c r="X24" s="123"/>
      <c r="Y24" s="121" t="str">
        <f>IF([4]回答表!R44="○","○","")</f>
        <v/>
      </c>
      <c r="Z24" s="122"/>
      <c r="AA24" s="122"/>
      <c r="AB24" s="122"/>
      <c r="AC24" s="122"/>
      <c r="AD24" s="122"/>
      <c r="AE24" s="123"/>
      <c r="AF24" s="121" t="str">
        <f>IF([4]回答表!R45="○","○","")</f>
        <v/>
      </c>
      <c r="AG24" s="122"/>
      <c r="AH24" s="122"/>
      <c r="AI24" s="122"/>
      <c r="AJ24" s="122"/>
      <c r="AK24" s="122"/>
      <c r="AL24" s="123"/>
      <c r="AM24" s="121" t="str">
        <f>IF([4]回答表!R46="○","○","")</f>
        <v/>
      </c>
      <c r="AN24" s="122"/>
      <c r="AO24" s="122"/>
      <c r="AP24" s="122"/>
      <c r="AQ24" s="122"/>
      <c r="AR24" s="122"/>
      <c r="AS24" s="123"/>
      <c r="AT24" s="121" t="str">
        <f>IF([4]回答表!R47="○","○","")</f>
        <v/>
      </c>
      <c r="AU24" s="122"/>
      <c r="AV24" s="122"/>
      <c r="AW24" s="122"/>
      <c r="AX24" s="122"/>
      <c r="AY24" s="122"/>
      <c r="AZ24" s="123"/>
      <c r="BA24" s="19"/>
      <c r="BB24" s="118" t="str">
        <f>IF([4]回答表!R48="○","○","")</f>
        <v/>
      </c>
      <c r="BC24" s="119"/>
      <c r="BD24" s="119"/>
      <c r="BE24" s="119"/>
      <c r="BF24" s="119"/>
      <c r="BG24" s="119"/>
      <c r="BH24" s="119"/>
      <c r="BI24" s="215"/>
      <c r="BJ24" s="21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17"/>
      <c r="BJ25" s="21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19"/>
      <c r="BJ26" s="22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IF([4]回答表!X41="○","○","")</f>
        <v>○</v>
      </c>
      <c r="O36" s="98"/>
      <c r="P36" s="98"/>
      <c r="Q36" s="99"/>
      <c r="R36" s="39"/>
      <c r="S36" s="39"/>
      <c r="T36" s="39"/>
      <c r="U36" s="304" t="str">
        <f>IF([4]回答表!X41="○",[4]回答表!B56,IF([4]回答表!AA41="○",[4]回答表!B76,""))</f>
        <v>　デイサービス事業について、平成28年３月31日をもって事業廃止した。施設譲渡による市有財産の縮減や、複合サービス提供に係る施設管理費や人件費等313,820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v>
      </c>
      <c r="V36" s="305"/>
      <c r="W36" s="305"/>
      <c r="X36" s="305"/>
      <c r="Y36" s="305"/>
      <c r="Z36" s="305"/>
      <c r="AA36" s="305"/>
      <c r="AB36" s="305"/>
      <c r="AC36" s="305"/>
      <c r="AD36" s="305"/>
      <c r="AE36" s="305"/>
      <c r="AF36" s="305"/>
      <c r="AG36" s="305"/>
      <c r="AH36" s="305"/>
      <c r="AI36" s="305"/>
      <c r="AJ36" s="306"/>
      <c r="AK36" s="50"/>
      <c r="AL36" s="50"/>
      <c r="AM36" s="221" t="s">
        <v>19</v>
      </c>
      <c r="AN36" s="221"/>
      <c r="AO36" s="221"/>
      <c r="AP36" s="221"/>
      <c r="AQ36" s="221"/>
      <c r="AR36" s="221"/>
      <c r="AS36" s="221"/>
      <c r="AT36" s="221"/>
      <c r="AU36" s="221" t="s">
        <v>20</v>
      </c>
      <c r="AV36" s="221"/>
      <c r="AW36" s="221"/>
      <c r="AX36" s="221"/>
      <c r="AY36" s="221"/>
      <c r="AZ36" s="221"/>
      <c r="BA36" s="221"/>
      <c r="BB36" s="221"/>
      <c r="BC36" s="40"/>
      <c r="BD36" s="35"/>
      <c r="BE36" s="115" t="str">
        <f>IF([4]回答表!X41="○",[4]回答表!S62,IF([4]回答表!AA41="○",[4]回答表!S82,""))</f>
        <v>平成</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307"/>
      <c r="V37" s="308"/>
      <c r="W37" s="308"/>
      <c r="X37" s="308"/>
      <c r="Y37" s="308"/>
      <c r="Z37" s="308"/>
      <c r="AA37" s="308"/>
      <c r="AB37" s="308"/>
      <c r="AC37" s="308"/>
      <c r="AD37" s="308"/>
      <c r="AE37" s="308"/>
      <c r="AF37" s="308"/>
      <c r="AG37" s="308"/>
      <c r="AH37" s="308"/>
      <c r="AI37" s="308"/>
      <c r="AJ37" s="309"/>
      <c r="AK37" s="50"/>
      <c r="AL37" s="50"/>
      <c r="AM37" s="221"/>
      <c r="AN37" s="221"/>
      <c r="AO37" s="221"/>
      <c r="AP37" s="221"/>
      <c r="AQ37" s="221"/>
      <c r="AR37" s="221"/>
      <c r="AS37" s="221"/>
      <c r="AT37" s="221"/>
      <c r="AU37" s="221"/>
      <c r="AV37" s="221"/>
      <c r="AW37" s="221"/>
      <c r="AX37" s="221"/>
      <c r="AY37" s="221"/>
      <c r="AZ37" s="221"/>
      <c r="BA37" s="221"/>
      <c r="BB37" s="22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307"/>
      <c r="V38" s="308"/>
      <c r="W38" s="308"/>
      <c r="X38" s="308"/>
      <c r="Y38" s="308"/>
      <c r="Z38" s="308"/>
      <c r="AA38" s="308"/>
      <c r="AB38" s="308"/>
      <c r="AC38" s="308"/>
      <c r="AD38" s="308"/>
      <c r="AE38" s="308"/>
      <c r="AF38" s="308"/>
      <c r="AG38" s="308"/>
      <c r="AH38" s="308"/>
      <c r="AI38" s="308"/>
      <c r="AJ38" s="309"/>
      <c r="AK38" s="50"/>
      <c r="AL38" s="50"/>
      <c r="AM38" s="118" t="str">
        <f>IF([4]回答表!X41="○",[4]回答表!G62,IF([4]回答表!AA41="○",[4]回答表!G82,""))</f>
        <v>○</v>
      </c>
      <c r="AN38" s="119"/>
      <c r="AO38" s="119"/>
      <c r="AP38" s="119"/>
      <c r="AQ38" s="119"/>
      <c r="AR38" s="119"/>
      <c r="AS38" s="119"/>
      <c r="AT38" s="120"/>
      <c r="AU38" s="118">
        <f>IF([4]回答表!X41="○",[4]回答表!G63,IF([4]回答表!AA41="○",[4]回答表!G83,""))</f>
        <v>0</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307"/>
      <c r="V39" s="308"/>
      <c r="W39" s="308"/>
      <c r="X39" s="308"/>
      <c r="Y39" s="308"/>
      <c r="Z39" s="308"/>
      <c r="AA39" s="308"/>
      <c r="AB39" s="308"/>
      <c r="AC39" s="308"/>
      <c r="AD39" s="308"/>
      <c r="AE39" s="308"/>
      <c r="AF39" s="308"/>
      <c r="AG39" s="308"/>
      <c r="AH39" s="308"/>
      <c r="AI39" s="308"/>
      <c r="AJ39" s="309"/>
      <c r="AK39" s="50"/>
      <c r="AL39" s="50"/>
      <c r="AM39" s="121"/>
      <c r="AN39" s="122"/>
      <c r="AO39" s="122"/>
      <c r="AP39" s="122"/>
      <c r="AQ39" s="122"/>
      <c r="AR39" s="122"/>
      <c r="AS39" s="122"/>
      <c r="AT39" s="123"/>
      <c r="AU39" s="121"/>
      <c r="AV39" s="122"/>
      <c r="AW39" s="122"/>
      <c r="AX39" s="122"/>
      <c r="AY39" s="122"/>
      <c r="AZ39" s="122"/>
      <c r="BA39" s="122"/>
      <c r="BB39" s="123"/>
      <c r="BC39" s="40"/>
      <c r="BD39" s="35"/>
      <c r="BE39" s="82">
        <f>IF([4]回答表!X41="○",[4]回答表!V62,IF([4]回答表!AA41="○",[4]回答表!V82,""))</f>
        <v>28</v>
      </c>
      <c r="BF39" s="209"/>
      <c r="BG39" s="209"/>
      <c r="BH39" s="210"/>
      <c r="BI39" s="82">
        <f>IF([4]回答表!X41="○",[4]回答表!V63,IF([4]回答表!AA41="○",[4]回答表!V83,""))</f>
        <v>3</v>
      </c>
      <c r="BJ39" s="209"/>
      <c r="BK39" s="209"/>
      <c r="BL39" s="210"/>
      <c r="BM39" s="82">
        <f>IF([4]回答表!X41="○",[4]回答表!V64,IF([4]回答表!AA41="○",[4]回答表!V84,""))</f>
        <v>31</v>
      </c>
      <c r="BN39" s="209"/>
      <c r="BO39" s="209"/>
      <c r="BP39" s="21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307"/>
      <c r="V40" s="308"/>
      <c r="W40" s="308"/>
      <c r="X40" s="308"/>
      <c r="Y40" s="308"/>
      <c r="Z40" s="308"/>
      <c r="AA40" s="308"/>
      <c r="AB40" s="308"/>
      <c r="AC40" s="308"/>
      <c r="AD40" s="308"/>
      <c r="AE40" s="308"/>
      <c r="AF40" s="308"/>
      <c r="AG40" s="308"/>
      <c r="AH40" s="308"/>
      <c r="AI40" s="308"/>
      <c r="AJ40" s="309"/>
      <c r="AK40" s="50"/>
      <c r="AL40" s="50"/>
      <c r="AM40" s="124"/>
      <c r="AN40" s="125"/>
      <c r="AO40" s="125"/>
      <c r="AP40" s="125"/>
      <c r="AQ40" s="125"/>
      <c r="AR40" s="125"/>
      <c r="AS40" s="125"/>
      <c r="AT40" s="126"/>
      <c r="AU40" s="124"/>
      <c r="AV40" s="125"/>
      <c r="AW40" s="125"/>
      <c r="AX40" s="125"/>
      <c r="AY40" s="125"/>
      <c r="AZ40" s="125"/>
      <c r="BA40" s="125"/>
      <c r="BB40" s="126"/>
      <c r="BC40" s="40"/>
      <c r="BD40" s="40"/>
      <c r="BE40" s="211"/>
      <c r="BF40" s="209"/>
      <c r="BG40" s="209"/>
      <c r="BH40" s="210"/>
      <c r="BI40" s="211"/>
      <c r="BJ40" s="209"/>
      <c r="BK40" s="209"/>
      <c r="BL40" s="210"/>
      <c r="BM40" s="211"/>
      <c r="BN40" s="209"/>
      <c r="BO40" s="209"/>
      <c r="BP40" s="21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307"/>
      <c r="V41" s="308"/>
      <c r="W41" s="308"/>
      <c r="X41" s="308"/>
      <c r="Y41" s="308"/>
      <c r="Z41" s="308"/>
      <c r="AA41" s="308"/>
      <c r="AB41" s="308"/>
      <c r="AC41" s="308"/>
      <c r="AD41" s="308"/>
      <c r="AE41" s="308"/>
      <c r="AF41" s="308"/>
      <c r="AG41" s="308"/>
      <c r="AH41" s="308"/>
      <c r="AI41" s="308"/>
      <c r="AJ41" s="309"/>
      <c r="AK41" s="50"/>
      <c r="AL41" s="50"/>
      <c r="AM41" s="50"/>
      <c r="AN41" s="50"/>
      <c r="AO41" s="50"/>
      <c r="AP41" s="50"/>
      <c r="AQ41" s="50"/>
      <c r="AR41" s="50"/>
      <c r="AS41" s="50"/>
      <c r="AT41" s="50"/>
      <c r="AU41" s="50"/>
      <c r="AV41" s="50"/>
      <c r="AW41" s="50"/>
      <c r="AX41" s="50"/>
      <c r="AY41" s="50"/>
      <c r="AZ41" s="50"/>
      <c r="BA41" s="50"/>
      <c r="BB41" s="50"/>
      <c r="BC41" s="40"/>
      <c r="BD41" s="40"/>
      <c r="BE41" s="211"/>
      <c r="BF41" s="209"/>
      <c r="BG41" s="209"/>
      <c r="BH41" s="210"/>
      <c r="BI41" s="211"/>
      <c r="BJ41" s="209"/>
      <c r="BK41" s="209"/>
      <c r="BL41" s="210"/>
      <c r="BM41" s="211"/>
      <c r="BN41" s="209"/>
      <c r="BO41" s="209"/>
      <c r="BP41" s="21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307"/>
      <c r="V42" s="308"/>
      <c r="W42" s="308"/>
      <c r="X42" s="308"/>
      <c r="Y42" s="308"/>
      <c r="Z42" s="308"/>
      <c r="AA42" s="308"/>
      <c r="AB42" s="308"/>
      <c r="AC42" s="308"/>
      <c r="AD42" s="308"/>
      <c r="AE42" s="308"/>
      <c r="AF42" s="308"/>
      <c r="AG42" s="308"/>
      <c r="AH42" s="308"/>
      <c r="AI42" s="308"/>
      <c r="AJ42" s="309"/>
      <c r="AK42" s="50"/>
      <c r="AL42" s="50"/>
      <c r="AM42" s="207">
        <f>IF([4]回答表!X41="○",[4]回答表!O68,IF([4]回答表!AA41="○",[4]回答表!O88,""))</f>
        <v>0</v>
      </c>
      <c r="AN42" s="208"/>
      <c r="AO42" s="205" t="s">
        <v>21</v>
      </c>
      <c r="AP42" s="205"/>
      <c r="AQ42" s="205"/>
      <c r="AR42" s="205"/>
      <c r="AS42" s="205"/>
      <c r="AT42" s="205"/>
      <c r="AU42" s="205"/>
      <c r="AV42" s="205"/>
      <c r="AW42" s="205"/>
      <c r="AX42" s="205"/>
      <c r="AY42" s="205"/>
      <c r="AZ42" s="205"/>
      <c r="BA42" s="205"/>
      <c r="BB42" s="206"/>
      <c r="BC42" s="40"/>
      <c r="BD42" s="40"/>
      <c r="BE42" s="211"/>
      <c r="BF42" s="209"/>
      <c r="BG42" s="209"/>
      <c r="BH42" s="210"/>
      <c r="BI42" s="211"/>
      <c r="BJ42" s="209"/>
      <c r="BK42" s="209"/>
      <c r="BL42" s="210"/>
      <c r="BM42" s="211"/>
      <c r="BN42" s="209"/>
      <c r="BO42" s="209"/>
      <c r="BP42" s="21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307"/>
      <c r="V43" s="308"/>
      <c r="W43" s="308"/>
      <c r="X43" s="308"/>
      <c r="Y43" s="308"/>
      <c r="Z43" s="308"/>
      <c r="AA43" s="308"/>
      <c r="AB43" s="308"/>
      <c r="AC43" s="308"/>
      <c r="AD43" s="308"/>
      <c r="AE43" s="308"/>
      <c r="AF43" s="308"/>
      <c r="AG43" s="308"/>
      <c r="AH43" s="308"/>
      <c r="AI43" s="308"/>
      <c r="AJ43" s="309"/>
      <c r="AK43" s="50"/>
      <c r="AL43" s="50"/>
      <c r="AM43" s="207" t="str">
        <f>IF([4]回答表!X41="○",[4]回答表!O69,IF([4]回答表!AA41="○",[4]回答表!O89,""))</f>
        <v xml:space="preserve"> </v>
      </c>
      <c r="AN43" s="208"/>
      <c r="AO43" s="205" t="s">
        <v>22</v>
      </c>
      <c r="AP43" s="205"/>
      <c r="AQ43" s="205"/>
      <c r="AR43" s="205"/>
      <c r="AS43" s="205"/>
      <c r="AT43" s="205"/>
      <c r="AU43" s="205"/>
      <c r="AV43" s="205"/>
      <c r="AW43" s="205"/>
      <c r="AX43" s="205"/>
      <c r="AY43" s="205"/>
      <c r="AZ43" s="205"/>
      <c r="BA43" s="205"/>
      <c r="BB43" s="206"/>
      <c r="BC43" s="40"/>
      <c r="BD43" s="35"/>
      <c r="BE43" s="82" t="s">
        <v>23</v>
      </c>
      <c r="BF43" s="209"/>
      <c r="BG43" s="209"/>
      <c r="BH43" s="210"/>
      <c r="BI43" s="82" t="s">
        <v>24</v>
      </c>
      <c r="BJ43" s="209"/>
      <c r="BK43" s="209"/>
      <c r="BL43" s="210"/>
      <c r="BM43" s="82" t="s">
        <v>25</v>
      </c>
      <c r="BN43" s="209"/>
      <c r="BO43" s="209"/>
      <c r="BP43" s="210"/>
      <c r="BQ43" s="38"/>
      <c r="BR43" s="25"/>
    </row>
    <row r="44" spans="1:70" ht="15.6" customHeight="1" x14ac:dyDescent="0.4">
      <c r="A44" s="25"/>
      <c r="B44" s="25"/>
      <c r="C44" s="33"/>
      <c r="D44" s="140" t="s">
        <v>26</v>
      </c>
      <c r="E44" s="141"/>
      <c r="F44" s="141"/>
      <c r="G44" s="141"/>
      <c r="H44" s="141"/>
      <c r="I44" s="141"/>
      <c r="J44" s="141"/>
      <c r="K44" s="141"/>
      <c r="L44" s="141"/>
      <c r="M44" s="142"/>
      <c r="N44" s="97" t="str">
        <f>IF([4]回答表!AA41="○","○","")</f>
        <v/>
      </c>
      <c r="O44" s="98"/>
      <c r="P44" s="98"/>
      <c r="Q44" s="99"/>
      <c r="R44" s="39"/>
      <c r="S44" s="39"/>
      <c r="T44" s="39"/>
      <c r="U44" s="307"/>
      <c r="V44" s="308"/>
      <c r="W44" s="308"/>
      <c r="X44" s="308"/>
      <c r="Y44" s="308"/>
      <c r="Z44" s="308"/>
      <c r="AA44" s="308"/>
      <c r="AB44" s="308"/>
      <c r="AC44" s="308"/>
      <c r="AD44" s="308"/>
      <c r="AE44" s="308"/>
      <c r="AF44" s="308"/>
      <c r="AG44" s="308"/>
      <c r="AH44" s="308"/>
      <c r="AI44" s="308"/>
      <c r="AJ44" s="309"/>
      <c r="AK44" s="50"/>
      <c r="AL44" s="50"/>
      <c r="AM44" s="207">
        <f>IF([4]回答表!X41="○",[4]回答表!O70,IF([4]回答表!AA41="○",[4]回答表!O90,""))</f>
        <v>0</v>
      </c>
      <c r="AN44" s="208"/>
      <c r="AO44" s="205" t="s">
        <v>27</v>
      </c>
      <c r="AP44" s="205"/>
      <c r="AQ44" s="205"/>
      <c r="AR44" s="205"/>
      <c r="AS44" s="205"/>
      <c r="AT44" s="205"/>
      <c r="AU44" s="205"/>
      <c r="AV44" s="205"/>
      <c r="AW44" s="205"/>
      <c r="AX44" s="205"/>
      <c r="AY44" s="205"/>
      <c r="AZ44" s="205"/>
      <c r="BA44" s="205"/>
      <c r="BB44" s="206"/>
      <c r="BC44" s="40"/>
      <c r="BD44" s="54"/>
      <c r="BE44" s="211"/>
      <c r="BF44" s="209"/>
      <c r="BG44" s="209"/>
      <c r="BH44" s="210"/>
      <c r="BI44" s="211"/>
      <c r="BJ44" s="209"/>
      <c r="BK44" s="209"/>
      <c r="BL44" s="210"/>
      <c r="BM44" s="211"/>
      <c r="BN44" s="209"/>
      <c r="BO44" s="209"/>
      <c r="BP44" s="21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307"/>
      <c r="V45" s="308"/>
      <c r="W45" s="308"/>
      <c r="X45" s="308"/>
      <c r="Y45" s="308"/>
      <c r="Z45" s="308"/>
      <c r="AA45" s="308"/>
      <c r="AB45" s="308"/>
      <c r="AC45" s="308"/>
      <c r="AD45" s="308"/>
      <c r="AE45" s="308"/>
      <c r="AF45" s="308"/>
      <c r="AG45" s="308"/>
      <c r="AH45" s="308"/>
      <c r="AI45" s="308"/>
      <c r="AJ45" s="309"/>
      <c r="AK45" s="50"/>
      <c r="AL45" s="50"/>
      <c r="AM45" s="207">
        <f>IF([4]回答表!X41="○",[4]回答表!O71,IF([4]回答表!AA41="○",[4]回答表!O91,""))</f>
        <v>0</v>
      </c>
      <c r="AN45" s="208"/>
      <c r="AO45" s="205" t="s">
        <v>28</v>
      </c>
      <c r="AP45" s="205"/>
      <c r="AQ45" s="205"/>
      <c r="AR45" s="205"/>
      <c r="AS45" s="205"/>
      <c r="AT45" s="205"/>
      <c r="AU45" s="205"/>
      <c r="AV45" s="205"/>
      <c r="AW45" s="205"/>
      <c r="AX45" s="205"/>
      <c r="AY45" s="205"/>
      <c r="AZ45" s="205"/>
      <c r="BA45" s="205"/>
      <c r="BB45" s="206"/>
      <c r="BC45" s="40"/>
      <c r="BD45" s="54"/>
      <c r="BE45" s="212"/>
      <c r="BF45" s="213"/>
      <c r="BG45" s="213"/>
      <c r="BH45" s="214"/>
      <c r="BI45" s="212"/>
      <c r="BJ45" s="213"/>
      <c r="BK45" s="213"/>
      <c r="BL45" s="214"/>
      <c r="BM45" s="212"/>
      <c r="BN45" s="213"/>
      <c r="BO45" s="213"/>
      <c r="BP45" s="21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307"/>
      <c r="V46" s="308"/>
      <c r="W46" s="308"/>
      <c r="X46" s="308"/>
      <c r="Y46" s="308"/>
      <c r="Z46" s="308"/>
      <c r="AA46" s="308"/>
      <c r="AB46" s="308"/>
      <c r="AC46" s="308"/>
      <c r="AD46" s="308"/>
      <c r="AE46" s="308"/>
      <c r="AF46" s="308"/>
      <c r="AG46" s="308"/>
      <c r="AH46" s="308"/>
      <c r="AI46" s="308"/>
      <c r="AJ46" s="309"/>
      <c r="AK46" s="50"/>
      <c r="AL46" s="50"/>
      <c r="AM46" s="207" t="str">
        <f>IF([4]回答表!X41="○",[4]回答表!AG68,IF([4]回答表!AA41="○",[4]回答表!AG88,""))</f>
        <v>○</v>
      </c>
      <c r="AN46" s="208"/>
      <c r="AO46" s="205" t="s">
        <v>29</v>
      </c>
      <c r="AP46" s="205"/>
      <c r="AQ46" s="205"/>
      <c r="AR46" s="205"/>
      <c r="AS46" s="205"/>
      <c r="AT46" s="205"/>
      <c r="AU46" s="205"/>
      <c r="AV46" s="205"/>
      <c r="AW46" s="205"/>
      <c r="AX46" s="205"/>
      <c r="AY46" s="205"/>
      <c r="AZ46" s="205"/>
      <c r="BA46" s="205"/>
      <c r="BB46" s="20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310"/>
      <c r="V47" s="311"/>
      <c r="W47" s="311"/>
      <c r="X47" s="311"/>
      <c r="Y47" s="311"/>
      <c r="Z47" s="311"/>
      <c r="AA47" s="311"/>
      <c r="AB47" s="311"/>
      <c r="AC47" s="311"/>
      <c r="AD47" s="311"/>
      <c r="AE47" s="311"/>
      <c r="AF47" s="311"/>
      <c r="AG47" s="311"/>
      <c r="AH47" s="311"/>
      <c r="AI47" s="311"/>
      <c r="AJ47" s="312"/>
      <c r="AK47" s="50"/>
      <c r="AL47" s="50"/>
      <c r="AM47" s="207">
        <f>IF([4]回答表!X41="○",[4]回答表!AG69,IF([4]回答表!AA41="○",[4]回答表!AG89,""))</f>
        <v>0</v>
      </c>
      <c r="AN47" s="208"/>
      <c r="AO47" s="205" t="s">
        <v>30</v>
      </c>
      <c r="AP47" s="205"/>
      <c r="AQ47" s="205"/>
      <c r="AR47" s="205"/>
      <c r="AS47" s="205"/>
      <c r="AT47" s="205"/>
      <c r="AU47" s="205"/>
      <c r="AV47" s="205"/>
      <c r="AW47" s="205"/>
      <c r="AX47" s="205"/>
      <c r="AY47" s="205"/>
      <c r="AZ47" s="205"/>
      <c r="BA47" s="205"/>
      <c r="BB47" s="20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207">
        <f>IF([4]回答表!X41="○",[4]回答表!AG70,IF([4]回答表!AA41="○",[4]回答表!AG90,""))</f>
        <v>0</v>
      </c>
      <c r="AN48" s="208"/>
      <c r="AO48" s="205" t="s">
        <v>31</v>
      </c>
      <c r="AP48" s="205"/>
      <c r="AQ48" s="205"/>
      <c r="AR48" s="205"/>
      <c r="AS48" s="205"/>
      <c r="AT48" s="205"/>
      <c r="AU48" s="205"/>
      <c r="AV48" s="205"/>
      <c r="AW48" s="205"/>
      <c r="AX48" s="205"/>
      <c r="AY48" s="205"/>
      <c r="AZ48" s="205"/>
      <c r="BA48" s="205"/>
      <c r="BB48" s="20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IF([4]回答表!AD41="○","○","")</f>
        <v/>
      </c>
      <c r="O52" s="98"/>
      <c r="P52" s="98"/>
      <c r="Q52" s="99"/>
      <c r="R52" s="39"/>
      <c r="S52" s="39"/>
      <c r="T52" s="39"/>
      <c r="U52" s="106" t="str">
        <f>IF([4]回答表!AD41="○",[4]回答表!B96,"")</f>
        <v/>
      </c>
      <c r="V52" s="107"/>
      <c r="W52" s="107"/>
      <c r="X52" s="107"/>
      <c r="Y52" s="107"/>
      <c r="Z52" s="107"/>
      <c r="AA52" s="107"/>
      <c r="AB52" s="107"/>
      <c r="AC52" s="107"/>
      <c r="AD52" s="107"/>
      <c r="AE52" s="107"/>
      <c r="AF52" s="107"/>
      <c r="AG52" s="107"/>
      <c r="AH52" s="107"/>
      <c r="AI52" s="107"/>
      <c r="AJ52" s="108"/>
      <c r="AK52" s="56"/>
      <c r="AL52" s="56"/>
      <c r="AM52" s="106" t="str">
        <f>IF([4]回答表!AD41="○",[4]回答表!B101,"")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IF([4]回答表!X42="○","○","")</f>
        <v/>
      </c>
      <c r="O63" s="98"/>
      <c r="P63" s="98"/>
      <c r="Q63" s="99"/>
      <c r="R63" s="39"/>
      <c r="S63" s="39"/>
      <c r="T63" s="39"/>
      <c r="U63" s="106" t="str">
        <f>IF([4]回答表!X42="○",[4]回答表!B111,IF([4]回答表!AA42="○",[4]回答表!B124,""))</f>
        <v/>
      </c>
      <c r="V63" s="107"/>
      <c r="W63" s="107"/>
      <c r="X63" s="107"/>
      <c r="Y63" s="107"/>
      <c r="Z63" s="107"/>
      <c r="AA63" s="107"/>
      <c r="AB63" s="107"/>
      <c r="AC63" s="107"/>
      <c r="AD63" s="107"/>
      <c r="AE63" s="107"/>
      <c r="AF63" s="107"/>
      <c r="AG63" s="107"/>
      <c r="AH63" s="107"/>
      <c r="AI63" s="107"/>
      <c r="AJ63" s="108"/>
      <c r="AK63" s="50"/>
      <c r="AL63" s="50"/>
      <c r="AM63" s="204" t="s">
        <v>37</v>
      </c>
      <c r="AN63" s="204"/>
      <c r="AO63" s="204"/>
      <c r="AP63" s="204"/>
      <c r="AQ63" s="204"/>
      <c r="AR63" s="204"/>
      <c r="AS63" s="204"/>
      <c r="AT63" s="204"/>
      <c r="AU63" s="204" t="s">
        <v>38</v>
      </c>
      <c r="AV63" s="204"/>
      <c r="AW63" s="204"/>
      <c r="AX63" s="204"/>
      <c r="AY63" s="204"/>
      <c r="AZ63" s="204"/>
      <c r="BA63" s="204"/>
      <c r="BB63" s="204"/>
      <c r="BC63" s="40"/>
      <c r="BD63" s="35"/>
      <c r="BE63" s="115" t="str">
        <f>IF([4]回答表!X42="○",[4]回答表!S117,IF([4]回答表!AA42="○",[4]回答表!S130,""))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204"/>
      <c r="AN64" s="204"/>
      <c r="AO64" s="204"/>
      <c r="AP64" s="204"/>
      <c r="AQ64" s="204"/>
      <c r="AR64" s="204"/>
      <c r="AS64" s="204"/>
      <c r="AT64" s="204"/>
      <c r="AU64" s="204"/>
      <c r="AV64" s="204"/>
      <c r="AW64" s="204"/>
      <c r="AX64" s="204"/>
      <c r="AY64" s="204"/>
      <c r="AZ64" s="204"/>
      <c r="BA64" s="204"/>
      <c r="BB64" s="20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204"/>
      <c r="AN65" s="204"/>
      <c r="AO65" s="204"/>
      <c r="AP65" s="204"/>
      <c r="AQ65" s="204"/>
      <c r="AR65" s="204"/>
      <c r="AS65" s="204"/>
      <c r="AT65" s="204"/>
      <c r="AU65" s="204"/>
      <c r="AV65" s="204"/>
      <c r="AW65" s="204"/>
      <c r="AX65" s="204"/>
      <c r="AY65" s="204"/>
      <c r="AZ65" s="204"/>
      <c r="BA65" s="204"/>
      <c r="BB65" s="20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IF([4]回答表!X42="○",[4]回答表!J117,IF([4]回答表!AA42="○",[4]回答表!J130,""))</f>
        <v/>
      </c>
      <c r="AN66" s="119"/>
      <c r="AO66" s="119"/>
      <c r="AP66" s="119"/>
      <c r="AQ66" s="119"/>
      <c r="AR66" s="119"/>
      <c r="AS66" s="119"/>
      <c r="AT66" s="120"/>
      <c r="AU66" s="118" t="str">
        <f>IF([4]回答表!X42="○",[4]回答表!J118,IF([4]回答表!AA42="○",[4]回答表!J131,""))</f>
        <v/>
      </c>
      <c r="AV66" s="119"/>
      <c r="AW66" s="119"/>
      <c r="AX66" s="119"/>
      <c r="AY66" s="119"/>
      <c r="AZ66" s="119"/>
      <c r="BA66" s="119"/>
      <c r="BB66" s="120"/>
      <c r="BC66" s="40"/>
      <c r="BD66" s="35"/>
      <c r="BE66" s="82" t="str">
        <f>IF([4]回答表!X42="○",[4]回答表!V117,IF([4]回答表!AA42="○",[4]回答表!V130,""))</f>
        <v/>
      </c>
      <c r="BF66" s="83"/>
      <c r="BG66" s="83"/>
      <c r="BH66" s="83"/>
      <c r="BI66" s="82" t="str">
        <f>IF([4]回答表!X42="○",[4]回答表!V118,IF([4]回答表!AA42="○",[4]回答表!V131,""))</f>
        <v/>
      </c>
      <c r="BJ66" s="83"/>
      <c r="BK66" s="83"/>
      <c r="BL66" s="83"/>
      <c r="BM66" s="82" t="str">
        <f>IF([4]回答表!X42="○",[4]回答表!V119,IF([4]回答表!AA42="○",[4]回答表!V132,""))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IF([4]回答表!AA42="○","○","")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IF([4]回答表!AD42="○","○","")</f>
        <v/>
      </c>
      <c r="O75" s="98"/>
      <c r="P75" s="98"/>
      <c r="Q75" s="99"/>
      <c r="R75" s="39"/>
      <c r="S75" s="39"/>
      <c r="T75" s="39"/>
      <c r="U75" s="106" t="str">
        <f>IF([4]回答表!AD42="○",[4]回答表!B137,"")</f>
        <v/>
      </c>
      <c r="V75" s="107"/>
      <c r="W75" s="107"/>
      <c r="X75" s="107"/>
      <c r="Y75" s="107"/>
      <c r="Z75" s="107"/>
      <c r="AA75" s="107"/>
      <c r="AB75" s="107"/>
      <c r="AC75" s="107"/>
      <c r="AD75" s="107"/>
      <c r="AE75" s="107"/>
      <c r="AF75" s="107"/>
      <c r="AG75" s="107"/>
      <c r="AH75" s="107"/>
      <c r="AI75" s="107"/>
      <c r="AJ75" s="108"/>
      <c r="AK75" s="56"/>
      <c r="AL75" s="56"/>
      <c r="AM75" s="106" t="str">
        <f>IF([4]回答表!AD42="○",[4]回答表!B143,"")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8"/>
      <c r="AS82" s="188"/>
      <c r="AT82" s="188"/>
      <c r="AU82" s="188"/>
      <c r="AV82" s="188"/>
      <c r="AW82" s="188"/>
      <c r="AX82" s="188"/>
      <c r="AY82" s="188"/>
      <c r="AZ82" s="188"/>
      <c r="BA82" s="188"/>
      <c r="BB82" s="18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82" t="s">
        <v>18</v>
      </c>
      <c r="E87" s="182"/>
      <c r="F87" s="182"/>
      <c r="G87" s="182"/>
      <c r="H87" s="182"/>
      <c r="I87" s="182"/>
      <c r="J87" s="182"/>
      <c r="K87" s="182"/>
      <c r="L87" s="182"/>
      <c r="M87" s="182"/>
      <c r="N87" s="97" t="str">
        <f>IF([4]回答表!F17="水道事業",IF([4]回答表!X43="○","○",""),"")</f>
        <v/>
      </c>
      <c r="O87" s="98"/>
      <c r="P87" s="98"/>
      <c r="Q87" s="99"/>
      <c r="R87" s="39"/>
      <c r="S87" s="39"/>
      <c r="T87" s="39"/>
      <c r="U87" s="189" t="s">
        <v>41</v>
      </c>
      <c r="V87" s="190"/>
      <c r="W87" s="190"/>
      <c r="X87" s="190"/>
      <c r="Y87" s="190"/>
      <c r="Z87" s="190"/>
      <c r="AA87" s="190"/>
      <c r="AB87" s="190"/>
      <c r="AC87" s="189" t="s">
        <v>42</v>
      </c>
      <c r="AD87" s="190"/>
      <c r="AE87" s="190"/>
      <c r="AF87" s="190"/>
      <c r="AG87" s="190"/>
      <c r="AH87" s="190"/>
      <c r="AI87" s="190"/>
      <c r="AJ87" s="199"/>
      <c r="AK87" s="50"/>
      <c r="AL87" s="50"/>
      <c r="AM87" s="106" t="str">
        <f>IF([4]回答表!F17="水道事業",IF([4]回答表!X43="○",[4]回答表!B154,IF([4]回答表!AA43="○",[4]回答表!B201,"")),"")</f>
        <v/>
      </c>
      <c r="AN87" s="107"/>
      <c r="AO87" s="107"/>
      <c r="AP87" s="107"/>
      <c r="AQ87" s="107"/>
      <c r="AR87" s="107"/>
      <c r="AS87" s="107"/>
      <c r="AT87" s="107"/>
      <c r="AU87" s="107"/>
      <c r="AV87" s="107"/>
      <c r="AW87" s="107"/>
      <c r="AX87" s="107"/>
      <c r="AY87" s="107"/>
      <c r="AZ87" s="107"/>
      <c r="BA87" s="107"/>
      <c r="BB87" s="108"/>
      <c r="BC87" s="40"/>
      <c r="BD87" s="35"/>
      <c r="BE87" s="115" t="str">
        <f>IF([4]回答表!F17="水道事業",IF([4]回答表!X43="○",[4]回答表!B190,IF([4]回答表!AA43="○",[4]回答表!B238,"")),"")</f>
        <v/>
      </c>
      <c r="BF87" s="116"/>
      <c r="BG87" s="116"/>
      <c r="BH87" s="116"/>
      <c r="BI87" s="115"/>
      <c r="BJ87" s="116"/>
      <c r="BK87" s="116"/>
      <c r="BL87" s="116"/>
      <c r="BM87" s="115"/>
      <c r="BN87" s="116"/>
      <c r="BO87" s="116"/>
      <c r="BP87" s="117"/>
      <c r="BQ87" s="38"/>
    </row>
    <row r="88" spans="3:69" ht="19.350000000000001" customHeight="1" x14ac:dyDescent="0.4">
      <c r="C88" s="33"/>
      <c r="D88" s="182"/>
      <c r="E88" s="182"/>
      <c r="F88" s="182"/>
      <c r="G88" s="182"/>
      <c r="H88" s="182"/>
      <c r="I88" s="182"/>
      <c r="J88" s="182"/>
      <c r="K88" s="182"/>
      <c r="L88" s="182"/>
      <c r="M88" s="182"/>
      <c r="N88" s="100"/>
      <c r="O88" s="101"/>
      <c r="P88" s="101"/>
      <c r="Q88" s="102"/>
      <c r="R88" s="39"/>
      <c r="S88" s="39"/>
      <c r="T88" s="39"/>
      <c r="U88" s="191"/>
      <c r="V88" s="192"/>
      <c r="W88" s="192"/>
      <c r="X88" s="192"/>
      <c r="Y88" s="192"/>
      <c r="Z88" s="192"/>
      <c r="AA88" s="192"/>
      <c r="AB88" s="192"/>
      <c r="AC88" s="191"/>
      <c r="AD88" s="192"/>
      <c r="AE88" s="192"/>
      <c r="AF88" s="192"/>
      <c r="AG88" s="192"/>
      <c r="AH88" s="192"/>
      <c r="AI88" s="192"/>
      <c r="AJ88" s="20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82"/>
      <c r="E89" s="182"/>
      <c r="F89" s="182"/>
      <c r="G89" s="182"/>
      <c r="H89" s="182"/>
      <c r="I89" s="182"/>
      <c r="J89" s="182"/>
      <c r="K89" s="182"/>
      <c r="L89" s="182"/>
      <c r="M89" s="182"/>
      <c r="N89" s="100"/>
      <c r="O89" s="101"/>
      <c r="P89" s="101"/>
      <c r="Q89" s="102"/>
      <c r="R89" s="39"/>
      <c r="S89" s="39"/>
      <c r="T89" s="39"/>
      <c r="U89" s="118" t="str">
        <f>IF([4]回答表!F17="水道事業",IF([4]回答表!X43="○",[4]回答表!J162,IF([4]回答表!AA43="○",[4]回答表!J209,"")),"")</f>
        <v/>
      </c>
      <c r="V89" s="119"/>
      <c r="W89" s="119"/>
      <c r="X89" s="119"/>
      <c r="Y89" s="119"/>
      <c r="Z89" s="119"/>
      <c r="AA89" s="119"/>
      <c r="AB89" s="120"/>
      <c r="AC89" s="118" t="str">
        <f>IF([4]回答表!F17="水道事業",IF([4]回答表!X43="○",[4]回答表!J169,IF([4]回答表!AA43="○",[4]回答表!J216,"")),"")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82"/>
      <c r="E90" s="182"/>
      <c r="F90" s="182"/>
      <c r="G90" s="182"/>
      <c r="H90" s="182"/>
      <c r="I90" s="182"/>
      <c r="J90" s="182"/>
      <c r="K90" s="182"/>
      <c r="L90" s="182"/>
      <c r="M90" s="18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IF([4]回答表!F17="水道事業",IF([4]回答表!X43="○",[4]回答表!E190,IF([4]回答表!AA43="○",[4]回答表!E238,"")),"")</f>
        <v/>
      </c>
      <c r="BF90" s="83"/>
      <c r="BG90" s="83"/>
      <c r="BH90" s="83"/>
      <c r="BI90" s="82" t="str">
        <f>IF([4]回答表!F17="水道事業",IF([4]回答表!X43="○",[4]回答表!E191,IF([4]回答表!AA43="○",[4]回答表!E239,"")),"")</f>
        <v/>
      </c>
      <c r="BJ90" s="83"/>
      <c r="BK90" s="83"/>
      <c r="BL90" s="83"/>
      <c r="BM90" s="82" t="str">
        <f>IF([4]回答表!F17="水道事業",IF([4]回答表!X43="○",[4]回答表!E192,IF([4]回答表!AA43="○",[4]回答表!E240,"")),"")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9" t="s">
        <v>43</v>
      </c>
      <c r="V92" s="190"/>
      <c r="W92" s="190"/>
      <c r="X92" s="190"/>
      <c r="Y92" s="190"/>
      <c r="Z92" s="190"/>
      <c r="AA92" s="190"/>
      <c r="AB92" s="190"/>
      <c r="AC92" s="189" t="s">
        <v>44</v>
      </c>
      <c r="AD92" s="190"/>
      <c r="AE92" s="190"/>
      <c r="AF92" s="190"/>
      <c r="AG92" s="190"/>
      <c r="AH92" s="190"/>
      <c r="AI92" s="190"/>
      <c r="AJ92" s="19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87" t="s">
        <v>26</v>
      </c>
      <c r="E93" s="182"/>
      <c r="F93" s="182"/>
      <c r="G93" s="182"/>
      <c r="H93" s="182"/>
      <c r="I93" s="182"/>
      <c r="J93" s="182"/>
      <c r="K93" s="182"/>
      <c r="L93" s="182"/>
      <c r="M93" s="183"/>
      <c r="N93" s="97" t="str">
        <f>IF([4]回答表!F17="水道事業",IF([4]回答表!AA43="○","○",""),"")</f>
        <v/>
      </c>
      <c r="O93" s="98"/>
      <c r="P93" s="98"/>
      <c r="Q93" s="99"/>
      <c r="R93" s="39"/>
      <c r="S93" s="39"/>
      <c r="T93" s="39"/>
      <c r="U93" s="191"/>
      <c r="V93" s="192"/>
      <c r="W93" s="192"/>
      <c r="X93" s="192"/>
      <c r="Y93" s="192"/>
      <c r="Z93" s="192"/>
      <c r="AA93" s="192"/>
      <c r="AB93" s="192"/>
      <c r="AC93" s="191"/>
      <c r="AD93" s="192"/>
      <c r="AE93" s="192"/>
      <c r="AF93" s="192"/>
      <c r="AG93" s="192"/>
      <c r="AH93" s="192"/>
      <c r="AI93" s="192"/>
      <c r="AJ93" s="20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82"/>
      <c r="E94" s="182"/>
      <c r="F94" s="182"/>
      <c r="G94" s="182"/>
      <c r="H94" s="182"/>
      <c r="I94" s="182"/>
      <c r="J94" s="182"/>
      <c r="K94" s="182"/>
      <c r="L94" s="182"/>
      <c r="M94" s="183"/>
      <c r="N94" s="100"/>
      <c r="O94" s="101"/>
      <c r="P94" s="101"/>
      <c r="Q94" s="102"/>
      <c r="R94" s="39"/>
      <c r="S94" s="39"/>
      <c r="T94" s="39"/>
      <c r="U94" s="118" t="str">
        <f>IF([4]回答表!F17="水道事業",IF([4]回答表!X43="○",[4]回答表!J172,IF([4]回答表!AA43="○",[4]回答表!J219,"")),"")</f>
        <v/>
      </c>
      <c r="V94" s="119"/>
      <c r="W94" s="119"/>
      <c r="X94" s="119"/>
      <c r="Y94" s="119"/>
      <c r="Z94" s="119"/>
      <c r="AA94" s="119"/>
      <c r="AB94" s="120"/>
      <c r="AC94" s="118" t="str">
        <f>IF([4]回答表!F17="水道事業",IF([4]回答表!X43="○",[4]回答表!J176,IF([4]回答表!AA43="○",[4]回答表!J223,"")),"")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82"/>
      <c r="E95" s="182"/>
      <c r="F95" s="182"/>
      <c r="G95" s="182"/>
      <c r="H95" s="182"/>
      <c r="I95" s="182"/>
      <c r="J95" s="182"/>
      <c r="K95" s="182"/>
      <c r="L95" s="182"/>
      <c r="M95" s="18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82"/>
      <c r="E96" s="182"/>
      <c r="F96" s="182"/>
      <c r="G96" s="182"/>
      <c r="H96" s="182"/>
      <c r="I96" s="182"/>
      <c r="J96" s="182"/>
      <c r="K96" s="182"/>
      <c r="L96" s="182"/>
      <c r="M96" s="18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82" t="s">
        <v>34</v>
      </c>
      <c r="E99" s="182"/>
      <c r="F99" s="182"/>
      <c r="G99" s="182"/>
      <c r="H99" s="182"/>
      <c r="I99" s="182"/>
      <c r="J99" s="182"/>
      <c r="K99" s="182"/>
      <c r="L99" s="182"/>
      <c r="M99" s="183"/>
      <c r="N99" s="97" t="str">
        <f>IF([4]回答表!F17="水道事業",IF([4]回答表!AD43="○","○",""),"")</f>
        <v/>
      </c>
      <c r="O99" s="98"/>
      <c r="P99" s="98"/>
      <c r="Q99" s="99"/>
      <c r="R99" s="39"/>
      <c r="S99" s="39"/>
      <c r="T99" s="39"/>
      <c r="U99" s="106" t="str">
        <f>IF([4]回答表!F17="水道事業",IF([4]回答表!AD43="○",[4]回答表!B249,""),"")</f>
        <v/>
      </c>
      <c r="V99" s="107"/>
      <c r="W99" s="107"/>
      <c r="X99" s="107"/>
      <c r="Y99" s="107"/>
      <c r="Z99" s="107"/>
      <c r="AA99" s="107"/>
      <c r="AB99" s="107"/>
      <c r="AC99" s="107"/>
      <c r="AD99" s="107"/>
      <c r="AE99" s="107"/>
      <c r="AF99" s="107"/>
      <c r="AG99" s="107"/>
      <c r="AH99" s="107"/>
      <c r="AI99" s="107"/>
      <c r="AJ99" s="108"/>
      <c r="AK99" s="56"/>
      <c r="AL99" s="56"/>
      <c r="AM99" s="106" t="str">
        <f>IF([4]回答表!F17="水道事業",IF([4]回答表!AD43="○",[4]回答表!B255,""),"")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82"/>
      <c r="E100" s="182"/>
      <c r="F100" s="182"/>
      <c r="G100" s="182"/>
      <c r="H100" s="182"/>
      <c r="I100" s="182"/>
      <c r="J100" s="182"/>
      <c r="K100" s="182"/>
      <c r="L100" s="182"/>
      <c r="M100" s="18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82"/>
      <c r="E101" s="182"/>
      <c r="F101" s="182"/>
      <c r="G101" s="182"/>
      <c r="H101" s="182"/>
      <c r="I101" s="182"/>
      <c r="J101" s="182"/>
      <c r="K101" s="182"/>
      <c r="L101" s="182"/>
      <c r="M101" s="18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82"/>
      <c r="E102" s="182"/>
      <c r="F102" s="182"/>
      <c r="G102" s="182"/>
      <c r="H102" s="182"/>
      <c r="I102" s="182"/>
      <c r="J102" s="182"/>
      <c r="K102" s="182"/>
      <c r="L102" s="182"/>
      <c r="M102" s="18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8"/>
      <c r="AS106" s="188"/>
      <c r="AT106" s="188"/>
      <c r="AU106" s="188"/>
      <c r="AV106" s="188"/>
      <c r="AW106" s="188"/>
      <c r="AX106" s="188"/>
      <c r="AY106" s="188"/>
      <c r="AZ106" s="188"/>
      <c r="BA106" s="188"/>
      <c r="BB106" s="18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82" t="s">
        <v>18</v>
      </c>
      <c r="E111" s="182"/>
      <c r="F111" s="182"/>
      <c r="G111" s="182"/>
      <c r="H111" s="182"/>
      <c r="I111" s="182"/>
      <c r="J111" s="182"/>
      <c r="K111" s="182"/>
      <c r="L111" s="182"/>
      <c r="M111" s="182"/>
      <c r="N111" s="97" t="str">
        <f>IF([4]回答表!F17="簡易水道事業",IF([4]回答表!X43="○","○",""),"")</f>
        <v/>
      </c>
      <c r="O111" s="98"/>
      <c r="P111" s="98"/>
      <c r="Q111" s="99"/>
      <c r="R111" s="39"/>
      <c r="S111" s="39"/>
      <c r="T111" s="39"/>
      <c r="U111" s="189" t="s">
        <v>46</v>
      </c>
      <c r="V111" s="190"/>
      <c r="W111" s="190"/>
      <c r="X111" s="190"/>
      <c r="Y111" s="190"/>
      <c r="Z111" s="190"/>
      <c r="AA111" s="190"/>
      <c r="AB111" s="190"/>
      <c r="AC111" s="190"/>
      <c r="AD111" s="190"/>
      <c r="AE111" s="190"/>
      <c r="AF111" s="190"/>
      <c r="AG111" s="190"/>
      <c r="AH111" s="190"/>
      <c r="AI111" s="190"/>
      <c r="AJ111" s="199"/>
      <c r="AK111" s="50"/>
      <c r="AL111" s="50"/>
      <c r="AM111" s="106" t="str">
        <f>IF([4]回答表!F17="簡易水道事業",IF([4]回答表!X43="○",[4]回答表!B154,IF([4]回答表!AA43="○",[4]回答表!B201,"")),"")</f>
        <v/>
      </c>
      <c r="AN111" s="107"/>
      <c r="AO111" s="107"/>
      <c r="AP111" s="107"/>
      <c r="AQ111" s="107"/>
      <c r="AR111" s="107"/>
      <c r="AS111" s="107"/>
      <c r="AT111" s="107"/>
      <c r="AU111" s="107"/>
      <c r="AV111" s="107"/>
      <c r="AW111" s="107"/>
      <c r="AX111" s="107"/>
      <c r="AY111" s="107"/>
      <c r="AZ111" s="107"/>
      <c r="BA111" s="107"/>
      <c r="BB111" s="108"/>
      <c r="BC111" s="40"/>
      <c r="BD111" s="35"/>
      <c r="BE111" s="115" t="str">
        <f>IF([4]回答表!F17="簡易水道事業",IF([4]回答表!X43="○",[4]回答表!B190,IF([4]回答表!AA43="○",[4]回答表!B238,"")),"")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82"/>
      <c r="E112" s="182"/>
      <c r="F112" s="182"/>
      <c r="G112" s="182"/>
      <c r="H112" s="182"/>
      <c r="I112" s="182"/>
      <c r="J112" s="182"/>
      <c r="K112" s="182"/>
      <c r="L112" s="182"/>
      <c r="M112" s="182"/>
      <c r="N112" s="100"/>
      <c r="O112" s="101"/>
      <c r="P112" s="101"/>
      <c r="Q112" s="102"/>
      <c r="R112" s="39"/>
      <c r="S112" s="39"/>
      <c r="T112" s="39"/>
      <c r="U112" s="201"/>
      <c r="V112" s="202"/>
      <c r="W112" s="202"/>
      <c r="X112" s="202"/>
      <c r="Y112" s="202"/>
      <c r="Z112" s="202"/>
      <c r="AA112" s="202"/>
      <c r="AB112" s="202"/>
      <c r="AC112" s="202"/>
      <c r="AD112" s="202"/>
      <c r="AE112" s="202"/>
      <c r="AF112" s="202"/>
      <c r="AG112" s="202"/>
      <c r="AH112" s="202"/>
      <c r="AI112" s="202"/>
      <c r="AJ112" s="20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82"/>
      <c r="E113" s="182"/>
      <c r="F113" s="182"/>
      <c r="G113" s="182"/>
      <c r="H113" s="182"/>
      <c r="I113" s="182"/>
      <c r="J113" s="182"/>
      <c r="K113" s="182"/>
      <c r="L113" s="182"/>
      <c r="M113" s="182"/>
      <c r="N113" s="100"/>
      <c r="O113" s="101"/>
      <c r="P113" s="101"/>
      <c r="Q113" s="102"/>
      <c r="R113" s="39"/>
      <c r="S113" s="39"/>
      <c r="T113" s="39"/>
      <c r="U113" s="118" t="str">
        <f>IF([4]回答表!F17="簡易水道事業",IF([4]回答表!X43="○",[4]回答表!Y181,IF([4]回答表!AA43="○",[4]回答表!Y229,"")),"")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82"/>
      <c r="E114" s="182"/>
      <c r="F114" s="182"/>
      <c r="G114" s="182"/>
      <c r="H114" s="182"/>
      <c r="I114" s="182"/>
      <c r="J114" s="182"/>
      <c r="K114" s="182"/>
      <c r="L114" s="182"/>
      <c r="M114" s="18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IF([4]回答表!F17="簡易水道事業",IF([4]回答表!X43="○",[4]回答表!E190,IF([4]回答表!AA43="○",[4]回答表!E238,"")),"")</f>
        <v/>
      </c>
      <c r="BF114" s="83"/>
      <c r="BG114" s="83"/>
      <c r="BH114" s="83"/>
      <c r="BI114" s="82" t="str">
        <f>IF([4]回答表!F17="簡易水道事業",IF([4]回答表!X43="○",[4]回答表!E191,IF([4]回答表!AA43="○",[4]回答表!E239,"")),"")</f>
        <v/>
      </c>
      <c r="BJ114" s="83"/>
      <c r="BK114" s="83"/>
      <c r="BL114" s="83"/>
      <c r="BM114" s="82" t="str">
        <f>IF([4]回答表!F17="簡易水道事業",IF([4]回答表!X43="○",[4]回答表!E192,IF([4]回答表!AA43="○",[4]回答表!E240,"")),"")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9" t="s">
        <v>47</v>
      </c>
      <c r="V116" s="190"/>
      <c r="W116" s="190"/>
      <c r="X116" s="190"/>
      <c r="Y116" s="190"/>
      <c r="Z116" s="190"/>
      <c r="AA116" s="190"/>
      <c r="AB116" s="190"/>
      <c r="AC116" s="190"/>
      <c r="AD116" s="190"/>
      <c r="AE116" s="190"/>
      <c r="AF116" s="190"/>
      <c r="AG116" s="190"/>
      <c r="AH116" s="190"/>
      <c r="AI116" s="190"/>
      <c r="AJ116" s="19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87" t="s">
        <v>26</v>
      </c>
      <c r="E117" s="182"/>
      <c r="F117" s="182"/>
      <c r="G117" s="182"/>
      <c r="H117" s="182"/>
      <c r="I117" s="182"/>
      <c r="J117" s="182"/>
      <c r="K117" s="182"/>
      <c r="L117" s="182"/>
      <c r="M117" s="183"/>
      <c r="N117" s="97" t="str">
        <f>IF([4]回答表!F17="簡易水道事業",IF([4]回答表!AA43="○","○",""),"")</f>
        <v/>
      </c>
      <c r="O117" s="98"/>
      <c r="P117" s="98"/>
      <c r="Q117" s="99"/>
      <c r="R117" s="39"/>
      <c r="S117" s="39"/>
      <c r="T117" s="39"/>
      <c r="U117" s="201"/>
      <c r="V117" s="202"/>
      <c r="W117" s="202"/>
      <c r="X117" s="202"/>
      <c r="Y117" s="202"/>
      <c r="Z117" s="202"/>
      <c r="AA117" s="202"/>
      <c r="AB117" s="202"/>
      <c r="AC117" s="202"/>
      <c r="AD117" s="202"/>
      <c r="AE117" s="202"/>
      <c r="AF117" s="202"/>
      <c r="AG117" s="202"/>
      <c r="AH117" s="202"/>
      <c r="AI117" s="202"/>
      <c r="AJ117" s="20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82"/>
      <c r="E118" s="182"/>
      <c r="F118" s="182"/>
      <c r="G118" s="182"/>
      <c r="H118" s="182"/>
      <c r="I118" s="182"/>
      <c r="J118" s="182"/>
      <c r="K118" s="182"/>
      <c r="L118" s="182"/>
      <c r="M118" s="183"/>
      <c r="N118" s="100"/>
      <c r="O118" s="101"/>
      <c r="P118" s="101"/>
      <c r="Q118" s="102"/>
      <c r="R118" s="39"/>
      <c r="S118" s="39"/>
      <c r="T118" s="39"/>
      <c r="U118" s="118" t="str">
        <f>IF([4]回答表!F17="簡易水道事業",IF([4]回答表!X43="○",[4]回答表!Y182,IF([4]回答表!AA43="○",[4]回答表!Y230,"")),"")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82"/>
      <c r="E119" s="182"/>
      <c r="F119" s="182"/>
      <c r="G119" s="182"/>
      <c r="H119" s="182"/>
      <c r="I119" s="182"/>
      <c r="J119" s="182"/>
      <c r="K119" s="182"/>
      <c r="L119" s="182"/>
      <c r="M119" s="18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82"/>
      <c r="E120" s="182"/>
      <c r="F120" s="182"/>
      <c r="G120" s="182"/>
      <c r="H120" s="182"/>
      <c r="I120" s="182"/>
      <c r="J120" s="182"/>
      <c r="K120" s="182"/>
      <c r="L120" s="182"/>
      <c r="M120" s="18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82" t="s">
        <v>34</v>
      </c>
      <c r="E123" s="182"/>
      <c r="F123" s="182"/>
      <c r="G123" s="182"/>
      <c r="H123" s="182"/>
      <c r="I123" s="182"/>
      <c r="J123" s="182"/>
      <c r="K123" s="182"/>
      <c r="L123" s="182"/>
      <c r="M123" s="183"/>
      <c r="N123" s="97" t="str">
        <f>IF([4]回答表!F17="簡易水道事業",IF([4]回答表!AD43="○","○",""),"")</f>
        <v/>
      </c>
      <c r="O123" s="98"/>
      <c r="P123" s="98"/>
      <c r="Q123" s="99"/>
      <c r="R123" s="39"/>
      <c r="S123" s="39"/>
      <c r="T123" s="39"/>
      <c r="U123" s="106" t="str">
        <f>IF([4]回答表!F17="簡易水道事業",IF([4]回答表!AD43="○",[4]回答表!B249,""),"")</f>
        <v/>
      </c>
      <c r="V123" s="107"/>
      <c r="W123" s="107"/>
      <c r="X123" s="107"/>
      <c r="Y123" s="107"/>
      <c r="Z123" s="107"/>
      <c r="AA123" s="107"/>
      <c r="AB123" s="107"/>
      <c r="AC123" s="107"/>
      <c r="AD123" s="107"/>
      <c r="AE123" s="107"/>
      <c r="AF123" s="107"/>
      <c r="AG123" s="107"/>
      <c r="AH123" s="107"/>
      <c r="AI123" s="107"/>
      <c r="AJ123" s="108"/>
      <c r="AK123" s="56"/>
      <c r="AL123" s="56"/>
      <c r="AM123" s="106" t="str">
        <f>IF([4]回答表!F17="簡易水道事業",IF([4]回答表!AD43="○",[4]回答表!B255,""),"")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82"/>
      <c r="E124" s="182"/>
      <c r="F124" s="182"/>
      <c r="G124" s="182"/>
      <c r="H124" s="182"/>
      <c r="I124" s="182"/>
      <c r="J124" s="182"/>
      <c r="K124" s="182"/>
      <c r="L124" s="182"/>
      <c r="M124" s="18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82"/>
      <c r="E125" s="182"/>
      <c r="F125" s="182"/>
      <c r="G125" s="182"/>
      <c r="H125" s="182"/>
      <c r="I125" s="182"/>
      <c r="J125" s="182"/>
      <c r="K125" s="182"/>
      <c r="L125" s="182"/>
      <c r="M125" s="18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82"/>
      <c r="E126" s="182"/>
      <c r="F126" s="182"/>
      <c r="G126" s="182"/>
      <c r="H126" s="182"/>
      <c r="I126" s="182"/>
      <c r="J126" s="182"/>
      <c r="K126" s="182"/>
      <c r="L126" s="182"/>
      <c r="M126" s="18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8"/>
      <c r="AS130" s="188"/>
      <c r="AT130" s="188"/>
      <c r="AU130" s="188"/>
      <c r="AV130" s="188"/>
      <c r="AW130" s="188"/>
      <c r="AX130" s="188"/>
      <c r="AY130" s="188"/>
      <c r="AZ130" s="188"/>
      <c r="BA130" s="188"/>
      <c r="BB130" s="18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82" t="s">
        <v>18</v>
      </c>
      <c r="E135" s="182"/>
      <c r="F135" s="182"/>
      <c r="G135" s="182"/>
      <c r="H135" s="182"/>
      <c r="I135" s="182"/>
      <c r="J135" s="182"/>
      <c r="K135" s="182"/>
      <c r="L135" s="182"/>
      <c r="M135" s="182"/>
      <c r="N135" s="97" t="str">
        <f>IF([4]回答表!F17="下水道事業",IF([4]回答表!X43="○","○",""),"")</f>
        <v/>
      </c>
      <c r="O135" s="98"/>
      <c r="P135" s="98"/>
      <c r="Q135" s="99"/>
      <c r="R135" s="39"/>
      <c r="S135" s="39"/>
      <c r="T135" s="39"/>
      <c r="U135" s="189" t="s">
        <v>49</v>
      </c>
      <c r="V135" s="190"/>
      <c r="W135" s="190"/>
      <c r="X135" s="190"/>
      <c r="Y135" s="190"/>
      <c r="Z135" s="190"/>
      <c r="AA135" s="190"/>
      <c r="AB135" s="190"/>
      <c r="AC135" s="189" t="s">
        <v>50</v>
      </c>
      <c r="AD135" s="190"/>
      <c r="AE135" s="190"/>
      <c r="AF135" s="190"/>
      <c r="AG135" s="190"/>
      <c r="AH135" s="190"/>
      <c r="AI135" s="190"/>
      <c r="AJ135" s="199"/>
      <c r="AK135" s="50"/>
      <c r="AL135" s="50"/>
      <c r="AM135" s="106" t="str">
        <f>IF([4]回答表!F17="下水道事業",IF([4]回答表!X43="○",[4]回答表!B154,IF([4]回答表!AA43="○",[4]回答表!B201,"")),"")</f>
        <v/>
      </c>
      <c r="AN135" s="107"/>
      <c r="AO135" s="107"/>
      <c r="AP135" s="107"/>
      <c r="AQ135" s="107"/>
      <c r="AR135" s="107"/>
      <c r="AS135" s="107"/>
      <c r="AT135" s="107"/>
      <c r="AU135" s="107"/>
      <c r="AV135" s="107"/>
      <c r="AW135" s="107"/>
      <c r="AX135" s="107"/>
      <c r="AY135" s="107"/>
      <c r="AZ135" s="107"/>
      <c r="BA135" s="107"/>
      <c r="BB135" s="108"/>
      <c r="BC135" s="40"/>
      <c r="BD135" s="35"/>
      <c r="BE135" s="115" t="str">
        <f>IF([4]回答表!F17="下水道事業",IF([4]回答表!X43="○",[4]回答表!B190,IF([4]回答表!AA43="○",[4]回答表!B238,"")),"")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82"/>
      <c r="E136" s="182"/>
      <c r="F136" s="182"/>
      <c r="G136" s="182"/>
      <c r="H136" s="182"/>
      <c r="I136" s="182"/>
      <c r="J136" s="182"/>
      <c r="K136" s="182"/>
      <c r="L136" s="182"/>
      <c r="M136" s="182"/>
      <c r="N136" s="100"/>
      <c r="O136" s="101"/>
      <c r="P136" s="101"/>
      <c r="Q136" s="102"/>
      <c r="R136" s="39"/>
      <c r="S136" s="39"/>
      <c r="T136" s="39"/>
      <c r="U136" s="191"/>
      <c r="V136" s="192"/>
      <c r="W136" s="192"/>
      <c r="X136" s="192"/>
      <c r="Y136" s="192"/>
      <c r="Z136" s="192"/>
      <c r="AA136" s="192"/>
      <c r="AB136" s="192"/>
      <c r="AC136" s="191"/>
      <c r="AD136" s="192"/>
      <c r="AE136" s="192"/>
      <c r="AF136" s="192"/>
      <c r="AG136" s="192"/>
      <c r="AH136" s="192"/>
      <c r="AI136" s="192"/>
      <c r="AJ136" s="20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82"/>
      <c r="E137" s="182"/>
      <c r="F137" s="182"/>
      <c r="G137" s="182"/>
      <c r="H137" s="182"/>
      <c r="I137" s="182"/>
      <c r="J137" s="182"/>
      <c r="K137" s="182"/>
      <c r="L137" s="182"/>
      <c r="M137" s="182"/>
      <c r="N137" s="100"/>
      <c r="O137" s="101"/>
      <c r="P137" s="101"/>
      <c r="Q137" s="102"/>
      <c r="R137" s="39"/>
      <c r="S137" s="39"/>
      <c r="T137" s="39"/>
      <c r="U137" s="118" t="str">
        <f>IF([4]回答表!F17="下水道事業",IF([4]回答表!X43="○",[4]回答表!Y184,IF([4]回答表!AA43="○",[4]回答表!Y232,"")),"")</f>
        <v/>
      </c>
      <c r="V137" s="119"/>
      <c r="W137" s="119"/>
      <c r="X137" s="119"/>
      <c r="Y137" s="119"/>
      <c r="Z137" s="119"/>
      <c r="AA137" s="119"/>
      <c r="AB137" s="120"/>
      <c r="AC137" s="118" t="str">
        <f>IF([4]回答表!F17="下水道事業",IF([4]回答表!X43="○",[4]回答表!Y185,IF([4]回答表!AA43="○",[4]回答表!Y233,"")),"")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82"/>
      <c r="E138" s="182"/>
      <c r="F138" s="182"/>
      <c r="G138" s="182"/>
      <c r="H138" s="182"/>
      <c r="I138" s="182"/>
      <c r="J138" s="182"/>
      <c r="K138" s="182"/>
      <c r="L138" s="182"/>
      <c r="M138" s="18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IF([4]回答表!F17="下水道事業",IF([4]回答表!X43="○",[4]回答表!E190,IF([4]回答表!AA43="○",[4]回答表!E238,"")),"")</f>
        <v/>
      </c>
      <c r="BF138" s="83"/>
      <c r="BG138" s="83"/>
      <c r="BH138" s="83"/>
      <c r="BI138" s="82" t="str">
        <f>IF([4]回答表!F17="下水道事業",IF([4]回答表!X43="○",[4]回答表!E191,IF([4]回答表!AA43="○",[4]回答表!E239,"")),"")</f>
        <v/>
      </c>
      <c r="BJ138" s="83"/>
      <c r="BK138" s="83"/>
      <c r="BL138" s="83"/>
      <c r="BM138" s="82" t="str">
        <f>IF([4]回答表!F17="下水道事業",IF([4]回答表!X43="○",[4]回答表!E192,IF([4]回答表!AA43="○",[4]回答表!E240,"")),"")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9" t="s">
        <v>51</v>
      </c>
      <c r="V140" s="190"/>
      <c r="W140" s="190"/>
      <c r="X140" s="190"/>
      <c r="Y140" s="190"/>
      <c r="Z140" s="190"/>
      <c r="AA140" s="190"/>
      <c r="AB140" s="190"/>
      <c r="AC140" s="193" t="s">
        <v>52</v>
      </c>
      <c r="AD140" s="194"/>
      <c r="AE140" s="194"/>
      <c r="AF140" s="194"/>
      <c r="AG140" s="194"/>
      <c r="AH140" s="194"/>
      <c r="AI140" s="194"/>
      <c r="AJ140" s="19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87" t="s">
        <v>26</v>
      </c>
      <c r="E141" s="182"/>
      <c r="F141" s="182"/>
      <c r="G141" s="182"/>
      <c r="H141" s="182"/>
      <c r="I141" s="182"/>
      <c r="J141" s="182"/>
      <c r="K141" s="182"/>
      <c r="L141" s="182"/>
      <c r="M141" s="183"/>
      <c r="N141" s="97" t="str">
        <f>IF([4]回答表!F17="下水道事業",IF([4]回答表!AA43="○","○",""),"")</f>
        <v/>
      </c>
      <c r="O141" s="98"/>
      <c r="P141" s="98"/>
      <c r="Q141" s="99"/>
      <c r="R141" s="39"/>
      <c r="S141" s="39"/>
      <c r="T141" s="39"/>
      <c r="U141" s="191"/>
      <c r="V141" s="192"/>
      <c r="W141" s="192"/>
      <c r="X141" s="192"/>
      <c r="Y141" s="192"/>
      <c r="Z141" s="192"/>
      <c r="AA141" s="192"/>
      <c r="AB141" s="192"/>
      <c r="AC141" s="196"/>
      <c r="AD141" s="197"/>
      <c r="AE141" s="197"/>
      <c r="AF141" s="197"/>
      <c r="AG141" s="197"/>
      <c r="AH141" s="197"/>
      <c r="AI141" s="197"/>
      <c r="AJ141" s="19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82"/>
      <c r="E142" s="182"/>
      <c r="F142" s="182"/>
      <c r="G142" s="182"/>
      <c r="H142" s="182"/>
      <c r="I142" s="182"/>
      <c r="J142" s="182"/>
      <c r="K142" s="182"/>
      <c r="L142" s="182"/>
      <c r="M142" s="183"/>
      <c r="N142" s="100"/>
      <c r="O142" s="101"/>
      <c r="P142" s="101"/>
      <c r="Q142" s="102"/>
      <c r="R142" s="39"/>
      <c r="S142" s="39"/>
      <c r="T142" s="39"/>
      <c r="U142" s="118" t="str">
        <f>IF([4]回答表!F17="下水道事業",IF([4]回答表!X43="○",[4]回答表!Y186,IF([4]回答表!AA43="○",[4]回答表!Y234,"")),"")</f>
        <v/>
      </c>
      <c r="V142" s="119"/>
      <c r="W142" s="119"/>
      <c r="X142" s="119"/>
      <c r="Y142" s="119"/>
      <c r="Z142" s="119"/>
      <c r="AA142" s="119"/>
      <c r="AB142" s="120"/>
      <c r="AC142" s="118" t="str">
        <f>IF([4]回答表!F17="下水道事業",IF([4]回答表!X43="○",[4]回答表!Y187,IF([4]回答表!AA43="○",[4]回答表!Y235,"")),"")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82"/>
      <c r="E143" s="182"/>
      <c r="F143" s="182"/>
      <c r="G143" s="182"/>
      <c r="H143" s="182"/>
      <c r="I143" s="182"/>
      <c r="J143" s="182"/>
      <c r="K143" s="182"/>
      <c r="L143" s="182"/>
      <c r="M143" s="18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82"/>
      <c r="E144" s="182"/>
      <c r="F144" s="182"/>
      <c r="G144" s="182"/>
      <c r="H144" s="182"/>
      <c r="I144" s="182"/>
      <c r="J144" s="182"/>
      <c r="K144" s="182"/>
      <c r="L144" s="182"/>
      <c r="M144" s="18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82" t="s">
        <v>34</v>
      </c>
      <c r="E147" s="182"/>
      <c r="F147" s="182"/>
      <c r="G147" s="182"/>
      <c r="H147" s="182"/>
      <c r="I147" s="182"/>
      <c r="J147" s="182"/>
      <c r="K147" s="182"/>
      <c r="L147" s="182"/>
      <c r="M147" s="183"/>
      <c r="N147" s="97" t="str">
        <f>IF([4]回答表!F17="下水道事業",IF([4]回答表!AD43="○","○",""),"")</f>
        <v/>
      </c>
      <c r="O147" s="98"/>
      <c r="P147" s="98"/>
      <c r="Q147" s="99"/>
      <c r="R147" s="39"/>
      <c r="S147" s="39"/>
      <c r="T147" s="39"/>
      <c r="U147" s="106" t="str">
        <f>IF([4]回答表!F17="下水道事業",IF([4]回答表!AD43="○",[4]回答表!B249,""),"")</f>
        <v/>
      </c>
      <c r="V147" s="107"/>
      <c r="W147" s="107"/>
      <c r="X147" s="107"/>
      <c r="Y147" s="107"/>
      <c r="Z147" s="107"/>
      <c r="AA147" s="107"/>
      <c r="AB147" s="107"/>
      <c r="AC147" s="107"/>
      <c r="AD147" s="107"/>
      <c r="AE147" s="107"/>
      <c r="AF147" s="107"/>
      <c r="AG147" s="107"/>
      <c r="AH147" s="107"/>
      <c r="AI147" s="107"/>
      <c r="AJ147" s="108"/>
      <c r="AK147" s="56"/>
      <c r="AL147" s="56"/>
      <c r="AM147" s="106" t="str">
        <f>IF([4]回答表!F17="下水道事業",IF([4]回答表!AD43="○",[4]回答表!B255,""),"")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82"/>
      <c r="E148" s="182"/>
      <c r="F148" s="182"/>
      <c r="G148" s="182"/>
      <c r="H148" s="182"/>
      <c r="I148" s="182"/>
      <c r="J148" s="182"/>
      <c r="K148" s="182"/>
      <c r="L148" s="182"/>
      <c r="M148" s="18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82"/>
      <c r="E149" s="182"/>
      <c r="F149" s="182"/>
      <c r="G149" s="182"/>
      <c r="H149" s="182"/>
      <c r="I149" s="182"/>
      <c r="J149" s="182"/>
      <c r="K149" s="182"/>
      <c r="L149" s="182"/>
      <c r="M149" s="18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82"/>
      <c r="E150" s="182"/>
      <c r="F150" s="182"/>
      <c r="G150" s="182"/>
      <c r="H150" s="182"/>
      <c r="I150" s="182"/>
      <c r="J150" s="182"/>
      <c r="K150" s="182"/>
      <c r="L150" s="182"/>
      <c r="M150" s="18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8"/>
      <c r="AS154" s="188"/>
      <c r="AT154" s="188"/>
      <c r="AU154" s="188"/>
      <c r="AV154" s="188"/>
      <c r="AW154" s="188"/>
      <c r="AX154" s="188"/>
      <c r="AY154" s="188"/>
      <c r="AZ154" s="188"/>
      <c r="BA154" s="188"/>
      <c r="BB154" s="18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82" t="s">
        <v>18</v>
      </c>
      <c r="E159" s="182"/>
      <c r="F159" s="182"/>
      <c r="G159" s="182"/>
      <c r="H159" s="182"/>
      <c r="I159" s="182"/>
      <c r="J159" s="182"/>
      <c r="K159" s="182"/>
      <c r="L159" s="182"/>
      <c r="M159" s="182"/>
      <c r="N159" s="97" t="str">
        <f>IF([4]回答表!BD17="○",IF([4]回答表!X43="○","○",""),"")</f>
        <v/>
      </c>
      <c r="O159" s="98"/>
      <c r="P159" s="98"/>
      <c r="Q159" s="99"/>
      <c r="R159" s="39"/>
      <c r="S159" s="39"/>
      <c r="T159" s="39"/>
      <c r="U159" s="106" t="str">
        <f>IF([4]回答表!BD17="○",IF([4]回答表!X43="○",[4]回答表!B154,IF([4]回答表!AA43="○",[4]回答表!B201,"")),"")</f>
        <v/>
      </c>
      <c r="V159" s="107"/>
      <c r="W159" s="107"/>
      <c r="X159" s="107"/>
      <c r="Y159" s="107"/>
      <c r="Z159" s="107"/>
      <c r="AA159" s="107"/>
      <c r="AB159" s="107"/>
      <c r="AC159" s="107"/>
      <c r="AD159" s="107"/>
      <c r="AE159" s="107"/>
      <c r="AF159" s="107"/>
      <c r="AG159" s="107"/>
      <c r="AH159" s="107"/>
      <c r="AI159" s="107"/>
      <c r="AJ159" s="108"/>
      <c r="AK159" s="50"/>
      <c r="AL159" s="50"/>
      <c r="AM159" s="115" t="str">
        <f>IF([4]回答表!BD17="○",IF([4]回答表!X43="○",[4]回答表!B190,IF([4]回答表!AA43="○",[4]回答表!B238,"")),"")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82"/>
      <c r="E160" s="182"/>
      <c r="F160" s="182"/>
      <c r="G160" s="182"/>
      <c r="H160" s="182"/>
      <c r="I160" s="182"/>
      <c r="J160" s="182"/>
      <c r="K160" s="182"/>
      <c r="L160" s="182"/>
      <c r="M160" s="18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82"/>
      <c r="E161" s="182"/>
      <c r="F161" s="182"/>
      <c r="G161" s="182"/>
      <c r="H161" s="182"/>
      <c r="I161" s="182"/>
      <c r="J161" s="182"/>
      <c r="K161" s="182"/>
      <c r="L161" s="182"/>
      <c r="M161" s="18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82"/>
      <c r="E162" s="182"/>
      <c r="F162" s="182"/>
      <c r="G162" s="182"/>
      <c r="H162" s="182"/>
      <c r="I162" s="182"/>
      <c r="J162" s="182"/>
      <c r="K162" s="182"/>
      <c r="L162" s="182"/>
      <c r="M162" s="18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IF([4]回答表!BD17="○",IF([4]回答表!X43="○",[4]回答表!E190,IF([4]回答表!AA43="○",[4]回答表!E238,"")),"")</f>
        <v/>
      </c>
      <c r="AN162" s="83"/>
      <c r="AO162" s="83"/>
      <c r="AP162" s="83"/>
      <c r="AQ162" s="82" t="str">
        <f>IF([4]回答表!BD17="○",IF([4]回答表!X43="○",[4]回答表!E191,IF([4]回答表!AA43="○",[4]回答表!E239,"")),"")</f>
        <v/>
      </c>
      <c r="AR162" s="83"/>
      <c r="AS162" s="83"/>
      <c r="AT162" s="83"/>
      <c r="AU162" s="82" t="str">
        <f>IF([4]回答表!BD17="○",IF([4]回答表!X43="○",[4]回答表!E192,IF([4]回答表!AA43="○",[4]回答表!E240,"")),"")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87" t="s">
        <v>26</v>
      </c>
      <c r="E165" s="182"/>
      <c r="F165" s="182"/>
      <c r="G165" s="182"/>
      <c r="H165" s="182"/>
      <c r="I165" s="182"/>
      <c r="J165" s="182"/>
      <c r="K165" s="182"/>
      <c r="L165" s="182"/>
      <c r="M165" s="183"/>
      <c r="N165" s="97" t="str">
        <f>IF([4]回答表!BD17="○",IF([4]回答表!AA43="○","○",""),"")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82"/>
      <c r="E166" s="182"/>
      <c r="F166" s="182"/>
      <c r="G166" s="182"/>
      <c r="H166" s="182"/>
      <c r="I166" s="182"/>
      <c r="J166" s="182"/>
      <c r="K166" s="182"/>
      <c r="L166" s="182"/>
      <c r="M166" s="18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82"/>
      <c r="E167" s="182"/>
      <c r="F167" s="182"/>
      <c r="G167" s="182"/>
      <c r="H167" s="182"/>
      <c r="I167" s="182"/>
      <c r="J167" s="182"/>
      <c r="K167" s="182"/>
      <c r="L167" s="182"/>
      <c r="M167" s="18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82"/>
      <c r="E168" s="182"/>
      <c r="F168" s="182"/>
      <c r="G168" s="182"/>
      <c r="H168" s="182"/>
      <c r="I168" s="182"/>
      <c r="J168" s="182"/>
      <c r="K168" s="182"/>
      <c r="L168" s="182"/>
      <c r="M168" s="18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82" t="s">
        <v>34</v>
      </c>
      <c r="E171" s="182"/>
      <c r="F171" s="182"/>
      <c r="G171" s="182"/>
      <c r="H171" s="182"/>
      <c r="I171" s="182"/>
      <c r="J171" s="182"/>
      <c r="K171" s="182"/>
      <c r="L171" s="182"/>
      <c r="M171" s="183"/>
      <c r="N171" s="97" t="str">
        <f>IF([4]回答表!BD17="○",IF([4]回答表!AD43="○","○",""),"")</f>
        <v/>
      </c>
      <c r="O171" s="98"/>
      <c r="P171" s="98"/>
      <c r="Q171" s="99"/>
      <c r="R171" s="39"/>
      <c r="S171" s="39"/>
      <c r="T171" s="39"/>
      <c r="U171" s="106" t="str">
        <f>IF([4]回答表!BD17="○",IF([4]回答表!AD43="○",[4]回答表!B249,""),"")</f>
        <v/>
      </c>
      <c r="V171" s="107"/>
      <c r="W171" s="107"/>
      <c r="X171" s="107"/>
      <c r="Y171" s="107"/>
      <c r="Z171" s="107"/>
      <c r="AA171" s="107"/>
      <c r="AB171" s="107"/>
      <c r="AC171" s="107"/>
      <c r="AD171" s="107"/>
      <c r="AE171" s="107"/>
      <c r="AF171" s="107"/>
      <c r="AG171" s="107"/>
      <c r="AH171" s="107"/>
      <c r="AI171" s="107"/>
      <c r="AJ171" s="108"/>
      <c r="AK171" s="56"/>
      <c r="AL171" s="56"/>
      <c r="AM171" s="106" t="str">
        <f>IF([4]回答表!BD17="○",IF([4]回答表!AD43="○",[4]回答表!B255,""),"")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82"/>
      <c r="E172" s="182"/>
      <c r="F172" s="182"/>
      <c r="G172" s="182"/>
      <c r="H172" s="182"/>
      <c r="I172" s="182"/>
      <c r="J172" s="182"/>
      <c r="K172" s="182"/>
      <c r="L172" s="182"/>
      <c r="M172" s="18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82"/>
      <c r="E173" s="182"/>
      <c r="F173" s="182"/>
      <c r="G173" s="182"/>
      <c r="H173" s="182"/>
      <c r="I173" s="182"/>
      <c r="J173" s="182"/>
      <c r="K173" s="182"/>
      <c r="L173" s="182"/>
      <c r="M173" s="18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82"/>
      <c r="E174" s="182"/>
      <c r="F174" s="182"/>
      <c r="G174" s="182"/>
      <c r="H174" s="182"/>
      <c r="I174" s="182"/>
      <c r="J174" s="182"/>
      <c r="K174" s="182"/>
      <c r="L174" s="182"/>
      <c r="M174" s="18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8"/>
      <c r="AS178" s="188"/>
      <c r="AT178" s="188"/>
      <c r="AU178" s="188"/>
      <c r="AV178" s="188"/>
      <c r="AW178" s="188"/>
      <c r="AX178" s="188"/>
      <c r="AY178" s="188"/>
      <c r="AZ178" s="188"/>
      <c r="BA178" s="188"/>
      <c r="BB178" s="18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82" t="s">
        <v>18</v>
      </c>
      <c r="E183" s="182"/>
      <c r="F183" s="182"/>
      <c r="G183" s="182"/>
      <c r="H183" s="182"/>
      <c r="I183" s="182"/>
      <c r="J183" s="182"/>
      <c r="K183" s="182"/>
      <c r="L183" s="182"/>
      <c r="M183" s="182"/>
      <c r="N183" s="97" t="str">
        <f>IF([4]回答表!X44="○","○","")</f>
        <v/>
      </c>
      <c r="O183" s="98"/>
      <c r="P183" s="98"/>
      <c r="Q183" s="99"/>
      <c r="R183" s="39"/>
      <c r="S183" s="39"/>
      <c r="T183" s="39"/>
      <c r="U183" s="106" t="str">
        <f>IF([4]回答表!X44="○",[4]回答表!B266,IF([4]回答表!AA44="○",[4]回答表!B283,""))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IF([4]回答表!X44="○",[4]回答表!U272,IF([4]回答表!AA44="○",[4]回答表!U289,""))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82"/>
      <c r="E184" s="182"/>
      <c r="F184" s="182"/>
      <c r="G184" s="182"/>
      <c r="H184" s="182"/>
      <c r="I184" s="182"/>
      <c r="J184" s="182"/>
      <c r="K184" s="182"/>
      <c r="L184" s="182"/>
      <c r="M184" s="18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84"/>
      <c r="AN184" s="185"/>
      <c r="AO184" s="185"/>
      <c r="AP184" s="185"/>
      <c r="AQ184" s="185"/>
      <c r="AR184" s="185"/>
      <c r="AS184" s="185"/>
      <c r="AT184" s="186"/>
      <c r="AU184" s="184"/>
      <c r="AV184" s="185"/>
      <c r="AW184" s="185"/>
      <c r="AX184" s="185"/>
      <c r="AY184" s="185"/>
      <c r="AZ184" s="185"/>
      <c r="BA184" s="185"/>
      <c r="BB184" s="18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82"/>
      <c r="E185" s="182"/>
      <c r="F185" s="182"/>
      <c r="G185" s="182"/>
      <c r="H185" s="182"/>
      <c r="I185" s="182"/>
      <c r="J185" s="182"/>
      <c r="K185" s="182"/>
      <c r="L185" s="182"/>
      <c r="M185" s="18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82"/>
      <c r="E186" s="182"/>
      <c r="F186" s="182"/>
      <c r="G186" s="182"/>
      <c r="H186" s="182"/>
      <c r="I186" s="182"/>
      <c r="J186" s="182"/>
      <c r="K186" s="182"/>
      <c r="L186" s="182"/>
      <c r="M186" s="18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IF([4]回答表!X44="○",[4]回答表!G272,IF([4]回答表!AA44="○",[4]回答表!G289,""))</f>
        <v/>
      </c>
      <c r="AN186" s="119"/>
      <c r="AO186" s="119"/>
      <c r="AP186" s="119"/>
      <c r="AQ186" s="119"/>
      <c r="AR186" s="119"/>
      <c r="AS186" s="119"/>
      <c r="AT186" s="120"/>
      <c r="AU186" s="118" t="str">
        <f>IF([4]回答表!X44="○",[4]回答表!G273,IF([4]回答表!AA44="○",[4]回答表!G290,""))</f>
        <v/>
      </c>
      <c r="AV186" s="119"/>
      <c r="AW186" s="119"/>
      <c r="AX186" s="119"/>
      <c r="AY186" s="119"/>
      <c r="AZ186" s="119"/>
      <c r="BA186" s="119"/>
      <c r="BB186" s="120"/>
      <c r="BC186" s="40"/>
      <c r="BD186" s="35"/>
      <c r="BE186" s="82" t="str">
        <f>IF([4]回答表!X44="○",[4]回答表!X272,IF([4]回答表!AA44="○",[4]回答表!X289,""))</f>
        <v/>
      </c>
      <c r="BF186" s="83"/>
      <c r="BG186" s="83"/>
      <c r="BH186" s="83"/>
      <c r="BI186" s="82" t="str">
        <f>IF([4]回答表!X44="○",[4]回答表!X273,IF([4]回答表!AA44="○",[4]回答表!X290,""))</f>
        <v/>
      </c>
      <c r="BJ186" s="83"/>
      <c r="BK186" s="83"/>
      <c r="BL186" s="86"/>
      <c r="BM186" s="82" t="str">
        <f>IF([4]回答表!X44="○",[4]回答表!X274,IF([4]回答表!AA44="○",[4]回答表!X291,""))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87" t="s">
        <v>26</v>
      </c>
      <c r="E189" s="182"/>
      <c r="F189" s="182"/>
      <c r="G189" s="182"/>
      <c r="H189" s="182"/>
      <c r="I189" s="182"/>
      <c r="J189" s="182"/>
      <c r="K189" s="182"/>
      <c r="L189" s="182"/>
      <c r="M189" s="183"/>
      <c r="N189" s="97" t="str">
        <f>IF([4]回答表!AA44="○","○","")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82"/>
      <c r="E190" s="182"/>
      <c r="F190" s="182"/>
      <c r="G190" s="182"/>
      <c r="H190" s="182"/>
      <c r="I190" s="182"/>
      <c r="J190" s="182"/>
      <c r="K190" s="182"/>
      <c r="L190" s="182"/>
      <c r="M190" s="18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82"/>
      <c r="E191" s="182"/>
      <c r="F191" s="182"/>
      <c r="G191" s="182"/>
      <c r="H191" s="182"/>
      <c r="I191" s="182"/>
      <c r="J191" s="182"/>
      <c r="K191" s="182"/>
      <c r="L191" s="182"/>
      <c r="M191" s="18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82"/>
      <c r="E192" s="182"/>
      <c r="F192" s="182"/>
      <c r="G192" s="182"/>
      <c r="H192" s="182"/>
      <c r="I192" s="182"/>
      <c r="J192" s="182"/>
      <c r="K192" s="182"/>
      <c r="L192" s="182"/>
      <c r="M192" s="18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82" t="s">
        <v>34</v>
      </c>
      <c r="E195" s="182"/>
      <c r="F195" s="182"/>
      <c r="G195" s="182"/>
      <c r="H195" s="182"/>
      <c r="I195" s="182"/>
      <c r="J195" s="182"/>
      <c r="K195" s="182"/>
      <c r="L195" s="182"/>
      <c r="M195" s="183"/>
      <c r="N195" s="97" t="str">
        <f>IF([4]回答表!AD44="○","○","")</f>
        <v/>
      </c>
      <c r="O195" s="98"/>
      <c r="P195" s="98"/>
      <c r="Q195" s="99"/>
      <c r="R195" s="39"/>
      <c r="S195" s="39"/>
      <c r="T195" s="39"/>
      <c r="U195" s="106" t="str">
        <f>IF([4]回答表!AD44="○",[4]回答表!B296,"")</f>
        <v/>
      </c>
      <c r="V195" s="107"/>
      <c r="W195" s="107"/>
      <c r="X195" s="107"/>
      <c r="Y195" s="107"/>
      <c r="Z195" s="107"/>
      <c r="AA195" s="107"/>
      <c r="AB195" s="107"/>
      <c r="AC195" s="107"/>
      <c r="AD195" s="107"/>
      <c r="AE195" s="107"/>
      <c r="AF195" s="107"/>
      <c r="AG195" s="107"/>
      <c r="AH195" s="107"/>
      <c r="AI195" s="107"/>
      <c r="AJ195" s="108"/>
      <c r="AK195" s="61"/>
      <c r="AL195" s="61"/>
      <c r="AM195" s="106" t="str">
        <f>IF([4]回答表!AD44="○",[4]回答表!B302,"")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82"/>
      <c r="E196" s="182"/>
      <c r="F196" s="182"/>
      <c r="G196" s="182"/>
      <c r="H196" s="182"/>
      <c r="I196" s="182"/>
      <c r="J196" s="182"/>
      <c r="K196" s="182"/>
      <c r="L196" s="182"/>
      <c r="M196" s="18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82"/>
      <c r="E197" s="182"/>
      <c r="F197" s="182"/>
      <c r="G197" s="182"/>
      <c r="H197" s="182"/>
      <c r="I197" s="182"/>
      <c r="J197" s="182"/>
      <c r="K197" s="182"/>
      <c r="L197" s="182"/>
      <c r="M197" s="18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82"/>
      <c r="E198" s="182"/>
      <c r="F198" s="182"/>
      <c r="G198" s="182"/>
      <c r="H198" s="182"/>
      <c r="I198" s="182"/>
      <c r="J198" s="182"/>
      <c r="K198" s="182"/>
      <c r="L198" s="182"/>
      <c r="M198" s="18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IF([4]回答表!X45="○","○","")</f>
        <v/>
      </c>
      <c r="O207" s="98"/>
      <c r="P207" s="98"/>
      <c r="Q207" s="99"/>
      <c r="R207" s="39"/>
      <c r="S207" s="39"/>
      <c r="T207" s="39"/>
      <c r="U207" s="106" t="str">
        <f>IF([4]回答表!X45="○",[4]回答表!B314,IF([4]回答表!AA45="○",[4]回答表!B337,""))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IF([4]回答表!X45="○",[4]回答表!B320,"")</f>
        <v/>
      </c>
      <c r="AO207" s="287"/>
      <c r="AP207" s="287"/>
      <c r="AQ207" s="287"/>
      <c r="AR207" s="287"/>
      <c r="AS207" s="287"/>
      <c r="AT207" s="287"/>
      <c r="AU207" s="287"/>
      <c r="AV207" s="287"/>
      <c r="AW207" s="287"/>
      <c r="AX207" s="287"/>
      <c r="AY207" s="287"/>
      <c r="AZ207" s="287"/>
      <c r="BA207" s="287"/>
      <c r="BB207" s="288"/>
      <c r="BC207" s="40"/>
      <c r="BD207" s="35"/>
      <c r="BE207" s="115" t="str">
        <f>IF([4]回答表!X45="○",[4]回答表!B326,IF([4]回答表!AA45="○",[4]回答表!B343,""))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289"/>
      <c r="AO208" s="290"/>
      <c r="AP208" s="290"/>
      <c r="AQ208" s="290"/>
      <c r="AR208" s="290"/>
      <c r="AS208" s="290"/>
      <c r="AT208" s="290"/>
      <c r="AU208" s="290"/>
      <c r="AV208" s="290"/>
      <c r="AW208" s="290"/>
      <c r="AX208" s="290"/>
      <c r="AY208" s="290"/>
      <c r="AZ208" s="290"/>
      <c r="BA208" s="290"/>
      <c r="BB208" s="291"/>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289"/>
      <c r="AO209" s="290"/>
      <c r="AP209" s="290"/>
      <c r="AQ209" s="290"/>
      <c r="AR209" s="290"/>
      <c r="AS209" s="290"/>
      <c r="AT209" s="290"/>
      <c r="AU209" s="290"/>
      <c r="AV209" s="290"/>
      <c r="AW209" s="290"/>
      <c r="AX209" s="290"/>
      <c r="AY209" s="290"/>
      <c r="AZ209" s="290"/>
      <c r="BA209" s="290"/>
      <c r="BB209" s="291"/>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289"/>
      <c r="AO210" s="290"/>
      <c r="AP210" s="290"/>
      <c r="AQ210" s="290"/>
      <c r="AR210" s="290"/>
      <c r="AS210" s="290"/>
      <c r="AT210" s="290"/>
      <c r="AU210" s="290"/>
      <c r="AV210" s="290"/>
      <c r="AW210" s="290"/>
      <c r="AX210" s="290"/>
      <c r="AY210" s="290"/>
      <c r="AZ210" s="290"/>
      <c r="BA210" s="290"/>
      <c r="BB210" s="291"/>
      <c r="BC210" s="40"/>
      <c r="BD210" s="35"/>
      <c r="BE210" s="82" t="str">
        <f>IF([4]回答表!X45="○",[4]回答表!E326,IF([4]回答表!AA45="○",[4]回答表!E343,""))</f>
        <v/>
      </c>
      <c r="BF210" s="83"/>
      <c r="BG210" s="83"/>
      <c r="BH210" s="83"/>
      <c r="BI210" s="82" t="str">
        <f>IF([4]回答表!X45="○",[4]回答表!E327,IF([4]回答表!AA45="○",[4]回答表!E344,""))</f>
        <v/>
      </c>
      <c r="BJ210" s="83"/>
      <c r="BK210" s="83"/>
      <c r="BL210" s="86"/>
      <c r="BM210" s="82" t="str">
        <f>IF([4]回答表!X45="○",[4]回答表!E328,IF([4]回答表!AA45="○",[4]回答表!E345,""))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289"/>
      <c r="AO211" s="290"/>
      <c r="AP211" s="290"/>
      <c r="AQ211" s="290"/>
      <c r="AR211" s="290"/>
      <c r="AS211" s="290"/>
      <c r="AT211" s="290"/>
      <c r="AU211" s="290"/>
      <c r="AV211" s="290"/>
      <c r="AW211" s="290"/>
      <c r="AX211" s="290"/>
      <c r="AY211" s="290"/>
      <c r="AZ211" s="290"/>
      <c r="BA211" s="290"/>
      <c r="BB211" s="291"/>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289"/>
      <c r="AO212" s="290"/>
      <c r="AP212" s="290"/>
      <c r="AQ212" s="290"/>
      <c r="AR212" s="290"/>
      <c r="AS212" s="290"/>
      <c r="AT212" s="290"/>
      <c r="AU212" s="290"/>
      <c r="AV212" s="290"/>
      <c r="AW212" s="290"/>
      <c r="AX212" s="290"/>
      <c r="AY212" s="290"/>
      <c r="AZ212" s="290"/>
      <c r="BA212" s="290"/>
      <c r="BB212" s="291"/>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IF([4]回答表!AA45="○","○","")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289"/>
      <c r="AO213" s="290"/>
      <c r="AP213" s="290"/>
      <c r="AQ213" s="290"/>
      <c r="AR213" s="290"/>
      <c r="AS213" s="290"/>
      <c r="AT213" s="290"/>
      <c r="AU213" s="290"/>
      <c r="AV213" s="290"/>
      <c r="AW213" s="290"/>
      <c r="AX213" s="290"/>
      <c r="AY213" s="290"/>
      <c r="AZ213" s="290"/>
      <c r="BA213" s="290"/>
      <c r="BB213" s="291"/>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289"/>
      <c r="AO214" s="290"/>
      <c r="AP214" s="290"/>
      <c r="AQ214" s="290"/>
      <c r="AR214" s="290"/>
      <c r="AS214" s="290"/>
      <c r="AT214" s="290"/>
      <c r="AU214" s="290"/>
      <c r="AV214" s="290"/>
      <c r="AW214" s="290"/>
      <c r="AX214" s="290"/>
      <c r="AY214" s="290"/>
      <c r="AZ214" s="290"/>
      <c r="BA214" s="290"/>
      <c r="BB214" s="291"/>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289"/>
      <c r="AO215" s="290"/>
      <c r="AP215" s="290"/>
      <c r="AQ215" s="290"/>
      <c r="AR215" s="290"/>
      <c r="AS215" s="290"/>
      <c r="AT215" s="290"/>
      <c r="AU215" s="290"/>
      <c r="AV215" s="290"/>
      <c r="AW215" s="290"/>
      <c r="AX215" s="290"/>
      <c r="AY215" s="290"/>
      <c r="AZ215" s="290"/>
      <c r="BA215" s="290"/>
      <c r="BB215" s="291"/>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292"/>
      <c r="AO216" s="293"/>
      <c r="AP216" s="293"/>
      <c r="AQ216" s="293"/>
      <c r="AR216" s="293"/>
      <c r="AS216" s="293"/>
      <c r="AT216" s="293"/>
      <c r="AU216" s="293"/>
      <c r="AV216" s="293"/>
      <c r="AW216" s="293"/>
      <c r="AX216" s="293"/>
      <c r="AY216" s="293"/>
      <c r="AZ216" s="293"/>
      <c r="BA216" s="293"/>
      <c r="BB216" s="294"/>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IF([4]回答表!AD45="○","○","")</f>
        <v/>
      </c>
      <c r="O219" s="98"/>
      <c r="P219" s="98"/>
      <c r="Q219" s="99"/>
      <c r="R219" s="39"/>
      <c r="S219" s="39"/>
      <c r="T219" s="39"/>
      <c r="U219" s="106" t="str">
        <f>IF([4]回答表!AD45="○",[4]回答表!B350,"")</f>
        <v/>
      </c>
      <c r="V219" s="107"/>
      <c r="W219" s="107"/>
      <c r="X219" s="107"/>
      <c r="Y219" s="107"/>
      <c r="Z219" s="107"/>
      <c r="AA219" s="107"/>
      <c r="AB219" s="107"/>
      <c r="AC219" s="107"/>
      <c r="AD219" s="107"/>
      <c r="AE219" s="107"/>
      <c r="AF219" s="107"/>
      <c r="AG219" s="107"/>
      <c r="AH219" s="107"/>
      <c r="AI219" s="107"/>
      <c r="AJ219" s="108"/>
      <c r="AK219" s="61"/>
      <c r="AL219" s="61"/>
      <c r="AM219" s="106" t="str">
        <f>IF([4]回答表!AD45="○",[4]回答表!B356,"")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IF([4]回答表!X46="○","○","")</f>
        <v/>
      </c>
      <c r="O231" s="98"/>
      <c r="P231" s="98"/>
      <c r="Q231" s="99"/>
      <c r="R231" s="39"/>
      <c r="S231" s="39"/>
      <c r="T231" s="39"/>
      <c r="U231" s="106" t="str">
        <f>IF([4]回答表!X46="○",[4]回答表!B368,IF([4]回答表!AA46="○",[4]回答表!B382,""))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IF([4]回答表!X46="○",[4]回答表!BC375,IF([4]回答表!AA46="○",[4]回答表!BC389,""))</f>
        <v/>
      </c>
      <c r="AR231" s="150"/>
      <c r="AS231" s="150"/>
      <c r="AT231" s="150"/>
      <c r="AU231" s="155" t="s">
        <v>63</v>
      </c>
      <c r="AV231" s="156"/>
      <c r="AW231" s="156"/>
      <c r="AX231" s="157"/>
      <c r="AY231" s="150" t="str">
        <f>IF([4]回答表!X46="○",[4]回答表!BC380,IF([4]回答表!AA46="○",[4]回答表!BC394,""))</f>
        <v/>
      </c>
      <c r="AZ231" s="150"/>
      <c r="BA231" s="150"/>
      <c r="BB231" s="150"/>
      <c r="BC231" s="40"/>
      <c r="BD231" s="35"/>
      <c r="BE231" s="115" t="str">
        <f>IF([4]回答表!X46="○",[4]回答表!S374,IF([4]回答表!AA46="○",[4]回答表!S388,""))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IF([4]回答表!X46="○",[4]回答表!BC376,IF([4]回答表!AA46="○",[4]回答表!BC390,""))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IF([4]回答表!X46="○",[4]回答表!V374,IF([4]回答表!AA46="○",[4]回答表!V388,""))</f>
        <v/>
      </c>
      <c r="BF234" s="83"/>
      <c r="BG234" s="83"/>
      <c r="BH234" s="83"/>
      <c r="BI234" s="82" t="str">
        <f>IF([4]回答表!X46="○",[4]回答表!V375,IF([4]回答表!AA46="○",[4]回答表!V389,""))</f>
        <v/>
      </c>
      <c r="BJ234" s="83"/>
      <c r="BK234" s="83"/>
      <c r="BL234" s="86"/>
      <c r="BM234" s="82" t="str">
        <f>IF([4]回答表!X46="○",[4]回答表!V376,IF([4]回答表!AA46="○",[4]回答表!V390,""))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IF([4]回答表!X46="○",[4]回答表!BC377,IF([4]回答表!AA46="○",[4]回答表!BC391,""))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IF([4]回答表!X46="○",[4]回答表!BC381,IF([4]回答表!AA46="○",[4]回答表!BC395,""))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IF([4]回答表!AA46="○","○","")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IF([4]回答表!X46="○",[4]回答表!BC378,IF([4]回答表!AA46="○",[4]回答表!BC392,""))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IF([4]回答表!X46="○",[4]回答表!BC379,IF([4]回答表!AA46="○",[4]回答表!BC393,""))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IF([4]回答表!AD46="○","○","")</f>
        <v/>
      </c>
      <c r="O243" s="98"/>
      <c r="P243" s="98"/>
      <c r="Q243" s="99"/>
      <c r="R243" s="39"/>
      <c r="S243" s="39"/>
      <c r="T243" s="39"/>
      <c r="U243" s="106" t="str">
        <f>IF([4]回答表!AD46="○",[4]回答表!B396,"")</f>
        <v/>
      </c>
      <c r="V243" s="107"/>
      <c r="W243" s="107"/>
      <c r="X243" s="107"/>
      <c r="Y243" s="107"/>
      <c r="Z243" s="107"/>
      <c r="AA243" s="107"/>
      <c r="AB243" s="107"/>
      <c r="AC243" s="107"/>
      <c r="AD243" s="107"/>
      <c r="AE243" s="107"/>
      <c r="AF243" s="107"/>
      <c r="AG243" s="107"/>
      <c r="AH243" s="107"/>
      <c r="AI243" s="107"/>
      <c r="AJ243" s="108"/>
      <c r="AK243" s="56"/>
      <c r="AL243" s="56"/>
      <c r="AM243" s="106" t="str">
        <f>IF([4]回答表!AD46="○",[4]回答表!B402,"")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IF([4]回答表!X47="○","○","")</f>
        <v/>
      </c>
      <c r="O254" s="98"/>
      <c r="P254" s="98"/>
      <c r="Q254" s="99"/>
      <c r="R254" s="39"/>
      <c r="S254" s="39"/>
      <c r="T254" s="39"/>
      <c r="U254" s="106" t="str">
        <f>IF([4]回答表!X47="○",[4]回答表!B414,IF([4]回答表!AA47="○",[4]回答表!B431,""))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IF([4]回答表!X47="○",[4]回答表!B424,IF([4]回答表!AA47="○",[4]回答表!B441,""))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IF([4]回答表!X47="○",[4]回答表!G420,IF([4]回答表!AA47="○",[4]回答表!G437,""))</f>
        <v/>
      </c>
      <c r="AN256" s="119"/>
      <c r="AO256" s="119"/>
      <c r="AP256" s="119"/>
      <c r="AQ256" s="119"/>
      <c r="AR256" s="119"/>
      <c r="AS256" s="119"/>
      <c r="AT256" s="120"/>
      <c r="AU256" s="118" t="str">
        <f>IF([4]回答表!X47="○",[4]回答表!G421,IF([4]回答表!AA47="○",[4]回答表!G438,""))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IF([4]回答表!X47="○",[4]回答表!E424,IF([4]回答表!AA47="○",[4]回答表!E441,""))</f>
        <v/>
      </c>
      <c r="BF257" s="83"/>
      <c r="BG257" s="83"/>
      <c r="BH257" s="83"/>
      <c r="BI257" s="82" t="str">
        <f>IF([4]回答表!X47="○",[4]回答表!E425,IF([4]回答表!AA47="○",[4]回答表!E442,""))</f>
        <v/>
      </c>
      <c r="BJ257" s="83"/>
      <c r="BK257" s="83"/>
      <c r="BL257" s="86"/>
      <c r="BM257" s="82" t="str">
        <f>IF([4]回答表!X47="○",[4]回答表!E426,IF([4]回答表!AA47="○",[4]回答表!E443,""))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IF([4]回答表!AA47="○","○","")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IF([4]回答表!AD47="○","○","")</f>
        <v/>
      </c>
      <c r="O266" s="98"/>
      <c r="P266" s="98"/>
      <c r="Q266" s="99"/>
      <c r="R266" s="39"/>
      <c r="S266" s="39"/>
      <c r="T266" s="39"/>
      <c r="U266" s="106" t="str">
        <f>IF([4]回答表!AD47="○",[4]回答表!B448,"")</f>
        <v/>
      </c>
      <c r="V266" s="107"/>
      <c r="W266" s="107"/>
      <c r="X266" s="107"/>
      <c r="Y266" s="107"/>
      <c r="Z266" s="107"/>
      <c r="AA266" s="107"/>
      <c r="AB266" s="107"/>
      <c r="AC266" s="107"/>
      <c r="AD266" s="107"/>
      <c r="AE266" s="107"/>
      <c r="AF266" s="107"/>
      <c r="AG266" s="107"/>
      <c r="AH266" s="107"/>
      <c r="AI266" s="107"/>
      <c r="AJ266" s="108"/>
      <c r="AK266" s="50"/>
      <c r="AL266" s="50"/>
      <c r="AM266" s="106" t="str">
        <f>IF([4]回答表!AD47="○",[4]回答表!B454,"")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IF([4]回答表!R48="○",[4]回答表!B467,"")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簡易水道</vt:lpstr>
      <vt:lpstr>下水道（公共下水道）</vt:lpstr>
      <vt:lpstr>下水道（特定環境保全公共下水道）</vt:lpstr>
      <vt:lpstr>下水道（農業集落排水施設）</vt:lpstr>
      <vt:lpstr>下水道（特定地域排水処理施設）</vt:lpstr>
      <vt:lpstr>介護サービス（指定介護老人福祉施設）</vt:lpstr>
      <vt:lpstr>介護サービス（老人短期入所施設）</vt:lpstr>
      <vt:lpstr>介護サービス（老人デイサービスセンター）</vt:lpstr>
      <vt:lpstr>'下水道（公共下水道）'!Print_Area</vt:lpstr>
      <vt:lpstr>'下水道（特定環境保全公共下水道）'!Print_Area</vt:lpstr>
      <vt:lpstr>'下水道（特定地域排水処理施設）'!Print_Area</vt:lpstr>
      <vt:lpstr>'下水道（農業集落排水施設）'!Print_Area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2020-11-16T04:20:21Z</cp:lastPrinted>
  <dcterms:created xsi:type="dcterms:W3CDTF">2015-06-05T18:17:20Z</dcterms:created>
  <dcterms:modified xsi:type="dcterms:W3CDTF">2020-11-17T06:40:20Z</dcterms:modified>
</cp:coreProperties>
</file>