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2目的特化型分析ツール(松岡)\03-2 R5.2更新(27年表版)-消費転換率\①観光・イベント\"/>
    </mc:Choice>
  </mc:AlternateContent>
  <xr:revisionPtr revIDLastSave="0" documentId="13_ncr:1_{8442E116-45D4-4E2B-A24D-B73C3C924D0A}" xr6:coauthVersionLast="47" xr6:coauthVersionMax="47" xr10:uidLastSave="{00000000-0000-0000-0000-000000000000}"/>
  <bookViews>
    <workbookView xWindow="21195" yWindow="3255" windowWidth="14385" windowHeight="14610" tabRatio="783" xr2:uid="{00000000-000D-0000-FFFF-FFFF00000000}"/>
  </bookViews>
  <sheets>
    <sheet name="利用の手引き(必ず読んでください！)" sheetId="38" r:id="rId1"/>
    <sheet name="(入力①)基礎データ作成" sheetId="40" r:id="rId2"/>
    <sheet name="(入力②)データ入力表" sheetId="41" r:id="rId3"/>
    <sheet name="分析結果１ページ(総括表)" sheetId="34" r:id="rId4"/>
    <sheet name="２ページ～" sheetId="17" r:id="rId5"/>
    <sheet name="４ページ～" sheetId="37" r:id="rId6"/>
    <sheet name="６ページ～" sheetId="36" r:id="rId7"/>
    <sheet name="８ページ～" sheetId="20" r:id="rId8"/>
    <sheet name="１２ページ～" sheetId="21" r:id="rId9"/>
    <sheet name="基礎データ計算" sheetId="43" r:id="rId10"/>
    <sheet name="按分データ" sheetId="44" r:id="rId11"/>
    <sheet name="宿泊" sheetId="45" r:id="rId12"/>
    <sheet name="日帰り" sheetId="46" r:id="rId13"/>
    <sheet name="旅行・観光消費動向調査" sheetId="47" r:id="rId14"/>
    <sheet name="部門別消費額" sheetId="48" r:id="rId15"/>
    <sheet name="★価格変換(最終需要額)" sheetId="42" r:id="rId16"/>
    <sheet name="★波及効果計算ｼｰﾄ" sheetId="3" r:id="rId17"/>
    <sheet name="取引基本表" sheetId="23" r:id="rId18"/>
    <sheet name="投入係数" sheetId="24" r:id="rId19"/>
    <sheet name="県内自給率" sheetId="9" r:id="rId20"/>
    <sheet name="開放経済型逆行列係数" sheetId="25" r:id="rId21"/>
    <sheet name="消費パターン" sheetId="26" r:id="rId22"/>
    <sheet name="手順⑤" sheetId="27" r:id="rId23"/>
    <sheet name="手順⑦" sheetId="28" r:id="rId24"/>
    <sheet name="手順⑭" sheetId="29" r:id="rId25"/>
    <sheet name="雇用表" sheetId="35" r:id="rId26"/>
  </sheets>
  <externalReferences>
    <externalReference r:id="rId27"/>
    <externalReference r:id="rId28"/>
    <externalReference r:id="rId29"/>
  </externalReferences>
  <definedNames>
    <definedName name="_TK503">#REF!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'(入力①)基礎データ作成'!#REF!</definedName>
    <definedName name="_xlnm.Print_Area" localSheetId="2">'(入力②)データ入力表'!$A$1:$S$64</definedName>
    <definedName name="_xlnm.Print_Area" localSheetId="15">'★価格変換(最終需要額)'!$A$1:$J$45</definedName>
    <definedName name="_xlnm.Print_Area" localSheetId="16">★波及効果計算ｼｰﾄ!$B$2:$V$138</definedName>
    <definedName name="_xlnm.Print_Area" localSheetId="8">'１２ページ～'!$B$2:$J$61</definedName>
    <definedName name="_xlnm.Print_Area" localSheetId="4">'２ページ～'!$B$2:$F$91</definedName>
    <definedName name="_xlnm.Print_Area" localSheetId="5">'４ページ～'!$B$2:$AH$99</definedName>
    <definedName name="_xlnm.Print_Area" localSheetId="6">'６ページ～'!$B$2:$E$33</definedName>
    <definedName name="_xlnm.Print_Area" localSheetId="7">'８ページ～'!$B$2:$K$183</definedName>
    <definedName name="_xlnm.Print_Area" localSheetId="10">按分データ!$B$1:$I$44</definedName>
    <definedName name="_xlnm.Print_Area" localSheetId="20">開放経済型逆行列係数!$B$2:$AQ$45</definedName>
    <definedName name="_xlnm.Print_Area" localSheetId="9">基礎データ計算!#REF!</definedName>
    <definedName name="_xlnm.Print_Area" localSheetId="19">県内自給率!$B$2:$E$45</definedName>
    <definedName name="_xlnm.Print_Area" localSheetId="25">雇用表!$B$2:$M$47</definedName>
    <definedName name="_xlnm.Print_Area" localSheetId="17">取引基本表!$B$2:$BE$53</definedName>
    <definedName name="_xlnm.Print_Area" localSheetId="22">手順⑤!$B$2:$AQ$53</definedName>
    <definedName name="_xlnm.Print_Area" localSheetId="23">手順⑦!$B$2:$D$44</definedName>
    <definedName name="_xlnm.Print_Area" localSheetId="24">手順⑭!$B$2:$D$44</definedName>
    <definedName name="_xlnm.Print_Area" localSheetId="11">宿泊!$B$1:$K$65</definedName>
    <definedName name="_xlnm.Print_Area" localSheetId="21">消費パターン!$B$2:$E$45</definedName>
    <definedName name="_xlnm.Print_Area" localSheetId="18">投入係数!$B$2:$AQ$53</definedName>
    <definedName name="_xlnm.Print_Area" localSheetId="12">日帰り!$B$1:$K$65</definedName>
    <definedName name="_xlnm.Print_Area" localSheetId="14">部門別消費額!$A$1:$R$45</definedName>
    <definedName name="_xlnm.Print_Area" localSheetId="3">'分析結果１ページ(総括表)'!$B$2:$H$42</definedName>
    <definedName name="_xlnm.Print_Area" localSheetId="0">'利用の手引き(必ず読んでください！)'!$B$2:$J$146</definedName>
    <definedName name="_xlnm.Print_Area" localSheetId="13">旅行・観光消費動向調査!$A$1:$Y$63</definedName>
    <definedName name="_xlnm.Print_Titles" localSheetId="15">'★価格変換(最終需要額)'!$1:$5</definedName>
    <definedName name="_xlnm.Print_Titles" localSheetId="20">開放経済型逆行列係数!$B:$C</definedName>
    <definedName name="_xlnm.Print_Titles" localSheetId="17">取引基本表!$B:$C</definedName>
    <definedName name="_xlnm.Print_Titles" localSheetId="22">手順⑤!$B:$C</definedName>
    <definedName name="_xlnm.Print_Titles" localSheetId="18">投入係数!$B:$C</definedName>
    <definedName name="_xlnm.Print_Titles" localSheetId="13">旅行・観光消費動向調査!$A:$A,旅行・観光消費動向調査!$1:$5</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20">'[1]第２次産業 '!#REF!</definedName>
    <definedName name="石油製品" localSheetId="17">'[1]第２次産業 '!#REF!</definedName>
    <definedName name="石油製品" localSheetId="22">'[1]第２次産業 '!#REF!</definedName>
    <definedName name="石油製品" localSheetId="18">'[1]第２次産業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20">#REF!</definedName>
    <definedName name="保留１" localSheetId="17">#REF!</definedName>
    <definedName name="保留１" localSheetId="22">#REF!</definedName>
    <definedName name="保留１" localSheetId="18">#REF!</definedName>
    <definedName name="保留１">#REF!</definedName>
    <definedName name="保留13" localSheetId="20">#REF!</definedName>
    <definedName name="保留13" localSheetId="17">#REF!</definedName>
    <definedName name="保留13" localSheetId="22">#REF!</definedName>
    <definedName name="保留13" localSheetId="18">#REF!</definedName>
    <definedName name="保留13">#REF!</definedName>
    <definedName name="保留２" localSheetId="20">#REF!</definedName>
    <definedName name="保留２" localSheetId="17">#REF!</definedName>
    <definedName name="保留２" localSheetId="22">#REF!</definedName>
    <definedName name="保留２" localSheetId="18">#REF!</definedName>
    <definedName name="保留２">#REF!</definedName>
    <definedName name="保留３" localSheetId="20">#REF!</definedName>
    <definedName name="保留３" localSheetId="17">#REF!</definedName>
    <definedName name="保留３" localSheetId="22">#REF!</definedName>
    <definedName name="保留３" localSheetId="18">#REF!</definedName>
    <definedName name="保留３">#REF!</definedName>
    <definedName name="保留４" localSheetId="20">#REF!</definedName>
    <definedName name="保留４" localSheetId="17">#REF!</definedName>
    <definedName name="保留４" localSheetId="22">#REF!</definedName>
    <definedName name="保留４" localSheetId="18">#REF!</definedName>
    <definedName name="保留４">#REF!</definedName>
    <definedName name="保留５" localSheetId="20">#REF!</definedName>
    <definedName name="保留５" localSheetId="17">#REF!</definedName>
    <definedName name="保留５" localSheetId="22">#REF!</definedName>
    <definedName name="保留５" localSheetId="18">#REF!</definedName>
    <definedName name="保留５">#REF!</definedName>
    <definedName name="保留６" localSheetId="20">#REF!</definedName>
    <definedName name="保留６" localSheetId="17">#REF!</definedName>
    <definedName name="保留６" localSheetId="22">#REF!</definedName>
    <definedName name="保留６" localSheetId="18">#REF!</definedName>
    <definedName name="保留６">#REF!</definedName>
    <definedName name="保留９" localSheetId="20">#REF!</definedName>
    <definedName name="保留９" localSheetId="17">#REF!</definedName>
    <definedName name="保留９" localSheetId="22">#REF!</definedName>
    <definedName name="保留９" localSheetId="18">#REF!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3" i="41" l="1"/>
  <c r="K8" i="41" l="1"/>
  <c r="K14" i="41"/>
  <c r="D38" i="44" l="1"/>
  <c r="E30" i="44"/>
  <c r="K15" i="41" l="1"/>
  <c r="L13" i="41" s="1"/>
  <c r="D45" i="9" l="1"/>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7" i="9"/>
  <c r="D6" i="9"/>
  <c r="B5" i="34" l="1"/>
  <c r="L37" i="41" l="1"/>
  <c r="L20" i="41"/>
  <c r="L19" i="41"/>
  <c r="K18" i="41"/>
  <c r="L18" i="41" s="1"/>
  <c r="K17" i="41"/>
  <c r="L17" i="41" s="1"/>
  <c r="K16" i="41"/>
  <c r="L14" i="41" s="1"/>
  <c r="L15" i="41" l="1"/>
  <c r="I138" i="3"/>
  <c r="L16" i="41"/>
  <c r="V43" i="48"/>
  <c r="G48" i="41" s="1"/>
  <c r="E48" i="41" s="1"/>
  <c r="C44" i="42" s="1"/>
  <c r="V42" i="48"/>
  <c r="G47" i="41" s="1"/>
  <c r="E47" i="41" s="1"/>
  <c r="C43" i="42" s="1"/>
  <c r="V39" i="48"/>
  <c r="G44" i="41" s="1"/>
  <c r="E44" i="41" s="1"/>
  <c r="C40" i="42" s="1"/>
  <c r="V38" i="48"/>
  <c r="G43" i="41" s="1"/>
  <c r="E43" i="41" s="1"/>
  <c r="C39" i="42" s="1"/>
  <c r="R37" i="48"/>
  <c r="V36" i="48"/>
  <c r="G41" i="41" s="1"/>
  <c r="E41" i="41" s="1"/>
  <c r="C37" i="42" s="1"/>
  <c r="R36" i="48"/>
  <c r="V35" i="48"/>
  <c r="G40" i="41" s="1"/>
  <c r="E40" i="41" s="1"/>
  <c r="C36" i="42" s="1"/>
  <c r="G36" i="42" s="1"/>
  <c r="R35" i="48"/>
  <c r="R34" i="48"/>
  <c r="V33" i="48"/>
  <c r="G38" i="41" s="1"/>
  <c r="E38" i="41" s="1"/>
  <c r="C34" i="42" s="1"/>
  <c r="F34" i="42" s="1"/>
  <c r="R33" i="48"/>
  <c r="V32" i="48"/>
  <c r="G37" i="41" s="1"/>
  <c r="E37" i="41" s="1"/>
  <c r="C33" i="42" s="1"/>
  <c r="R32" i="48"/>
  <c r="V31" i="48"/>
  <c r="G36" i="41" s="1"/>
  <c r="E36" i="41" s="1"/>
  <c r="C32" i="42" s="1"/>
  <c r="R31" i="48"/>
  <c r="V30" i="48"/>
  <c r="G35" i="41" s="1"/>
  <c r="E35" i="41" s="1"/>
  <c r="C31" i="42" s="1"/>
  <c r="R30" i="48"/>
  <c r="V29" i="48"/>
  <c r="G34" i="41" s="1"/>
  <c r="E34" i="41" s="1"/>
  <c r="C30" i="42" s="1"/>
  <c r="R29" i="48"/>
  <c r="V28" i="48"/>
  <c r="G33" i="41" s="1"/>
  <c r="E33" i="41" s="1"/>
  <c r="C29" i="42" s="1"/>
  <c r="R28" i="48"/>
  <c r="V27" i="48"/>
  <c r="G32" i="41" s="1"/>
  <c r="E32" i="41" s="1"/>
  <c r="C28" i="42" s="1"/>
  <c r="R27" i="48"/>
  <c r="R26" i="48"/>
  <c r="V25" i="48"/>
  <c r="G30" i="41" s="1"/>
  <c r="E30" i="41" s="1"/>
  <c r="C26" i="42" s="1"/>
  <c r="R25" i="48"/>
  <c r="V24" i="48"/>
  <c r="G29" i="41" s="1"/>
  <c r="E29" i="41" s="1"/>
  <c r="C25" i="42" s="1"/>
  <c r="R24" i="48"/>
  <c r="V23" i="48"/>
  <c r="G28" i="41" s="1"/>
  <c r="E28" i="41" s="1"/>
  <c r="C24" i="42" s="1"/>
  <c r="R23" i="48"/>
  <c r="V22" i="48"/>
  <c r="G27" i="41" s="1"/>
  <c r="E27" i="41" s="1"/>
  <c r="C23" i="42" s="1"/>
  <c r="R22" i="48"/>
  <c r="V21" i="48"/>
  <c r="G26" i="41" s="1"/>
  <c r="E26" i="41" s="1"/>
  <c r="C22" i="42" s="1"/>
  <c r="G22" i="42" s="1"/>
  <c r="R21" i="48"/>
  <c r="V20" i="48"/>
  <c r="G25" i="41" s="1"/>
  <c r="E25" i="41" s="1"/>
  <c r="C21" i="42" s="1"/>
  <c r="G21" i="42" s="1"/>
  <c r="R20" i="48"/>
  <c r="V19" i="48"/>
  <c r="G24" i="41" s="1"/>
  <c r="E24" i="41" s="1"/>
  <c r="C20" i="42" s="1"/>
  <c r="G20" i="42" s="1"/>
  <c r="R19" i="48"/>
  <c r="V18" i="48"/>
  <c r="G23" i="41" s="1"/>
  <c r="E23" i="41" s="1"/>
  <c r="C19" i="42" s="1"/>
  <c r="R18" i="48"/>
  <c r="V17" i="48"/>
  <c r="G22" i="41" s="1"/>
  <c r="E22" i="41" s="1"/>
  <c r="C18" i="42" s="1"/>
  <c r="R17" i="48"/>
  <c r="V16" i="48"/>
  <c r="G21" i="41" s="1"/>
  <c r="E21" i="41" s="1"/>
  <c r="C17" i="42" s="1"/>
  <c r="G17" i="42" s="1"/>
  <c r="R16" i="48"/>
  <c r="G16" i="48"/>
  <c r="G39" i="48" s="1"/>
  <c r="R15" i="48"/>
  <c r="V14" i="48"/>
  <c r="G19" i="41" s="1"/>
  <c r="E19" i="41" s="1"/>
  <c r="C15" i="42" s="1"/>
  <c r="R14" i="48"/>
  <c r="R13" i="48"/>
  <c r="R12" i="48"/>
  <c r="V11" i="48"/>
  <c r="G16" i="41" s="1"/>
  <c r="E16" i="41" s="1"/>
  <c r="C12" i="42" s="1"/>
  <c r="R11" i="48"/>
  <c r="R10" i="48"/>
  <c r="R9" i="48"/>
  <c r="V8" i="48"/>
  <c r="G13" i="41" s="1"/>
  <c r="E13" i="41" s="1"/>
  <c r="C9" i="42" s="1"/>
  <c r="R8" i="48"/>
  <c r="G8" i="48"/>
  <c r="F8" i="48"/>
  <c r="E8" i="48"/>
  <c r="R7" i="48"/>
  <c r="V6" i="48"/>
  <c r="G11" i="41" s="1"/>
  <c r="E11" i="41" s="1"/>
  <c r="C7" i="42" s="1"/>
  <c r="R6" i="48"/>
  <c r="R5" i="48"/>
  <c r="R64" i="47"/>
  <c r="AA55" i="47" s="1"/>
  <c r="E64" i="47"/>
  <c r="Z57" i="47" s="1"/>
  <c r="G62" i="46"/>
  <c r="F54" i="46"/>
  <c r="H54" i="46" s="1"/>
  <c r="J54" i="46" s="1"/>
  <c r="G37" i="48" s="1"/>
  <c r="F53" i="46"/>
  <c r="F52" i="46"/>
  <c r="F51" i="46"/>
  <c r="H51" i="46" s="1"/>
  <c r="J51" i="46" s="1"/>
  <c r="G34" i="48" s="1"/>
  <c r="F50" i="46"/>
  <c r="F49" i="46"/>
  <c r="F48" i="46"/>
  <c r="H48" i="46" s="1"/>
  <c r="J48" i="46" s="1"/>
  <c r="G31" i="48" s="1"/>
  <c r="F47" i="46"/>
  <c r="F46" i="46"/>
  <c r="F45" i="46"/>
  <c r="F44" i="46"/>
  <c r="F43" i="46"/>
  <c r="H43" i="46" s="1"/>
  <c r="J43" i="46" s="1"/>
  <c r="G26" i="48" s="1"/>
  <c r="F42" i="46"/>
  <c r="H42" i="46" s="1"/>
  <c r="J42" i="46" s="1"/>
  <c r="G25" i="48" s="1"/>
  <c r="F41" i="46"/>
  <c r="H41" i="46" s="1"/>
  <c r="J41" i="46" s="1"/>
  <c r="G24" i="48" s="1"/>
  <c r="F40" i="46"/>
  <c r="H40" i="46" s="1"/>
  <c r="J40" i="46" s="1"/>
  <c r="G23" i="48" s="1"/>
  <c r="F39" i="46"/>
  <c r="H39" i="46" s="1"/>
  <c r="J39" i="46" s="1"/>
  <c r="G22" i="48" s="1"/>
  <c r="F38" i="46"/>
  <c r="H38" i="46" s="1"/>
  <c r="J38" i="46" s="1"/>
  <c r="G21" i="48" s="1"/>
  <c r="F37" i="46"/>
  <c r="H37" i="46" s="1"/>
  <c r="J37" i="46" s="1"/>
  <c r="G20" i="48" s="1"/>
  <c r="F36" i="46"/>
  <c r="H36" i="46" s="1"/>
  <c r="J36" i="46" s="1"/>
  <c r="G19" i="48" s="1"/>
  <c r="F35" i="46"/>
  <c r="F34" i="46"/>
  <c r="F61" i="46" s="1"/>
  <c r="F32" i="46"/>
  <c r="F31" i="46"/>
  <c r="H31" i="46" s="1"/>
  <c r="J31" i="46" s="1"/>
  <c r="G14" i="48" s="1"/>
  <c r="F30" i="46"/>
  <c r="H30" i="46" s="1"/>
  <c r="J30" i="46" s="1"/>
  <c r="G13" i="48" s="1"/>
  <c r="F29" i="46"/>
  <c r="F28" i="46"/>
  <c r="H28" i="46" s="1"/>
  <c r="J28" i="46" s="1"/>
  <c r="G11" i="48" s="1"/>
  <c r="F27" i="46"/>
  <c r="F26" i="46"/>
  <c r="F24" i="46"/>
  <c r="F23" i="46"/>
  <c r="F22" i="46"/>
  <c r="F21" i="46"/>
  <c r="G62" i="45"/>
  <c r="F54" i="45"/>
  <c r="H54" i="45" s="1"/>
  <c r="J54" i="45" s="1"/>
  <c r="F53" i="45"/>
  <c r="F52" i="45"/>
  <c r="F51" i="45"/>
  <c r="H51" i="45" s="1"/>
  <c r="J51" i="45" s="1"/>
  <c r="F50" i="45"/>
  <c r="F49" i="45"/>
  <c r="F48" i="45"/>
  <c r="H48" i="45" s="1"/>
  <c r="J48" i="45" s="1"/>
  <c r="F47" i="45"/>
  <c r="F46" i="45"/>
  <c r="F45" i="45"/>
  <c r="F44" i="45"/>
  <c r="F43" i="45"/>
  <c r="H43" i="45" s="1"/>
  <c r="J43" i="45" s="1"/>
  <c r="F42" i="45"/>
  <c r="H42" i="45" s="1"/>
  <c r="J42" i="45" s="1"/>
  <c r="F41" i="45"/>
  <c r="H41" i="45" s="1"/>
  <c r="J41" i="45" s="1"/>
  <c r="F40" i="45"/>
  <c r="H40" i="45" s="1"/>
  <c r="J40" i="45" s="1"/>
  <c r="F39" i="45"/>
  <c r="H39" i="45" s="1"/>
  <c r="J39" i="45" s="1"/>
  <c r="F38" i="45"/>
  <c r="H38" i="45" s="1"/>
  <c r="J38" i="45" s="1"/>
  <c r="F37" i="45"/>
  <c r="H37" i="45" s="1"/>
  <c r="J37" i="45" s="1"/>
  <c r="F36" i="45"/>
  <c r="H36" i="45" s="1"/>
  <c r="J36" i="45" s="1"/>
  <c r="F35" i="45"/>
  <c r="F34" i="45"/>
  <c r="F33" i="45"/>
  <c r="F60" i="45" s="1"/>
  <c r="F32" i="45"/>
  <c r="F31" i="45"/>
  <c r="H31" i="45" s="1"/>
  <c r="J31" i="45" s="1"/>
  <c r="F30" i="45"/>
  <c r="H30" i="45" s="1"/>
  <c r="J30" i="45" s="1"/>
  <c r="F29" i="45"/>
  <c r="F28" i="45"/>
  <c r="H28" i="45" s="1"/>
  <c r="J28" i="45" s="1"/>
  <c r="F27" i="45"/>
  <c r="F26" i="45"/>
  <c r="F25" i="45"/>
  <c r="F24" i="45"/>
  <c r="F23" i="45"/>
  <c r="F22" i="45"/>
  <c r="F21" i="45"/>
  <c r="H21" i="45" s="1"/>
  <c r="I21" i="45" s="1"/>
  <c r="F39" i="44"/>
  <c r="F34" i="43" s="1"/>
  <c r="E39" i="44"/>
  <c r="F33" i="43" s="1"/>
  <c r="D39" i="44"/>
  <c r="F32" i="43" s="1"/>
  <c r="F38" i="44"/>
  <c r="F30" i="43" s="1"/>
  <c r="E38" i="44"/>
  <c r="F29" i="43" s="1"/>
  <c r="F28" i="43"/>
  <c r="H15" i="44"/>
  <c r="G15" i="44"/>
  <c r="E15" i="44"/>
  <c r="F14" i="44"/>
  <c r="F13" i="44"/>
  <c r="D15" i="43"/>
  <c r="D14" i="43"/>
  <c r="D10" i="43"/>
  <c r="F49" i="41"/>
  <c r="E35" i="40"/>
  <c r="E31" i="40"/>
  <c r="F23" i="40"/>
  <c r="E23" i="40"/>
  <c r="D23" i="40"/>
  <c r="G22" i="40"/>
  <c r="G21" i="40"/>
  <c r="D16" i="40"/>
  <c r="AA29" i="47" l="1"/>
  <c r="F15" i="44"/>
  <c r="Z29" i="47"/>
  <c r="AA40" i="47"/>
  <c r="G34" i="46" s="1"/>
  <c r="G49" i="45"/>
  <c r="F58" i="45"/>
  <c r="Z40" i="47"/>
  <c r="Z54" i="47"/>
  <c r="G46" i="45" s="1"/>
  <c r="H46" i="45" s="1"/>
  <c r="J46" i="45" s="1"/>
  <c r="D13" i="44"/>
  <c r="G30" i="44" s="1"/>
  <c r="Z33" i="47"/>
  <c r="G27" i="45" s="1"/>
  <c r="H27" i="45" s="1"/>
  <c r="J27" i="45" s="1"/>
  <c r="E10" i="48" s="1"/>
  <c r="Z55" i="47"/>
  <c r="G47" i="45" s="1"/>
  <c r="H47" i="45" s="1"/>
  <c r="J47" i="45" s="1"/>
  <c r="Z30" i="47"/>
  <c r="G24" i="45" s="1"/>
  <c r="H24" i="45" s="1"/>
  <c r="J24" i="45" s="1"/>
  <c r="Z35" i="47"/>
  <c r="G29" i="45" s="1"/>
  <c r="H29" i="45" s="1"/>
  <c r="J29" i="45" s="1"/>
  <c r="Z52" i="47"/>
  <c r="G44" i="45" s="1"/>
  <c r="Z58" i="47"/>
  <c r="G50" i="45" s="1"/>
  <c r="H50" i="45" s="1"/>
  <c r="J50" i="45" s="1"/>
  <c r="Z28" i="47"/>
  <c r="G22" i="45" s="1"/>
  <c r="Z31" i="47"/>
  <c r="Z38" i="47"/>
  <c r="G32" i="45" s="1"/>
  <c r="H32" i="45" s="1"/>
  <c r="J32" i="45" s="1"/>
  <c r="AA53" i="47"/>
  <c r="Z61" i="47"/>
  <c r="G53" i="45" s="1"/>
  <c r="F62" i="46"/>
  <c r="G23" i="40"/>
  <c r="G34" i="45"/>
  <c r="G61" i="45" s="1"/>
  <c r="Z32" i="47"/>
  <c r="G26" i="45" s="1"/>
  <c r="H26" i="45" s="1"/>
  <c r="J26" i="45" s="1"/>
  <c r="Z39" i="47"/>
  <c r="G33" i="45" s="1"/>
  <c r="G60" i="45" s="1"/>
  <c r="Z53" i="47"/>
  <c r="G45" i="45" s="1"/>
  <c r="D14" i="44"/>
  <c r="E31" i="44" s="1"/>
  <c r="D16" i="43"/>
  <c r="F12" i="42"/>
  <c r="G12" i="42"/>
  <c r="G23" i="42"/>
  <c r="F23" i="42"/>
  <c r="G30" i="42"/>
  <c r="F30" i="42"/>
  <c r="G7" i="42"/>
  <c r="F7" i="42"/>
  <c r="G15" i="42"/>
  <c r="F15" i="42"/>
  <c r="G31" i="42"/>
  <c r="F31" i="42"/>
  <c r="G32" i="42"/>
  <c r="H32" i="42" s="1"/>
  <c r="G43" i="42"/>
  <c r="F43" i="42"/>
  <c r="G18" i="42"/>
  <c r="F37" i="42"/>
  <c r="F61" i="45"/>
  <c r="H34" i="45"/>
  <c r="F9" i="42"/>
  <c r="G9" i="42"/>
  <c r="G19" i="42"/>
  <c r="F24" i="42"/>
  <c r="G24" i="42"/>
  <c r="F44" i="42"/>
  <c r="G44" i="42"/>
  <c r="E24" i="48"/>
  <c r="F24" i="48"/>
  <c r="F31" i="48"/>
  <c r="E31" i="48"/>
  <c r="F25" i="42"/>
  <c r="G25" i="42"/>
  <c r="G33" i="42"/>
  <c r="F20" i="42"/>
  <c r="H20" i="42" s="1"/>
  <c r="J20" i="42" s="1"/>
  <c r="D22" i="3" s="1"/>
  <c r="D22" i="20" s="1"/>
  <c r="F28" i="42"/>
  <c r="G28" i="42"/>
  <c r="F36" i="42"/>
  <c r="H36" i="42" s="1"/>
  <c r="J36" i="42" s="1"/>
  <c r="D38" i="3" s="1"/>
  <c r="D38" i="20" s="1"/>
  <c r="F14" i="48"/>
  <c r="E14" i="48"/>
  <c r="F19" i="48"/>
  <c r="E19" i="48"/>
  <c r="F26" i="42"/>
  <c r="G26" i="42"/>
  <c r="F21" i="42"/>
  <c r="H21" i="42" s="1"/>
  <c r="J21" i="42" s="1"/>
  <c r="D23" i="3" s="1"/>
  <c r="D23" i="20" s="1"/>
  <c r="G29" i="42"/>
  <c r="F29" i="42"/>
  <c r="G34" i="42"/>
  <c r="H34" i="42" s="1"/>
  <c r="J34" i="42" s="1"/>
  <c r="D36" i="3" s="1"/>
  <c r="F40" i="42"/>
  <c r="G40" i="42"/>
  <c r="F18" i="42"/>
  <c r="F26" i="48"/>
  <c r="E26" i="48"/>
  <c r="F19" i="42"/>
  <c r="E11" i="48"/>
  <c r="F11" i="48"/>
  <c r="F13" i="48"/>
  <c r="E13" i="48"/>
  <c r="F62" i="45"/>
  <c r="H35" i="45"/>
  <c r="E22" i="48"/>
  <c r="F22" i="48"/>
  <c r="F63" i="45"/>
  <c r="H44" i="45"/>
  <c r="F34" i="48"/>
  <c r="E34" i="48"/>
  <c r="F22" i="42"/>
  <c r="H22" i="42" s="1"/>
  <c r="J22" i="42" s="1"/>
  <c r="D24" i="3" s="1"/>
  <c r="D24" i="20" s="1"/>
  <c r="G39" i="42"/>
  <c r="F39" i="42"/>
  <c r="F17" i="42"/>
  <c r="H17" i="42" s="1"/>
  <c r="J17" i="42" s="1"/>
  <c r="D19" i="3" s="1"/>
  <c r="D19" i="20" s="1"/>
  <c r="F33" i="42"/>
  <c r="G37" i="42"/>
  <c r="F21" i="48"/>
  <c r="E21" i="48"/>
  <c r="F64" i="45"/>
  <c r="H52" i="45"/>
  <c r="F37" i="48"/>
  <c r="E37" i="48"/>
  <c r="D30" i="44"/>
  <c r="F59" i="45"/>
  <c r="E20" i="48"/>
  <c r="F20" i="48"/>
  <c r="F23" i="48"/>
  <c r="E23" i="48"/>
  <c r="F25" i="48"/>
  <c r="E25" i="48"/>
  <c r="F63" i="46"/>
  <c r="F64" i="46"/>
  <c r="H52" i="46"/>
  <c r="AA33" i="47"/>
  <c r="G27" i="46" s="1"/>
  <c r="H27" i="46" s="1"/>
  <c r="J27" i="46" s="1"/>
  <c r="G10" i="48" s="1"/>
  <c r="H49" i="45"/>
  <c r="J49" i="45" s="1"/>
  <c r="G47" i="46"/>
  <c r="H47" i="46" s="1"/>
  <c r="J47" i="46" s="1"/>
  <c r="G30" i="48" s="1"/>
  <c r="G45" i="46"/>
  <c r="H45" i="46" s="1"/>
  <c r="J45" i="46" s="1"/>
  <c r="G28" i="48" s="1"/>
  <c r="H21" i="46"/>
  <c r="I21" i="46" s="1"/>
  <c r="G23" i="46"/>
  <c r="H23" i="46" s="1"/>
  <c r="J23" i="46" s="1"/>
  <c r="G6" i="48" s="1"/>
  <c r="H35" i="46"/>
  <c r="F58" i="46"/>
  <c r="AA61" i="47"/>
  <c r="G53" i="46" s="1"/>
  <c r="G64" i="46" s="1"/>
  <c r="AA57" i="47"/>
  <c r="G49" i="46" s="1"/>
  <c r="H49" i="46" s="1"/>
  <c r="J49" i="46" s="1"/>
  <c r="G32" i="48" s="1"/>
  <c r="AA54" i="47"/>
  <c r="G46" i="46" s="1"/>
  <c r="H46" i="46" s="1"/>
  <c r="J46" i="46" s="1"/>
  <c r="G29" i="48" s="1"/>
  <c r="AA52" i="47"/>
  <c r="G44" i="46" s="1"/>
  <c r="AA35" i="47"/>
  <c r="G29" i="46" s="1"/>
  <c r="H29" i="46" s="1"/>
  <c r="J29" i="46" s="1"/>
  <c r="G12" i="48" s="1"/>
  <c r="AA32" i="47"/>
  <c r="G26" i="46" s="1"/>
  <c r="H26" i="46" s="1"/>
  <c r="J26" i="46" s="1"/>
  <c r="G9" i="48" s="1"/>
  <c r="AA30" i="47"/>
  <c r="G24" i="46" s="1"/>
  <c r="H24" i="46" s="1"/>
  <c r="J24" i="46" s="1"/>
  <c r="G7" i="48" s="1"/>
  <c r="AA28" i="47"/>
  <c r="G22" i="46" s="1"/>
  <c r="H30" i="44"/>
  <c r="F59" i="46"/>
  <c r="AA38" i="47"/>
  <c r="G32" i="46" s="1"/>
  <c r="H32" i="46" s="1"/>
  <c r="J32" i="46" s="1"/>
  <c r="G15" i="48" s="1"/>
  <c r="AA58" i="47"/>
  <c r="G50" i="46" s="1"/>
  <c r="H50" i="46" s="1"/>
  <c r="J50" i="46" s="1"/>
  <c r="G33" i="48" s="1"/>
  <c r="G23" i="45"/>
  <c r="H23" i="45" s="1"/>
  <c r="J23" i="45" s="1"/>
  <c r="G25" i="45"/>
  <c r="H25" i="45" s="1"/>
  <c r="E45" i="9"/>
  <c r="E44" i="9"/>
  <c r="D137" i="3" s="1"/>
  <c r="D44" i="21" s="1"/>
  <c r="E43" i="9"/>
  <c r="D136" i="3" s="1"/>
  <c r="D43" i="21" s="1"/>
  <c r="E42" i="9"/>
  <c r="D135" i="3" s="1"/>
  <c r="D42" i="21" s="1"/>
  <c r="E41" i="9"/>
  <c r="D134" i="3" s="1"/>
  <c r="E40" i="9"/>
  <c r="D133" i="3" s="1"/>
  <c r="E38" i="9"/>
  <c r="D131" i="3" s="1"/>
  <c r="E36" i="9"/>
  <c r="D129" i="3" s="1"/>
  <c r="E35" i="9"/>
  <c r="D128" i="3" s="1"/>
  <c r="E34" i="9"/>
  <c r="D127" i="3" s="1"/>
  <c r="E33" i="9"/>
  <c r="D126" i="3" s="1"/>
  <c r="E32" i="9"/>
  <c r="D125" i="3" s="1"/>
  <c r="E31" i="9"/>
  <c r="D124" i="3" s="1"/>
  <c r="D31" i="21" s="1"/>
  <c r="E30" i="9"/>
  <c r="D123" i="3" s="1"/>
  <c r="E29" i="9"/>
  <c r="D122" i="3" s="1"/>
  <c r="D29" i="21" s="1"/>
  <c r="E28" i="9"/>
  <c r="D121" i="3" s="1"/>
  <c r="D28" i="21" s="1"/>
  <c r="E26" i="9"/>
  <c r="D119" i="3" s="1"/>
  <c r="E24" i="9"/>
  <c r="D117" i="3" s="1"/>
  <c r="E23" i="9"/>
  <c r="D116" i="3" s="1"/>
  <c r="D23" i="21" s="1"/>
  <c r="E22" i="9"/>
  <c r="D115" i="3" s="1"/>
  <c r="E20" i="9"/>
  <c r="D113" i="3" s="1"/>
  <c r="E19" i="9"/>
  <c r="D112" i="3" s="1"/>
  <c r="D19" i="21" s="1"/>
  <c r="E18" i="9"/>
  <c r="D111" i="3" s="1"/>
  <c r="E17" i="9"/>
  <c r="D110" i="3" s="1"/>
  <c r="E16" i="9"/>
  <c r="D109" i="3" s="1"/>
  <c r="E14" i="9"/>
  <c r="D107" i="3" s="1"/>
  <c r="E12" i="9"/>
  <c r="D105" i="3" s="1"/>
  <c r="E11" i="9"/>
  <c r="D104" i="3" s="1"/>
  <c r="E10" i="9"/>
  <c r="D103" i="3" s="1"/>
  <c r="E8" i="9"/>
  <c r="D101" i="3" s="1"/>
  <c r="D8" i="21" s="1"/>
  <c r="E7" i="9"/>
  <c r="D100" i="3" s="1"/>
  <c r="F99" i="3" a="1"/>
  <c r="F99" i="3" s="1"/>
  <c r="F6" i="21" s="1"/>
  <c r="E99" i="3" a="1"/>
  <c r="E99" i="3" s="1"/>
  <c r="E6" i="21" s="1"/>
  <c r="L138" i="3"/>
  <c r="J45" i="21" s="1"/>
  <c r="K138" i="3"/>
  <c r="I45" i="21" s="1"/>
  <c r="L137" i="3"/>
  <c r="J44" i="21" s="1"/>
  <c r="K137" i="3"/>
  <c r="I44" i="21" s="1"/>
  <c r="L136" i="3"/>
  <c r="J43" i="21" s="1"/>
  <c r="K136" i="3"/>
  <c r="I43" i="21" s="1"/>
  <c r="L135" i="3"/>
  <c r="K135" i="3"/>
  <c r="I42" i="21" s="1"/>
  <c r="L134" i="3"/>
  <c r="J41" i="21" s="1"/>
  <c r="K134" i="3"/>
  <c r="I41" i="21" s="1"/>
  <c r="L133" i="3"/>
  <c r="J40" i="21" s="1"/>
  <c r="K133" i="3"/>
  <c r="I40" i="21" s="1"/>
  <c r="L132" i="3"/>
  <c r="J39" i="21" s="1"/>
  <c r="K132" i="3"/>
  <c r="I39" i="21" s="1"/>
  <c r="L131" i="3"/>
  <c r="J38" i="21" s="1"/>
  <c r="K131" i="3"/>
  <c r="I38" i="21" s="1"/>
  <c r="L130" i="3"/>
  <c r="J37" i="21" s="1"/>
  <c r="K130" i="3"/>
  <c r="I37" i="21" s="1"/>
  <c r="L129" i="3"/>
  <c r="J36" i="21" s="1"/>
  <c r="K129" i="3"/>
  <c r="I36" i="21" s="1"/>
  <c r="L128" i="3"/>
  <c r="J35" i="21" s="1"/>
  <c r="K128" i="3"/>
  <c r="I35" i="21" s="1"/>
  <c r="L127" i="3"/>
  <c r="K127" i="3"/>
  <c r="I34" i="21" s="1"/>
  <c r="L126" i="3"/>
  <c r="J33" i="21" s="1"/>
  <c r="K126" i="3"/>
  <c r="I33" i="21" s="1"/>
  <c r="L125" i="3"/>
  <c r="J32" i="21" s="1"/>
  <c r="K125" i="3"/>
  <c r="I32" i="21" s="1"/>
  <c r="L124" i="3"/>
  <c r="J31" i="21" s="1"/>
  <c r="K124" i="3"/>
  <c r="I31" i="21" s="1"/>
  <c r="L123" i="3"/>
  <c r="J30" i="21" s="1"/>
  <c r="K123" i="3"/>
  <c r="I30" i="21" s="1"/>
  <c r="L122" i="3"/>
  <c r="K122" i="3"/>
  <c r="I29" i="21" s="1"/>
  <c r="L121" i="3"/>
  <c r="J28" i="21" s="1"/>
  <c r="K121" i="3"/>
  <c r="I28" i="21" s="1"/>
  <c r="L120" i="3"/>
  <c r="J27" i="21" s="1"/>
  <c r="K120" i="3"/>
  <c r="I27" i="21" s="1"/>
  <c r="L119" i="3"/>
  <c r="K119" i="3"/>
  <c r="I26" i="21" s="1"/>
  <c r="L118" i="3"/>
  <c r="J25" i="21" s="1"/>
  <c r="K118" i="3"/>
  <c r="I25" i="21" s="1"/>
  <c r="L117" i="3"/>
  <c r="J24" i="21" s="1"/>
  <c r="K117" i="3"/>
  <c r="I24" i="21" s="1"/>
  <c r="L116" i="3"/>
  <c r="J23" i="21"/>
  <c r="K116" i="3"/>
  <c r="I23" i="21" s="1"/>
  <c r="L115" i="3"/>
  <c r="J22" i="21" s="1"/>
  <c r="K115" i="3"/>
  <c r="I22" i="21" s="1"/>
  <c r="L114" i="3"/>
  <c r="J21" i="21" s="1"/>
  <c r="K114" i="3"/>
  <c r="I21" i="21" s="1"/>
  <c r="L113" i="3"/>
  <c r="J20" i="21" s="1"/>
  <c r="K113" i="3"/>
  <c r="I20" i="21" s="1"/>
  <c r="L112" i="3"/>
  <c r="J19" i="21" s="1"/>
  <c r="K112" i="3"/>
  <c r="I19" i="21"/>
  <c r="L111" i="3"/>
  <c r="J18" i="21" s="1"/>
  <c r="K111" i="3"/>
  <c r="L110" i="3"/>
  <c r="J17" i="21" s="1"/>
  <c r="K110" i="3"/>
  <c r="I17" i="21" s="1"/>
  <c r="L109" i="3"/>
  <c r="J16" i="21" s="1"/>
  <c r="K109" i="3"/>
  <c r="I16" i="21" s="1"/>
  <c r="L108" i="3"/>
  <c r="J15" i="21" s="1"/>
  <c r="K108" i="3"/>
  <c r="I15" i="21" s="1"/>
  <c r="L107" i="3"/>
  <c r="J14" i="21" s="1"/>
  <c r="K107" i="3"/>
  <c r="I14" i="21" s="1"/>
  <c r="L106" i="3"/>
  <c r="J13" i="21" s="1"/>
  <c r="K106" i="3"/>
  <c r="I13" i="21" s="1"/>
  <c r="L105" i="3"/>
  <c r="J12" i="21" s="1"/>
  <c r="K105" i="3"/>
  <c r="L104" i="3"/>
  <c r="J11" i="21" s="1"/>
  <c r="K104" i="3"/>
  <c r="I11" i="21" s="1"/>
  <c r="L103" i="3"/>
  <c r="J10" i="21" s="1"/>
  <c r="K103" i="3"/>
  <c r="I10" i="21" s="1"/>
  <c r="L102" i="3"/>
  <c r="J9" i="21" s="1"/>
  <c r="K102" i="3"/>
  <c r="I9" i="21" s="1"/>
  <c r="L101" i="3"/>
  <c r="J8" i="21" s="1"/>
  <c r="K101" i="3"/>
  <c r="I8" i="21" s="1"/>
  <c r="L100" i="3"/>
  <c r="J7" i="21" s="1"/>
  <c r="K100" i="3"/>
  <c r="I7" i="21" s="1"/>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E39" i="9"/>
  <c r="D132" i="3" s="1"/>
  <c r="D39" i="21" s="1"/>
  <c r="E37" i="9"/>
  <c r="D130" i="3" s="1"/>
  <c r="D37" i="21" s="1"/>
  <c r="E27" i="9"/>
  <c r="D120" i="3" s="1"/>
  <c r="E25" i="9"/>
  <c r="D118" i="3" s="1"/>
  <c r="D25" i="21" s="1"/>
  <c r="E21" i="9"/>
  <c r="D114" i="3" s="1"/>
  <c r="E15" i="9"/>
  <c r="D108" i="3" s="1"/>
  <c r="E13" i="9"/>
  <c r="D106" i="3" s="1"/>
  <c r="D13" i="21" s="1"/>
  <c r="E9" i="9"/>
  <c r="D102" i="3" s="1"/>
  <c r="D9" i="21" s="1"/>
  <c r="J42" i="21"/>
  <c r="J34" i="21"/>
  <c r="J26" i="21"/>
  <c r="I18" i="21"/>
  <c r="I12" i="21"/>
  <c r="G3" i="34"/>
  <c r="D16" i="34"/>
  <c r="G45" i="21"/>
  <c r="K99" i="3"/>
  <c r="I6" i="21" s="1"/>
  <c r="L99" i="3"/>
  <c r="J6" i="21" s="1"/>
  <c r="E6" i="9"/>
  <c r="D99" i="3" s="1"/>
  <c r="D6" i="21" s="1"/>
  <c r="D6" i="26"/>
  <c r="F132" i="3"/>
  <c r="F39" i="21" s="1"/>
  <c r="F102" i="3"/>
  <c r="F9" i="21" s="1"/>
  <c r="F128" i="3"/>
  <c r="F35" i="21" s="1"/>
  <c r="F112" i="3"/>
  <c r="F19" i="21" s="1"/>
  <c r="F100" i="3"/>
  <c r="F7" i="21" s="1"/>
  <c r="E101" i="3"/>
  <c r="E8" i="21" s="1"/>
  <c r="F133" i="3"/>
  <c r="F40" i="21" s="1"/>
  <c r="F117" i="3"/>
  <c r="F24" i="21" s="1"/>
  <c r="F107" i="3"/>
  <c r="F14" i="21" s="1"/>
  <c r="J29" i="21"/>
  <c r="G63" i="45" l="1"/>
  <c r="F12" i="48"/>
  <c r="E12" i="48"/>
  <c r="F10" i="48"/>
  <c r="H33" i="45"/>
  <c r="I33" i="45" s="1"/>
  <c r="I60" i="45" s="1"/>
  <c r="G31" i="44"/>
  <c r="D31" i="44"/>
  <c r="G64" i="45"/>
  <c r="H53" i="45"/>
  <c r="J53" i="45" s="1"/>
  <c r="F65" i="45"/>
  <c r="F30" i="44"/>
  <c r="E130" i="3"/>
  <c r="E37" i="21" s="1"/>
  <c r="F127" i="3"/>
  <c r="F34" i="21" s="1"/>
  <c r="F30" i="48"/>
  <c r="E30" i="48"/>
  <c r="E104" i="3"/>
  <c r="E11" i="21" s="1"/>
  <c r="H31" i="44"/>
  <c r="H45" i="45"/>
  <c r="J45" i="45" s="1"/>
  <c r="E28" i="48" s="1"/>
  <c r="D45" i="26"/>
  <c r="E24" i="26" s="1"/>
  <c r="J117" i="3" s="1"/>
  <c r="H24" i="21" s="1"/>
  <c r="E108" i="3"/>
  <c r="E15" i="21" s="1"/>
  <c r="E131" i="3"/>
  <c r="E38" i="21" s="1"/>
  <c r="E109" i="3"/>
  <c r="E16" i="21" s="1"/>
  <c r="F120" i="3"/>
  <c r="F27" i="21" s="1"/>
  <c r="E110" i="3"/>
  <c r="E17" i="21" s="1"/>
  <c r="E103" i="3"/>
  <c r="E10" i="21" s="1"/>
  <c r="E120" i="3"/>
  <c r="E27" i="21" s="1"/>
  <c r="F115" i="3"/>
  <c r="F22" i="21" s="1"/>
  <c r="E128" i="3"/>
  <c r="E35" i="21" s="1"/>
  <c r="F110" i="3"/>
  <c r="F17" i="21" s="1"/>
  <c r="D15" i="44"/>
  <c r="H20" i="44" s="1"/>
  <c r="F21" i="43" s="1"/>
  <c r="F103" i="3"/>
  <c r="F10" i="21" s="1"/>
  <c r="F130" i="3"/>
  <c r="F37" i="21" s="1"/>
  <c r="E122" i="3"/>
  <c r="E29" i="21" s="1"/>
  <c r="F105" i="3"/>
  <c r="F12" i="21" s="1"/>
  <c r="E127" i="3"/>
  <c r="E34" i="21" s="1"/>
  <c r="F124" i="3"/>
  <c r="F31" i="21" s="1"/>
  <c r="F101" i="3"/>
  <c r="F8" i="21" s="1"/>
  <c r="F122" i="3"/>
  <c r="F29" i="21" s="1"/>
  <c r="F31" i="44"/>
  <c r="D36" i="20"/>
  <c r="E36" i="3"/>
  <c r="H31" i="42"/>
  <c r="J31" i="42" s="1"/>
  <c r="D33" i="3" s="1"/>
  <c r="E112" i="3"/>
  <c r="E19" i="21" s="1"/>
  <c r="E132" i="3"/>
  <c r="E39" i="21" s="1"/>
  <c r="F113" i="3"/>
  <c r="F20" i="21" s="1"/>
  <c r="E107" i="3"/>
  <c r="E14" i="21" s="1"/>
  <c r="F111" i="3"/>
  <c r="F18" i="21" s="1"/>
  <c r="F123" i="3"/>
  <c r="F30" i="21" s="1"/>
  <c r="F137" i="3"/>
  <c r="F44" i="21" s="1"/>
  <c r="E114" i="3"/>
  <c r="E21" i="21" s="1"/>
  <c r="E126" i="3"/>
  <c r="E33" i="21" s="1"/>
  <c r="E134" i="3"/>
  <c r="E41" i="21" s="1"/>
  <c r="E123" i="3"/>
  <c r="E30" i="21" s="1"/>
  <c r="F109" i="3"/>
  <c r="F16" i="21" s="1"/>
  <c r="E105" i="3"/>
  <c r="E12" i="21" s="1"/>
  <c r="E116" i="3"/>
  <c r="E23" i="21" s="1"/>
  <c r="E125" i="3"/>
  <c r="E32" i="21" s="1"/>
  <c r="E119" i="3"/>
  <c r="E26" i="21" s="1"/>
  <c r="F104" i="3"/>
  <c r="F11" i="21" s="1"/>
  <c r="F118" i="3"/>
  <c r="F25" i="21" s="1"/>
  <c r="F131" i="3"/>
  <c r="F38" i="21" s="1"/>
  <c r="E118" i="3"/>
  <c r="E25" i="21" s="1"/>
  <c r="E136" i="3"/>
  <c r="E43" i="21" s="1"/>
  <c r="F119" i="3"/>
  <c r="F26" i="21" s="1"/>
  <c r="F135" i="3"/>
  <c r="F42" i="21" s="1"/>
  <c r="F106" i="3"/>
  <c r="F13" i="21" s="1"/>
  <c r="F116" i="3"/>
  <c r="F23" i="21" s="1"/>
  <c r="F129" i="3"/>
  <c r="F36" i="21" s="1"/>
  <c r="F136" i="3"/>
  <c r="F43" i="21" s="1"/>
  <c r="E115" i="3"/>
  <c r="E22" i="21" s="1"/>
  <c r="F114" i="3"/>
  <c r="F21" i="21" s="1"/>
  <c r="F126" i="3"/>
  <c r="F33" i="21" s="1"/>
  <c r="E102" i="3"/>
  <c r="E9" i="21" s="1"/>
  <c r="F125" i="3"/>
  <c r="F32" i="21" s="1"/>
  <c r="F108" i="3"/>
  <c r="F15" i="21" s="1"/>
  <c r="F121" i="3"/>
  <c r="F28" i="21" s="1"/>
  <c r="F134" i="3"/>
  <c r="F41" i="21" s="1"/>
  <c r="E124" i="3"/>
  <c r="E31" i="21" s="1"/>
  <c r="E111" i="3"/>
  <c r="E18" i="21" s="1"/>
  <c r="E135" i="3"/>
  <c r="E42" i="21" s="1"/>
  <c r="E129" i="3"/>
  <c r="E36" i="21" s="1"/>
  <c r="H26" i="42"/>
  <c r="J26" i="42" s="1"/>
  <c r="D28" i="3" s="1"/>
  <c r="D28" i="20" s="1"/>
  <c r="H19" i="42"/>
  <c r="J19" i="42" s="1"/>
  <c r="D21" i="3" s="1"/>
  <c r="D21" i="20" s="1"/>
  <c r="H43" i="42"/>
  <c r="J43" i="42" s="1"/>
  <c r="D45" i="3" s="1"/>
  <c r="E45" i="3" s="1"/>
  <c r="H23" i="42"/>
  <c r="J23" i="42" s="1"/>
  <c r="D25" i="3" s="1"/>
  <c r="H28" i="42"/>
  <c r="J28" i="42" s="1"/>
  <c r="D30" i="3" s="1"/>
  <c r="E30" i="3" s="1"/>
  <c r="H9" i="42"/>
  <c r="J9" i="42" s="1"/>
  <c r="D11" i="3" s="1"/>
  <c r="H15" i="42"/>
  <c r="J15" i="42" s="1"/>
  <c r="D17" i="3" s="1"/>
  <c r="D17" i="20" s="1"/>
  <c r="H33" i="42"/>
  <c r="J33" i="42" s="1"/>
  <c r="D35" i="3" s="1"/>
  <c r="D35" i="20" s="1"/>
  <c r="H29" i="42"/>
  <c r="J29" i="42" s="1"/>
  <c r="D31" i="3" s="1"/>
  <c r="E31" i="3" s="1"/>
  <c r="H24" i="42"/>
  <c r="J24" i="42" s="1"/>
  <c r="D26" i="3" s="1"/>
  <c r="D26" i="20" s="1"/>
  <c r="G63" i="46"/>
  <c r="H44" i="46"/>
  <c r="G21" i="44"/>
  <c r="E22" i="43" s="1"/>
  <c r="E33" i="43" s="1"/>
  <c r="G33" i="43" s="1"/>
  <c r="F29" i="48"/>
  <c r="E29" i="48"/>
  <c r="H40" i="42"/>
  <c r="J40" i="42" s="1"/>
  <c r="D42" i="3" s="1"/>
  <c r="I34" i="45"/>
  <c r="I61" i="45" s="1"/>
  <c r="J34" i="45"/>
  <c r="H37" i="42"/>
  <c r="J37" i="42" s="1"/>
  <c r="D39" i="3" s="1"/>
  <c r="E39" i="3" s="1"/>
  <c r="H30" i="42"/>
  <c r="J30" i="42" s="1"/>
  <c r="D32" i="3" s="1"/>
  <c r="E32" i="3" s="1"/>
  <c r="E32" i="48"/>
  <c r="F32" i="48"/>
  <c r="G59" i="46"/>
  <c r="E6" i="48"/>
  <c r="F6" i="48"/>
  <c r="H22" i="46"/>
  <c r="F9" i="48"/>
  <c r="E9" i="48"/>
  <c r="F65" i="46"/>
  <c r="I43" i="46"/>
  <c r="I62" i="46" s="1"/>
  <c r="J35" i="46"/>
  <c r="H18" i="42"/>
  <c r="J18" i="42" s="1"/>
  <c r="D20" i="3" s="1"/>
  <c r="D20" i="20" s="1"/>
  <c r="H7" i="42"/>
  <c r="J7" i="42" s="1"/>
  <c r="D9" i="3" s="1"/>
  <c r="F15" i="48"/>
  <c r="E15" i="48"/>
  <c r="H53" i="46"/>
  <c r="J53" i="46" s="1"/>
  <c r="G36" i="48" s="1"/>
  <c r="E7" i="48"/>
  <c r="F7" i="48"/>
  <c r="G59" i="45"/>
  <c r="H22" i="45"/>
  <c r="G61" i="46"/>
  <c r="H34" i="46"/>
  <c r="J52" i="45"/>
  <c r="J52" i="46"/>
  <c r="F33" i="48"/>
  <c r="E33" i="48"/>
  <c r="H39" i="42"/>
  <c r="J39" i="42" s="1"/>
  <c r="D41" i="3" s="1"/>
  <c r="E41" i="3" s="1"/>
  <c r="J44" i="45"/>
  <c r="I43" i="45"/>
  <c r="I62" i="45" s="1"/>
  <c r="J35" i="45"/>
  <c r="H25" i="42"/>
  <c r="J25" i="42" s="1"/>
  <c r="D27" i="3" s="1"/>
  <c r="H44" i="42"/>
  <c r="J44" i="42" s="1"/>
  <c r="D46" i="3" s="1"/>
  <c r="H12" i="42"/>
  <c r="J12" i="42" s="1"/>
  <c r="D14" i="3" s="1"/>
  <c r="D14" i="20" s="1"/>
  <c r="D11" i="21"/>
  <c r="E19" i="3"/>
  <c r="D17" i="21"/>
  <c r="D21" i="21"/>
  <c r="E23" i="3"/>
  <c r="D35" i="21"/>
  <c r="D41" i="21"/>
  <c r="D7" i="21"/>
  <c r="D27" i="21"/>
  <c r="D10" i="21"/>
  <c r="D14" i="21"/>
  <c r="D18" i="21"/>
  <c r="D22" i="21"/>
  <c r="E24" i="3"/>
  <c r="D26" i="21"/>
  <c r="D30" i="21"/>
  <c r="E38" i="3"/>
  <c r="D36" i="21"/>
  <c r="D40" i="21"/>
  <c r="D34" i="21"/>
  <c r="D15" i="21"/>
  <c r="D20" i="21"/>
  <c r="E22" i="3"/>
  <c r="D33" i="21"/>
  <c r="D12" i="21"/>
  <c r="D16" i="21"/>
  <c r="D24" i="21"/>
  <c r="D32" i="21"/>
  <c r="D38" i="21"/>
  <c r="E133" i="3"/>
  <c r="E40" i="21" s="1"/>
  <c r="E121" i="3"/>
  <c r="E117" i="3"/>
  <c r="E24" i="21" s="1"/>
  <c r="E106" i="3"/>
  <c r="E100" i="3"/>
  <c r="E7" i="21" s="1"/>
  <c r="E137" i="3"/>
  <c r="E113" i="3"/>
  <c r="E20" i="21" s="1"/>
  <c r="I51" i="45" l="1"/>
  <c r="I63" i="45" s="1"/>
  <c r="J33" i="45"/>
  <c r="I54" i="46"/>
  <c r="I64" i="46" s="1"/>
  <c r="I54" i="45"/>
  <c r="I64" i="45" s="1"/>
  <c r="E20" i="44"/>
  <c r="D21" i="43" s="1"/>
  <c r="E28" i="43" s="1"/>
  <c r="G32" i="44"/>
  <c r="D21" i="44"/>
  <c r="G22" i="44"/>
  <c r="G20" i="44"/>
  <c r="E21" i="43" s="1"/>
  <c r="E23" i="43" s="1"/>
  <c r="F36" i="48"/>
  <c r="E36" i="48"/>
  <c r="E29" i="26"/>
  <c r="J122" i="3" s="1"/>
  <c r="H29" i="21" s="1"/>
  <c r="E37" i="26"/>
  <c r="J130" i="3" s="1"/>
  <c r="H37" i="21" s="1"/>
  <c r="E32" i="26"/>
  <c r="J125" i="3" s="1"/>
  <c r="H32" i="21" s="1"/>
  <c r="E12" i="26"/>
  <c r="J105" i="3" s="1"/>
  <c r="H12" i="21" s="1"/>
  <c r="E44" i="26"/>
  <c r="J137" i="3" s="1"/>
  <c r="H44" i="21" s="1"/>
  <c r="F28" i="48"/>
  <c r="E22" i="44"/>
  <c r="F20" i="44"/>
  <c r="H21" i="44"/>
  <c r="F22" i="43" s="1"/>
  <c r="E34" i="43" s="1"/>
  <c r="G34" i="43" s="1"/>
  <c r="H22" i="44"/>
  <c r="E21" i="44"/>
  <c r="D22" i="43" s="1"/>
  <c r="E32" i="43" s="1"/>
  <c r="G32" i="43" s="1"/>
  <c r="D22" i="44"/>
  <c r="F21" i="44"/>
  <c r="D32" i="44"/>
  <c r="E20" i="26"/>
  <c r="J113" i="3" s="1"/>
  <c r="H20" i="21" s="1"/>
  <c r="E9" i="26"/>
  <c r="J102" i="3" s="1"/>
  <c r="H9" i="21" s="1"/>
  <c r="D20" i="44"/>
  <c r="F22" i="44"/>
  <c r="F32" i="44"/>
  <c r="E32" i="44"/>
  <c r="H32" i="44"/>
  <c r="E40" i="26"/>
  <c r="J133" i="3" s="1"/>
  <c r="H40" i="21" s="1"/>
  <c r="E7" i="26"/>
  <c r="J100" i="3" s="1"/>
  <c r="H7" i="21" s="1"/>
  <c r="E39" i="26"/>
  <c r="J132" i="3" s="1"/>
  <c r="H39" i="21" s="1"/>
  <c r="E38" i="26"/>
  <c r="J131" i="3" s="1"/>
  <c r="H38" i="21" s="1"/>
  <c r="E34" i="26"/>
  <c r="J127" i="3" s="1"/>
  <c r="H34" i="21" s="1"/>
  <c r="E11" i="26"/>
  <c r="J104" i="3" s="1"/>
  <c r="H11" i="21" s="1"/>
  <c r="E27" i="26"/>
  <c r="J120" i="3" s="1"/>
  <c r="H27" i="21" s="1"/>
  <c r="E18" i="26"/>
  <c r="J111" i="3" s="1"/>
  <c r="H18" i="21" s="1"/>
  <c r="E42" i="26"/>
  <c r="J135" i="3" s="1"/>
  <c r="H42" i="21" s="1"/>
  <c r="E13" i="26"/>
  <c r="J106" i="3" s="1"/>
  <c r="H13" i="21" s="1"/>
  <c r="E25" i="26"/>
  <c r="J118" i="3" s="1"/>
  <c r="H25" i="21" s="1"/>
  <c r="E36" i="26"/>
  <c r="J129" i="3" s="1"/>
  <c r="H36" i="21" s="1"/>
  <c r="E19" i="26"/>
  <c r="J112" i="3" s="1"/>
  <c r="H19" i="21" s="1"/>
  <c r="E22" i="26"/>
  <c r="J115" i="3" s="1"/>
  <c r="H22" i="21" s="1"/>
  <c r="E33" i="26"/>
  <c r="J126" i="3" s="1"/>
  <c r="H33" i="21" s="1"/>
  <c r="E30" i="26"/>
  <c r="J123" i="3" s="1"/>
  <c r="H30" i="21" s="1"/>
  <c r="E16" i="26"/>
  <c r="J109" i="3" s="1"/>
  <c r="H16" i="21" s="1"/>
  <c r="E15" i="26"/>
  <c r="J108" i="3" s="1"/>
  <c r="H15" i="21" s="1"/>
  <c r="E6" i="26"/>
  <c r="E43" i="26"/>
  <c r="J136" i="3" s="1"/>
  <c r="H43" i="21" s="1"/>
  <c r="E14" i="26"/>
  <c r="J107" i="3" s="1"/>
  <c r="H14" i="21" s="1"/>
  <c r="E31" i="26"/>
  <c r="J124" i="3" s="1"/>
  <c r="H31" i="21" s="1"/>
  <c r="E21" i="26"/>
  <c r="J114" i="3" s="1"/>
  <c r="H21" i="21" s="1"/>
  <c r="E17" i="26"/>
  <c r="J110" i="3" s="1"/>
  <c r="H17" i="21" s="1"/>
  <c r="E10" i="26"/>
  <c r="J103" i="3" s="1"/>
  <c r="H10" i="21" s="1"/>
  <c r="E26" i="26"/>
  <c r="J119" i="3" s="1"/>
  <c r="H26" i="21" s="1"/>
  <c r="E23" i="26"/>
  <c r="J116" i="3" s="1"/>
  <c r="H23" i="21" s="1"/>
  <c r="E35" i="26"/>
  <c r="J128" i="3" s="1"/>
  <c r="H35" i="21" s="1"/>
  <c r="E41" i="26"/>
  <c r="J134" i="3" s="1"/>
  <c r="H41" i="21" s="1"/>
  <c r="E28" i="26"/>
  <c r="J121" i="3" s="1"/>
  <c r="H28" i="21" s="1"/>
  <c r="E8" i="26"/>
  <c r="J101" i="3" s="1"/>
  <c r="H8" i="21" s="1"/>
  <c r="D9" i="20"/>
  <c r="E9" i="3"/>
  <c r="E55" i="3" s="1"/>
  <c r="D32" i="20"/>
  <c r="G32" i="3"/>
  <c r="D42" i="20"/>
  <c r="E42" i="3"/>
  <c r="E42" i="20" s="1"/>
  <c r="D33" i="20"/>
  <c r="E33" i="3"/>
  <c r="E33" i="20" s="1"/>
  <c r="E28" i="3"/>
  <c r="E74" i="3" s="1"/>
  <c r="E20" i="3"/>
  <c r="E20" i="20" s="1"/>
  <c r="E26" i="3"/>
  <c r="F26" i="3" s="1"/>
  <c r="E35" i="3"/>
  <c r="E35" i="20" s="1"/>
  <c r="E17" i="3"/>
  <c r="D63" i="3" s="1"/>
  <c r="E21" i="3"/>
  <c r="E21" i="20" s="1"/>
  <c r="D45" i="20"/>
  <c r="D25" i="20"/>
  <c r="E25" i="3"/>
  <c r="D31" i="20"/>
  <c r="D41" i="20"/>
  <c r="E27" i="3"/>
  <c r="D27" i="20"/>
  <c r="D11" i="20"/>
  <c r="E11" i="3"/>
  <c r="D39" i="20"/>
  <c r="F30" i="3"/>
  <c r="D30" i="20"/>
  <c r="E14" i="3"/>
  <c r="E14" i="20" s="1"/>
  <c r="D46" i="20"/>
  <c r="E46" i="3"/>
  <c r="F46" i="3" s="1"/>
  <c r="G35" i="48"/>
  <c r="G43" i="48" s="1"/>
  <c r="K54" i="46"/>
  <c r="K64" i="46" s="1"/>
  <c r="I32" i="46"/>
  <c r="I59" i="46" s="1"/>
  <c r="J22" i="46"/>
  <c r="E17" i="48"/>
  <c r="E40" i="48" s="1"/>
  <c r="F17" i="48"/>
  <c r="F40" i="48" s="1"/>
  <c r="K34" i="45"/>
  <c r="K61" i="45" s="1"/>
  <c r="I51" i="46"/>
  <c r="I63" i="46" s="1"/>
  <c r="J44" i="46"/>
  <c r="F27" i="48"/>
  <c r="E27" i="48"/>
  <c r="E42" i="48" s="1"/>
  <c r="K51" i="45"/>
  <c r="K63" i="45" s="1"/>
  <c r="J34" i="46"/>
  <c r="I34" i="46"/>
  <c r="I61" i="46" s="1"/>
  <c r="E18" i="48"/>
  <c r="E41" i="48" s="1"/>
  <c r="F18" i="48"/>
  <c r="F41" i="48" s="1"/>
  <c r="K43" i="45"/>
  <c r="K62" i="45" s="1"/>
  <c r="F35" i="48"/>
  <c r="F43" i="48" s="1"/>
  <c r="E35" i="48"/>
  <c r="E43" i="48" s="1"/>
  <c r="K54" i="45"/>
  <c r="K64" i="45" s="1"/>
  <c r="I32" i="45"/>
  <c r="I59" i="45" s="1"/>
  <c r="J22" i="45"/>
  <c r="G18" i="48"/>
  <c r="G41" i="48" s="1"/>
  <c r="K43" i="46"/>
  <c r="K62" i="46" s="1"/>
  <c r="F16" i="48"/>
  <c r="F39" i="48" s="1"/>
  <c r="E16" i="48"/>
  <c r="E39" i="48" s="1"/>
  <c r="K33" i="45"/>
  <c r="K60" i="45" s="1"/>
  <c r="E30" i="43"/>
  <c r="G30" i="43" s="1"/>
  <c r="J28" i="43" s="1"/>
  <c r="D84" i="3"/>
  <c r="E84" i="3"/>
  <c r="E38" i="20"/>
  <c r="G38" i="3"/>
  <c r="F38" i="3"/>
  <c r="D65" i="3"/>
  <c r="E19" i="20"/>
  <c r="F19" i="3"/>
  <c r="G19" i="3"/>
  <c r="E65" i="3"/>
  <c r="E13" i="21"/>
  <c r="D82" i="3"/>
  <c r="E36" i="20"/>
  <c r="E82" i="3"/>
  <c r="G36" i="3"/>
  <c r="F36" i="3"/>
  <c r="E28" i="21"/>
  <c r="F24" i="3"/>
  <c r="E70" i="3"/>
  <c r="D70" i="3"/>
  <c r="G24" i="3"/>
  <c r="E24" i="20"/>
  <c r="D69" i="3"/>
  <c r="G23" i="3"/>
  <c r="E69" i="3"/>
  <c r="E23" i="20"/>
  <c r="F23" i="3"/>
  <c r="D68" i="3"/>
  <c r="F22" i="3"/>
  <c r="E22" i="20"/>
  <c r="E68" i="3"/>
  <c r="G22" i="3"/>
  <c r="E44" i="21"/>
  <c r="I65" i="45" l="1"/>
  <c r="E29" i="43"/>
  <c r="G29" i="43" s="1"/>
  <c r="F42" i="48"/>
  <c r="D23" i="43"/>
  <c r="G20" i="3"/>
  <c r="G20" i="20" s="1"/>
  <c r="F23" i="43"/>
  <c r="J30" i="43"/>
  <c r="L25" i="48" s="1"/>
  <c r="M25" i="48" s="1"/>
  <c r="E45" i="26"/>
  <c r="J138" i="3" s="1"/>
  <c r="H45" i="21" s="1"/>
  <c r="J99" i="3"/>
  <c r="H6" i="21" s="1"/>
  <c r="E35" i="43"/>
  <c r="F28" i="3"/>
  <c r="F28" i="20" s="1"/>
  <c r="E66" i="3"/>
  <c r="E156" i="20" s="1"/>
  <c r="F20" i="3"/>
  <c r="F20" i="20" s="1"/>
  <c r="E81" i="3"/>
  <c r="E171" i="20" s="1"/>
  <c r="E79" i="3"/>
  <c r="E169" i="20" s="1"/>
  <c r="F33" i="3"/>
  <c r="F33" i="20" s="1"/>
  <c r="D79" i="3"/>
  <c r="D169" i="20" s="1"/>
  <c r="G33" i="3"/>
  <c r="G33" i="20" s="1"/>
  <c r="D74" i="3"/>
  <c r="D164" i="20" s="1"/>
  <c r="G26" i="3"/>
  <c r="G26" i="20" s="1"/>
  <c r="E28" i="20"/>
  <c r="D81" i="3"/>
  <c r="D171" i="20" s="1"/>
  <c r="D55" i="3"/>
  <c r="D145" i="20" s="1"/>
  <c r="G28" i="3"/>
  <c r="G28" i="20" s="1"/>
  <c r="E72" i="3"/>
  <c r="E162" i="20" s="1"/>
  <c r="D66" i="3"/>
  <c r="D156" i="20" s="1"/>
  <c r="E63" i="3"/>
  <c r="E153" i="20" s="1"/>
  <c r="E26" i="20"/>
  <c r="G9" i="3"/>
  <c r="G9" i="20" s="1"/>
  <c r="D72" i="3"/>
  <c r="D162" i="20" s="1"/>
  <c r="F9" i="3"/>
  <c r="F9" i="20" s="1"/>
  <c r="G17" i="3"/>
  <c r="G17" i="20" s="1"/>
  <c r="G35" i="3"/>
  <c r="G35" i="20" s="1"/>
  <c r="F17" i="3"/>
  <c r="F17" i="20" s="1"/>
  <c r="F35" i="3"/>
  <c r="F35" i="20" s="1"/>
  <c r="F32" i="3"/>
  <c r="F32" i="20" s="1"/>
  <c r="F21" i="3"/>
  <c r="F21" i="20" s="1"/>
  <c r="E17" i="20"/>
  <c r="F42" i="3"/>
  <c r="F42" i="20" s="1"/>
  <c r="E88" i="3"/>
  <c r="E178" i="20" s="1"/>
  <c r="F14" i="3"/>
  <c r="F14" i="20" s="1"/>
  <c r="D78" i="3"/>
  <c r="D168" i="20" s="1"/>
  <c r="E78" i="3"/>
  <c r="E168" i="20" s="1"/>
  <c r="D67" i="3"/>
  <c r="D157" i="20" s="1"/>
  <c r="G21" i="3"/>
  <c r="G21" i="20" s="1"/>
  <c r="E32" i="20"/>
  <c r="E67" i="3"/>
  <c r="E157" i="20" s="1"/>
  <c r="D91" i="3"/>
  <c r="D181" i="20" s="1"/>
  <c r="E91" i="3"/>
  <c r="E181" i="20" s="1"/>
  <c r="G45" i="3"/>
  <c r="G45" i="20" s="1"/>
  <c r="F45" i="3"/>
  <c r="F45" i="20" s="1"/>
  <c r="E45" i="20"/>
  <c r="G42" i="3"/>
  <c r="G42" i="20" s="1"/>
  <c r="D88" i="3"/>
  <c r="D178" i="20" s="1"/>
  <c r="E9" i="20"/>
  <c r="D71" i="3"/>
  <c r="D161" i="20" s="1"/>
  <c r="G25" i="3"/>
  <c r="G25" i="20" s="1"/>
  <c r="F25" i="3"/>
  <c r="F25" i="20" s="1"/>
  <c r="E25" i="20"/>
  <c r="E71" i="3"/>
  <c r="E161" i="20" s="1"/>
  <c r="E30" i="20"/>
  <c r="G30" i="3"/>
  <c r="G30" i="20" s="1"/>
  <c r="D76" i="3"/>
  <c r="D166" i="20" s="1"/>
  <c r="E76" i="3"/>
  <c r="E166" i="20" s="1"/>
  <c r="D87" i="3"/>
  <c r="D177" i="20" s="1"/>
  <c r="E41" i="20"/>
  <c r="F41" i="3"/>
  <c r="F41" i="20" s="1"/>
  <c r="G41" i="3"/>
  <c r="G41" i="20" s="1"/>
  <c r="E87" i="3"/>
  <c r="E177" i="20" s="1"/>
  <c r="G27" i="3"/>
  <c r="G27" i="20" s="1"/>
  <c r="F27" i="3"/>
  <c r="F27" i="20" s="1"/>
  <c r="E73" i="3"/>
  <c r="E163" i="20" s="1"/>
  <c r="E27" i="20"/>
  <c r="D73" i="3"/>
  <c r="D163" i="20" s="1"/>
  <c r="F31" i="3"/>
  <c r="F31" i="20" s="1"/>
  <c r="G31" i="3"/>
  <c r="G31" i="20" s="1"/>
  <c r="E77" i="3"/>
  <c r="E167" i="20" s="1"/>
  <c r="D77" i="3"/>
  <c r="D167" i="20" s="1"/>
  <c r="E31" i="20"/>
  <c r="G14" i="3"/>
  <c r="G14" i="20" s="1"/>
  <c r="D92" i="3"/>
  <c r="D182" i="20" s="1"/>
  <c r="E92" i="3"/>
  <c r="E182" i="20" s="1"/>
  <c r="E46" i="20"/>
  <c r="G46" i="3"/>
  <c r="G46" i="20" s="1"/>
  <c r="D57" i="3"/>
  <c r="D147" i="20" s="1"/>
  <c r="G11" i="3"/>
  <c r="G11" i="20" s="1"/>
  <c r="F11" i="3"/>
  <c r="F11" i="20" s="1"/>
  <c r="E11" i="20"/>
  <c r="E57" i="3"/>
  <c r="E147" i="20" s="1"/>
  <c r="E60" i="3"/>
  <c r="E150" i="20" s="1"/>
  <c r="D60" i="3"/>
  <c r="D150" i="20" s="1"/>
  <c r="E85" i="3"/>
  <c r="E175" i="20" s="1"/>
  <c r="D85" i="3"/>
  <c r="D175" i="20" s="1"/>
  <c r="G39" i="3"/>
  <c r="G39" i="20" s="1"/>
  <c r="F39" i="3"/>
  <c r="F39" i="20" s="1"/>
  <c r="E39" i="20"/>
  <c r="H37" i="48"/>
  <c r="I37" i="48" s="1"/>
  <c r="H33" i="48"/>
  <c r="I33" i="48" s="1"/>
  <c r="H29" i="48"/>
  <c r="I29" i="48" s="1"/>
  <c r="H25" i="48"/>
  <c r="I25" i="48" s="1"/>
  <c r="H21" i="48"/>
  <c r="I21" i="48" s="1"/>
  <c r="H17" i="48"/>
  <c r="H36" i="48"/>
  <c r="I36" i="48" s="1"/>
  <c r="H32" i="48"/>
  <c r="I32" i="48" s="1"/>
  <c r="H28" i="48"/>
  <c r="I28" i="48" s="1"/>
  <c r="H24" i="48"/>
  <c r="I24" i="48" s="1"/>
  <c r="H35" i="48"/>
  <c r="H31" i="48"/>
  <c r="I31" i="48" s="1"/>
  <c r="H27" i="48"/>
  <c r="H23" i="48"/>
  <c r="I23" i="48" s="1"/>
  <c r="H19" i="48"/>
  <c r="I19" i="48" s="1"/>
  <c r="H34" i="48"/>
  <c r="I34" i="48" s="1"/>
  <c r="H30" i="48"/>
  <c r="I30" i="48" s="1"/>
  <c r="H26" i="48"/>
  <c r="I26" i="48" s="1"/>
  <c r="H22" i="48"/>
  <c r="I22" i="48" s="1"/>
  <c r="H18" i="48"/>
  <c r="H14" i="48"/>
  <c r="I14" i="48" s="1"/>
  <c r="H11" i="48"/>
  <c r="I11" i="48" s="1"/>
  <c r="H7" i="48"/>
  <c r="I7" i="48" s="1"/>
  <c r="H15" i="48"/>
  <c r="I15" i="48" s="1"/>
  <c r="H20" i="48"/>
  <c r="I20" i="48" s="1"/>
  <c r="H16" i="48"/>
  <c r="H12" i="48"/>
  <c r="I12" i="48" s="1"/>
  <c r="H8" i="48"/>
  <c r="I8" i="48" s="1"/>
  <c r="H13" i="48"/>
  <c r="I13" i="48" s="1"/>
  <c r="H6" i="48"/>
  <c r="I6" i="48" s="1"/>
  <c r="H9" i="48"/>
  <c r="I9" i="48" s="1"/>
  <c r="H10" i="48"/>
  <c r="I10" i="48" s="1"/>
  <c r="G17" i="48"/>
  <c r="G40" i="48" s="1"/>
  <c r="K34" i="46"/>
  <c r="K61" i="46" s="1"/>
  <c r="G27" i="48"/>
  <c r="G42" i="48" s="1"/>
  <c r="K51" i="46"/>
  <c r="K63" i="46" s="1"/>
  <c r="G28" i="43"/>
  <c r="G5" i="48"/>
  <c r="G38" i="48" s="1"/>
  <c r="K32" i="46"/>
  <c r="K59" i="46" s="1"/>
  <c r="F5" i="48"/>
  <c r="F38" i="48" s="1"/>
  <c r="K32" i="45"/>
  <c r="K59" i="45" s="1"/>
  <c r="K65" i="45" s="1"/>
  <c r="E5" i="48"/>
  <c r="E38" i="48" s="1"/>
  <c r="E44" i="48" s="1"/>
  <c r="I65" i="46"/>
  <c r="E158" i="20"/>
  <c r="G23" i="20"/>
  <c r="G24" i="20"/>
  <c r="G36" i="20"/>
  <c r="G19" i="20"/>
  <c r="E174" i="20"/>
  <c r="E164" i="20"/>
  <c r="F23" i="20"/>
  <c r="D159" i="20"/>
  <c r="D160" i="20"/>
  <c r="E172" i="20"/>
  <c r="F19" i="20"/>
  <c r="F38" i="20"/>
  <c r="D174" i="20"/>
  <c r="F26" i="20"/>
  <c r="F46" i="20"/>
  <c r="F22" i="20"/>
  <c r="E160" i="20"/>
  <c r="F30" i="20"/>
  <c r="G38" i="20"/>
  <c r="D153" i="20"/>
  <c r="G22" i="20"/>
  <c r="D158" i="20"/>
  <c r="E159" i="20"/>
  <c r="F24" i="20"/>
  <c r="G32" i="20"/>
  <c r="F36" i="20"/>
  <c r="D172" i="20"/>
  <c r="E155" i="20"/>
  <c r="D155" i="20"/>
  <c r="E145" i="20"/>
  <c r="J29" i="43" l="1"/>
  <c r="E31" i="43"/>
  <c r="F44" i="48"/>
  <c r="G44" i="48"/>
  <c r="L31" i="48"/>
  <c r="M31" i="48" s="1"/>
  <c r="L10" i="48"/>
  <c r="M10" i="48" s="1"/>
  <c r="L20" i="48"/>
  <c r="M20" i="48" s="1"/>
  <c r="L32" i="48"/>
  <c r="M32" i="48" s="1"/>
  <c r="L14" i="48"/>
  <c r="M14" i="48" s="1"/>
  <c r="L29" i="48"/>
  <c r="M29" i="48" s="1"/>
  <c r="L30" i="48"/>
  <c r="M30" i="48" s="1"/>
  <c r="L7" i="48"/>
  <c r="M7" i="48" s="1"/>
  <c r="L35" i="48"/>
  <c r="M35" i="48" s="1"/>
  <c r="L33" i="48"/>
  <c r="M33" i="48" s="1"/>
  <c r="L37" i="48"/>
  <c r="M37" i="48" s="1"/>
  <c r="L9" i="48"/>
  <c r="M9" i="48" s="1"/>
  <c r="L8" i="48"/>
  <c r="M8" i="48" s="1"/>
  <c r="L18" i="48"/>
  <c r="M18" i="48" s="1"/>
  <c r="L34" i="48"/>
  <c r="M34" i="48" s="1"/>
  <c r="L36" i="48"/>
  <c r="M36" i="48" s="1"/>
  <c r="L13" i="48"/>
  <c r="M13" i="48" s="1"/>
  <c r="L12" i="48"/>
  <c r="M12" i="48" s="1"/>
  <c r="L11" i="48"/>
  <c r="M11" i="48" s="1"/>
  <c r="L22" i="48"/>
  <c r="M22" i="48" s="1"/>
  <c r="L19" i="48"/>
  <c r="M19" i="48" s="1"/>
  <c r="L24" i="48"/>
  <c r="M24" i="48" s="1"/>
  <c r="L21" i="48"/>
  <c r="M21" i="48" s="1"/>
  <c r="L6" i="48"/>
  <c r="M6" i="48" s="1"/>
  <c r="L15" i="48"/>
  <c r="M15" i="48" s="1"/>
  <c r="L16" i="48"/>
  <c r="M16" i="48" s="1"/>
  <c r="M39" i="48" s="1"/>
  <c r="L26" i="48"/>
  <c r="M26" i="48" s="1"/>
  <c r="L23" i="48"/>
  <c r="M23" i="48" s="1"/>
  <c r="L28" i="48"/>
  <c r="M28" i="48" s="1"/>
  <c r="L27" i="48"/>
  <c r="K65" i="46"/>
  <c r="L5" i="48"/>
  <c r="L17" i="48"/>
  <c r="H41" i="48"/>
  <c r="I18" i="48"/>
  <c r="I35" i="48"/>
  <c r="H43" i="48"/>
  <c r="H5" i="48"/>
  <c r="H39" i="48"/>
  <c r="I16" i="48"/>
  <c r="H40" i="48"/>
  <c r="I17" i="48"/>
  <c r="J35" i="48"/>
  <c r="J31" i="48"/>
  <c r="K31" i="48" s="1"/>
  <c r="J27" i="48"/>
  <c r="J23" i="48"/>
  <c r="K23" i="48" s="1"/>
  <c r="J19" i="48"/>
  <c r="K19" i="48" s="1"/>
  <c r="J34" i="48"/>
  <c r="K34" i="48" s="1"/>
  <c r="J30" i="48"/>
  <c r="K30" i="48" s="1"/>
  <c r="J26" i="48"/>
  <c r="K26" i="48" s="1"/>
  <c r="J37" i="48"/>
  <c r="K37" i="48" s="1"/>
  <c r="J33" i="48"/>
  <c r="K33" i="48" s="1"/>
  <c r="J29" i="48"/>
  <c r="K29" i="48" s="1"/>
  <c r="J25" i="48"/>
  <c r="K25" i="48" s="1"/>
  <c r="N25" i="48" s="1"/>
  <c r="P25" i="48" s="1"/>
  <c r="V15" i="48" s="1"/>
  <c r="G20" i="41" s="1"/>
  <c r="E20" i="41" s="1"/>
  <c r="C16" i="42" s="1"/>
  <c r="J21" i="48"/>
  <c r="K21" i="48" s="1"/>
  <c r="J36" i="48"/>
  <c r="K36" i="48" s="1"/>
  <c r="J32" i="48"/>
  <c r="K32" i="48" s="1"/>
  <c r="J28" i="48"/>
  <c r="K28" i="48" s="1"/>
  <c r="N28" i="48" s="1"/>
  <c r="P28" i="48" s="1"/>
  <c r="J24" i="48"/>
  <c r="K24" i="48" s="1"/>
  <c r="J20" i="48"/>
  <c r="K20" i="48" s="1"/>
  <c r="J16" i="48"/>
  <c r="J13" i="48"/>
  <c r="K13" i="48" s="1"/>
  <c r="N13" i="48" s="1"/>
  <c r="P13" i="48" s="1"/>
  <c r="J9" i="48"/>
  <c r="K9" i="48" s="1"/>
  <c r="J5" i="48"/>
  <c r="J22" i="48"/>
  <c r="K22" i="48" s="1"/>
  <c r="J18" i="48"/>
  <c r="J17" i="48"/>
  <c r="J14" i="48"/>
  <c r="K14" i="48" s="1"/>
  <c r="J15" i="48"/>
  <c r="K15" i="48" s="1"/>
  <c r="N15" i="48" s="1"/>
  <c r="P15" i="48" s="1"/>
  <c r="J10" i="48"/>
  <c r="K10" i="48" s="1"/>
  <c r="N10" i="48" s="1"/>
  <c r="P10" i="48" s="1"/>
  <c r="J6" i="48"/>
  <c r="K6" i="48" s="1"/>
  <c r="J7" i="48"/>
  <c r="K7" i="48" s="1"/>
  <c r="J12" i="48"/>
  <c r="K12" i="48" s="1"/>
  <c r="J11" i="48"/>
  <c r="K11" i="48" s="1"/>
  <c r="J8" i="48"/>
  <c r="K8" i="48" s="1"/>
  <c r="J31" i="43"/>
  <c r="I27" i="48"/>
  <c r="H42" i="48"/>
  <c r="N20" i="48" l="1"/>
  <c r="P20" i="48" s="1"/>
  <c r="V7" i="48" s="1"/>
  <c r="G12" i="41" s="1"/>
  <c r="E12" i="41" s="1"/>
  <c r="C8" i="42" s="1"/>
  <c r="F8" i="42" s="1"/>
  <c r="N31" i="48"/>
  <c r="P31" i="48" s="1"/>
  <c r="N9" i="48"/>
  <c r="P9" i="48" s="1"/>
  <c r="N11" i="48"/>
  <c r="P11" i="48" s="1"/>
  <c r="N32" i="48"/>
  <c r="P32" i="48" s="1"/>
  <c r="N30" i="48"/>
  <c r="P30" i="48" s="1"/>
  <c r="N6" i="48"/>
  <c r="P6" i="48" s="1"/>
  <c r="N29" i="48"/>
  <c r="P29" i="48" s="1"/>
  <c r="V37" i="48" s="1"/>
  <c r="G42" i="41" s="1"/>
  <c r="E42" i="41" s="1"/>
  <c r="C38" i="42" s="1"/>
  <c r="F38" i="42" s="1"/>
  <c r="N14" i="48"/>
  <c r="P14" i="48" s="1"/>
  <c r="V13" i="48" s="1"/>
  <c r="G18" i="41" s="1"/>
  <c r="E18" i="41" s="1"/>
  <c r="C14" i="42" s="1"/>
  <c r="G14" i="42" s="1"/>
  <c r="N8" i="48"/>
  <c r="P8" i="48" s="1"/>
  <c r="N19" i="48"/>
  <c r="P19" i="48" s="1"/>
  <c r="V5" i="48" s="1"/>
  <c r="G10" i="41" s="1"/>
  <c r="E10" i="41" s="1"/>
  <c r="N24" i="48"/>
  <c r="P24" i="48" s="1"/>
  <c r="V12" i="48" s="1"/>
  <c r="G17" i="41" s="1"/>
  <c r="E17" i="41" s="1"/>
  <c r="C13" i="42" s="1"/>
  <c r="G13" i="42" s="1"/>
  <c r="N12" i="48"/>
  <c r="P12" i="48" s="1"/>
  <c r="N26" i="48"/>
  <c r="P26" i="48" s="1"/>
  <c r="N23" i="48"/>
  <c r="P23" i="48" s="1"/>
  <c r="N22" i="48"/>
  <c r="P22" i="48" s="1"/>
  <c r="V10" i="48" s="1"/>
  <c r="G15" i="41" s="1"/>
  <c r="E15" i="41" s="1"/>
  <c r="C11" i="42" s="1"/>
  <c r="G11" i="42" s="1"/>
  <c r="N7" i="48"/>
  <c r="P7" i="48" s="1"/>
  <c r="N36" i="48"/>
  <c r="P36" i="48" s="1"/>
  <c r="L39" i="48"/>
  <c r="N33" i="48"/>
  <c r="P33" i="48" s="1"/>
  <c r="L43" i="48"/>
  <c r="M41" i="48"/>
  <c r="L42" i="48"/>
  <c r="M43" i="48"/>
  <c r="N34" i="48"/>
  <c r="P34" i="48" s="1"/>
  <c r="V40" i="48" s="1"/>
  <c r="G45" i="41" s="1"/>
  <c r="E45" i="41" s="1"/>
  <c r="C41" i="42" s="1"/>
  <c r="F41" i="42" s="1"/>
  <c r="L41" i="48"/>
  <c r="N21" i="48"/>
  <c r="P21" i="48" s="1"/>
  <c r="N37" i="48"/>
  <c r="P37" i="48" s="1"/>
  <c r="M27" i="48"/>
  <c r="M42" i="48" s="1"/>
  <c r="F16" i="42"/>
  <c r="G16" i="42"/>
  <c r="J39" i="48"/>
  <c r="K16" i="48"/>
  <c r="K39" i="48" s="1"/>
  <c r="J42" i="48"/>
  <c r="K27" i="48"/>
  <c r="K42" i="48" s="1"/>
  <c r="I39" i="48"/>
  <c r="L40" i="48"/>
  <c r="M17" i="48"/>
  <c r="M40" i="48" s="1"/>
  <c r="J44" i="48"/>
  <c r="J38" i="48"/>
  <c r="K5" i="48"/>
  <c r="I42" i="48"/>
  <c r="J40" i="48"/>
  <c r="K17" i="48"/>
  <c r="K40" i="48" s="1"/>
  <c r="J43" i="48"/>
  <c r="K35" i="48"/>
  <c r="K43" i="48" s="1"/>
  <c r="I40" i="48"/>
  <c r="K18" i="48"/>
  <c r="K41" i="48" s="1"/>
  <c r="J41" i="48"/>
  <c r="H44" i="48"/>
  <c r="H38" i="48"/>
  <c r="I5" i="48"/>
  <c r="I43" i="48"/>
  <c r="I41" i="48"/>
  <c r="L44" i="48"/>
  <c r="L38" i="48"/>
  <c r="M5" i="48"/>
  <c r="G8" i="42" l="1"/>
  <c r="F14" i="42"/>
  <c r="V26" i="48"/>
  <c r="G31" i="41" s="1"/>
  <c r="E31" i="41" s="1"/>
  <c r="C27" i="42" s="1"/>
  <c r="F27" i="42" s="1"/>
  <c r="G38" i="42"/>
  <c r="H38" i="42" s="1"/>
  <c r="J38" i="42" s="1"/>
  <c r="D40" i="3" s="1"/>
  <c r="E40" i="3" s="1"/>
  <c r="F11" i="42"/>
  <c r="H11" i="42" s="1"/>
  <c r="J11" i="42" s="1"/>
  <c r="D13" i="3" s="1"/>
  <c r="F13" i="42"/>
  <c r="H13" i="42" s="1"/>
  <c r="J13" i="42" s="1"/>
  <c r="D15" i="3" s="1"/>
  <c r="G41" i="42"/>
  <c r="H41" i="42" s="1"/>
  <c r="J41" i="42" s="1"/>
  <c r="D43" i="3" s="1"/>
  <c r="E43" i="3" s="1"/>
  <c r="N16" i="48"/>
  <c r="N39" i="48" s="1"/>
  <c r="N18" i="48"/>
  <c r="N41" i="48" s="1"/>
  <c r="H14" i="42"/>
  <c r="J14" i="42" s="1"/>
  <c r="D16" i="3" s="1"/>
  <c r="D16" i="20" s="1"/>
  <c r="N35" i="48"/>
  <c r="N43" i="48" s="1"/>
  <c r="N17" i="48"/>
  <c r="N40" i="48" s="1"/>
  <c r="H8" i="42"/>
  <c r="J8" i="42" s="1"/>
  <c r="D10" i="3" s="1"/>
  <c r="E10" i="3" s="1"/>
  <c r="C6" i="42"/>
  <c r="H16" i="42"/>
  <c r="J16" i="42" s="1"/>
  <c r="D18" i="3" s="1"/>
  <c r="E18" i="3" s="1"/>
  <c r="M44" i="48"/>
  <c r="M38" i="48"/>
  <c r="I44" i="48"/>
  <c r="I38" i="48"/>
  <c r="N5" i="48"/>
  <c r="N27" i="48"/>
  <c r="K44" i="48"/>
  <c r="K38" i="48"/>
  <c r="G27" i="42" l="1"/>
  <c r="H27" i="42" s="1"/>
  <c r="J27" i="42" s="1"/>
  <c r="D29" i="3" s="1"/>
  <c r="E29" i="3" s="1"/>
  <c r="P16" i="48"/>
  <c r="P39" i="48" s="1"/>
  <c r="D13" i="20"/>
  <c r="E13" i="3"/>
  <c r="P18" i="48"/>
  <c r="V9" i="48" s="1"/>
  <c r="G14" i="41" s="1"/>
  <c r="P35" i="48"/>
  <c r="P43" i="48" s="1"/>
  <c r="P17" i="48"/>
  <c r="P40" i="48" s="1"/>
  <c r="E16" i="3"/>
  <c r="D62" i="3" s="1"/>
  <c r="D152" i="20" s="1"/>
  <c r="D15" i="20"/>
  <c r="E15" i="3"/>
  <c r="D18" i="20"/>
  <c r="D43" i="20"/>
  <c r="D40" i="20"/>
  <c r="D10" i="20"/>
  <c r="G6" i="42"/>
  <c r="F6" i="42"/>
  <c r="N42" i="48"/>
  <c r="P27" i="48"/>
  <c r="P42" i="48" s="1"/>
  <c r="N44" i="48"/>
  <c r="N38" i="48"/>
  <c r="P5" i="48"/>
  <c r="E59" i="3" l="1"/>
  <c r="E149" i="20" s="1"/>
  <c r="E13" i="20"/>
  <c r="D29" i="20"/>
  <c r="P41" i="48"/>
  <c r="F16" i="3"/>
  <c r="F16" i="20" s="1"/>
  <c r="G16" i="3"/>
  <c r="G16" i="20" s="1"/>
  <c r="V41" i="48"/>
  <c r="G46" i="41" s="1"/>
  <c r="E46" i="41" s="1"/>
  <c r="C42" i="42" s="1"/>
  <c r="G42" i="42" s="1"/>
  <c r="F13" i="3"/>
  <c r="F13" i="20" s="1"/>
  <c r="E16" i="20"/>
  <c r="E62" i="3"/>
  <c r="E152" i="20" s="1"/>
  <c r="G13" i="3"/>
  <c r="G13" i="20" s="1"/>
  <c r="D59" i="3"/>
  <c r="D149" i="20" s="1"/>
  <c r="E40" i="20"/>
  <c r="E86" i="3"/>
  <c r="E176" i="20" s="1"/>
  <c r="G40" i="3"/>
  <c r="G40" i="20" s="1"/>
  <c r="D86" i="3"/>
  <c r="D176" i="20" s="1"/>
  <c r="F40" i="3"/>
  <c r="F40" i="20" s="1"/>
  <c r="E64" i="3"/>
  <c r="E154" i="20" s="1"/>
  <c r="G18" i="3"/>
  <c r="G18" i="20" s="1"/>
  <c r="E18" i="20"/>
  <c r="D64" i="3"/>
  <c r="D154" i="20" s="1"/>
  <c r="F18" i="3"/>
  <c r="F18" i="20" s="1"/>
  <c r="E56" i="3"/>
  <c r="E146" i="20" s="1"/>
  <c r="G10" i="3"/>
  <c r="G10" i="20" s="1"/>
  <c r="E10" i="20"/>
  <c r="F10" i="3"/>
  <c r="F10" i="20" s="1"/>
  <c r="D56" i="3"/>
  <c r="D146" i="20" s="1"/>
  <c r="G29" i="3"/>
  <c r="G29" i="20" s="1"/>
  <c r="D75" i="3"/>
  <c r="D165" i="20" s="1"/>
  <c r="F29" i="3"/>
  <c r="F29" i="20" s="1"/>
  <c r="E75" i="3"/>
  <c r="E165" i="20" s="1"/>
  <c r="E29" i="20"/>
  <c r="D89" i="3"/>
  <c r="D179" i="20" s="1"/>
  <c r="G43" i="3"/>
  <c r="G43" i="20" s="1"/>
  <c r="F43" i="3"/>
  <c r="F43" i="20" s="1"/>
  <c r="E43" i="20"/>
  <c r="E89" i="3"/>
  <c r="E179" i="20" s="1"/>
  <c r="E61" i="3"/>
  <c r="E151" i="20" s="1"/>
  <c r="E15" i="20"/>
  <c r="G15" i="3"/>
  <c r="G15" i="20" s="1"/>
  <c r="D61" i="3"/>
  <c r="D151" i="20" s="1"/>
  <c r="F15" i="3"/>
  <c r="F15" i="20" s="1"/>
  <c r="E14" i="41"/>
  <c r="H6" i="42"/>
  <c r="P44" i="48"/>
  <c r="P38" i="48"/>
  <c r="V34" i="48"/>
  <c r="G39" i="41" s="1"/>
  <c r="E39" i="41" s="1"/>
  <c r="C35" i="42" s="1"/>
  <c r="F42" i="42" l="1"/>
  <c r="H42" i="42" s="1"/>
  <c r="J42" i="42" s="1"/>
  <c r="D44" i="3" s="1"/>
  <c r="E44" i="3" s="1"/>
  <c r="C10" i="42"/>
  <c r="E49" i="41"/>
  <c r="F35" i="42"/>
  <c r="H35" i="42" s="1"/>
  <c r="J6" i="42"/>
  <c r="D8" i="3" s="1"/>
  <c r="E8" i="3" s="1"/>
  <c r="G49" i="41"/>
  <c r="D44" i="20" l="1"/>
  <c r="D8" i="20"/>
  <c r="F10" i="42"/>
  <c r="G10" i="42"/>
  <c r="G45" i="42" s="1"/>
  <c r="I35" i="42" s="1"/>
  <c r="J35" i="42" s="1"/>
  <c r="D37" i="3" s="1"/>
  <c r="E37" i="3" s="1"/>
  <c r="C45" i="42"/>
  <c r="G8" i="3" l="1"/>
  <c r="D54" i="3"/>
  <c r="E54" i="3"/>
  <c r="F8" i="3"/>
  <c r="E8" i="20"/>
  <c r="D37" i="20"/>
  <c r="F44" i="3"/>
  <c r="F44" i="20" s="1"/>
  <c r="E90" i="3"/>
  <c r="E180" i="20" s="1"/>
  <c r="G44" i="3"/>
  <c r="G44" i="20" s="1"/>
  <c r="D90" i="3"/>
  <c r="D180" i="20" s="1"/>
  <c r="E44" i="20"/>
  <c r="H10" i="42"/>
  <c r="F45" i="42"/>
  <c r="I32" i="42" s="1"/>
  <c r="F8" i="20" l="1"/>
  <c r="E144" i="20"/>
  <c r="D144" i="20"/>
  <c r="E83" i="3"/>
  <c r="E173" i="20" s="1"/>
  <c r="G37" i="3"/>
  <c r="G37" i="20" s="1"/>
  <c r="E37" i="20"/>
  <c r="D83" i="3"/>
  <c r="D173" i="20" s="1"/>
  <c r="F37" i="3"/>
  <c r="F37" i="20" s="1"/>
  <c r="G8" i="20"/>
  <c r="I45" i="42"/>
  <c r="J32" i="42"/>
  <c r="D34" i="3" s="1"/>
  <c r="E34" i="3" s="1"/>
  <c r="H45" i="42"/>
  <c r="J10" i="42"/>
  <c r="D34" i="20" l="1"/>
  <c r="J45" i="42"/>
  <c r="D12" i="3"/>
  <c r="E12" i="3" s="1"/>
  <c r="D12" i="20" l="1"/>
  <c r="D47" i="3"/>
  <c r="D80" i="3"/>
  <c r="D170" i="20" s="1"/>
  <c r="E34" i="20"/>
  <c r="E80" i="3"/>
  <c r="E170" i="20" s="1"/>
  <c r="F34" i="3"/>
  <c r="F34" i="20" s="1"/>
  <c r="G34" i="3"/>
  <c r="G34" i="20" s="1"/>
  <c r="C59" i="37" l="1"/>
  <c r="D47" i="20"/>
  <c r="D14" i="34"/>
  <c r="C7" i="37"/>
  <c r="E58" i="3"/>
  <c r="F12" i="3"/>
  <c r="D58" i="3"/>
  <c r="E12" i="20"/>
  <c r="G12" i="3"/>
  <c r="D53" i="27" a="1"/>
  <c r="E47" i="3"/>
  <c r="C13" i="37" l="1"/>
  <c r="E47" i="20"/>
  <c r="C67" i="37"/>
  <c r="D23" i="34"/>
  <c r="D15" i="34"/>
  <c r="D148" i="20"/>
  <c r="D93" i="3"/>
  <c r="N53" i="27"/>
  <c r="H53" i="27"/>
  <c r="S53" i="27"/>
  <c r="X53" i="27"/>
  <c r="Z53" i="27"/>
  <c r="P53" i="27"/>
  <c r="AL53" i="27"/>
  <c r="L53" i="27"/>
  <c r="AA53" i="27"/>
  <c r="AM53" i="27"/>
  <c r="G53" i="27"/>
  <c r="AD53" i="27"/>
  <c r="Q53" i="27"/>
  <c r="AK53" i="27"/>
  <c r="AO53" i="27"/>
  <c r="AP53" i="27"/>
  <c r="AE53" i="27"/>
  <c r="T53" i="27"/>
  <c r="R53" i="27"/>
  <c r="K53" i="27"/>
  <c r="O53" i="27"/>
  <c r="AC53" i="27"/>
  <c r="Y53" i="27"/>
  <c r="W53" i="27"/>
  <c r="U53" i="27"/>
  <c r="AB53" i="27"/>
  <c r="AN53" i="27"/>
  <c r="E53" i="27"/>
  <c r="M53" i="27"/>
  <c r="AH53" i="27"/>
  <c r="AJ53" i="27"/>
  <c r="D53" i="27"/>
  <c r="J53" i="27"/>
  <c r="AG53" i="27"/>
  <c r="F53" i="27"/>
  <c r="V53" i="27"/>
  <c r="AF53" i="27"/>
  <c r="I53" i="27"/>
  <c r="AI53" i="27"/>
  <c r="F12" i="20"/>
  <c r="F47" i="3"/>
  <c r="G12" i="20"/>
  <c r="G47" i="3"/>
  <c r="E148" i="20"/>
  <c r="E93" i="3"/>
  <c r="AH16" i="27" l="1"/>
  <c r="AH10" i="27"/>
  <c r="AH43" i="27"/>
  <c r="AH33" i="27"/>
  <c r="AH31" i="27"/>
  <c r="AH38" i="27"/>
  <c r="AH17" i="27"/>
  <c r="AH22" i="27"/>
  <c r="AH27" i="27"/>
  <c r="AH30" i="27"/>
  <c r="AH36" i="27"/>
  <c r="AH11" i="27"/>
  <c r="AH51" i="27"/>
  <c r="AH32" i="27"/>
  <c r="AH9" i="27"/>
  <c r="AH44" i="27"/>
  <c r="AH47" i="27"/>
  <c r="AH49" i="27"/>
  <c r="AH23" i="27"/>
  <c r="AH41" i="27"/>
  <c r="AH14" i="27"/>
  <c r="AH21" i="27"/>
  <c r="AH24" i="27"/>
  <c r="AH37" i="27"/>
  <c r="AH18" i="27"/>
  <c r="AH46" i="27"/>
  <c r="AH15" i="27"/>
  <c r="AH7" i="27"/>
  <c r="AH34" i="27"/>
  <c r="AH48" i="27"/>
  <c r="AH8" i="27"/>
  <c r="AH42" i="27"/>
  <c r="AH19" i="27"/>
  <c r="AH25" i="27"/>
  <c r="AH39" i="27"/>
  <c r="AH35" i="27"/>
  <c r="AH29" i="27"/>
  <c r="AH6" i="27"/>
  <c r="AH26" i="27"/>
  <c r="AH20" i="27"/>
  <c r="AH28" i="27"/>
  <c r="AH12" i="27"/>
  <c r="AH50" i="27"/>
  <c r="AH40" i="27"/>
  <c r="AH13" i="27"/>
  <c r="H23" i="34"/>
  <c r="E183" i="20"/>
  <c r="U73" i="37"/>
  <c r="F47" i="20"/>
  <c r="E23" i="34"/>
  <c r="S19" i="37"/>
  <c r="AF31" i="27"/>
  <c r="AF20" i="27"/>
  <c r="AF16" i="27"/>
  <c r="AF14" i="27"/>
  <c r="AF46" i="27"/>
  <c r="AF42" i="27"/>
  <c r="AF36" i="27"/>
  <c r="AF32" i="27"/>
  <c r="AF40" i="27"/>
  <c r="AF41" i="27"/>
  <c r="AF17" i="27"/>
  <c r="AF51" i="27"/>
  <c r="AF10" i="27"/>
  <c r="AF33" i="27"/>
  <c r="AF15" i="27"/>
  <c r="AF50" i="27"/>
  <c r="AF24" i="27"/>
  <c r="AF39" i="27"/>
  <c r="AF9" i="27"/>
  <c r="AF37" i="27"/>
  <c r="AF49" i="27"/>
  <c r="AF25" i="27"/>
  <c r="AF35" i="27"/>
  <c r="AF27" i="27"/>
  <c r="AF48" i="27"/>
  <c r="AF38" i="27"/>
  <c r="AF13" i="27"/>
  <c r="AF34" i="27"/>
  <c r="AF23" i="27"/>
  <c r="AF19" i="27"/>
  <c r="AF7" i="27"/>
  <c r="AF8" i="27"/>
  <c r="AF30" i="27"/>
  <c r="AF22" i="27"/>
  <c r="AF18" i="27"/>
  <c r="AF28" i="27"/>
  <c r="AF6" i="27"/>
  <c r="AF43" i="27"/>
  <c r="AF11" i="27"/>
  <c r="AF21" i="27"/>
  <c r="AF44" i="27"/>
  <c r="AF26" i="27"/>
  <c r="AF29" i="27"/>
  <c r="AF47" i="27"/>
  <c r="AF12" i="27"/>
  <c r="J10" i="27"/>
  <c r="J37" i="27"/>
  <c r="J8" i="27"/>
  <c r="J28" i="27"/>
  <c r="J33" i="27"/>
  <c r="J26" i="27"/>
  <c r="J44" i="27"/>
  <c r="J46" i="27"/>
  <c r="J40" i="27"/>
  <c r="J42" i="27"/>
  <c r="J51" i="27"/>
  <c r="J16" i="27"/>
  <c r="J35" i="27"/>
  <c r="J20" i="27"/>
  <c r="J23" i="27"/>
  <c r="J9" i="27"/>
  <c r="J36" i="27"/>
  <c r="J6" i="27"/>
  <c r="J48" i="27"/>
  <c r="J31" i="27"/>
  <c r="J27" i="27"/>
  <c r="J11" i="27"/>
  <c r="J17" i="27"/>
  <c r="J34" i="27"/>
  <c r="J32" i="27"/>
  <c r="J50" i="27"/>
  <c r="J19" i="27"/>
  <c r="J49" i="27"/>
  <c r="J47" i="27"/>
  <c r="J29" i="27"/>
  <c r="J7" i="27"/>
  <c r="J43" i="27"/>
  <c r="J25" i="27"/>
  <c r="J15" i="27"/>
  <c r="J24" i="27"/>
  <c r="J30" i="27"/>
  <c r="J12" i="27"/>
  <c r="J21" i="27"/>
  <c r="J13" i="27"/>
  <c r="J38" i="27"/>
  <c r="J39" i="27"/>
  <c r="J18" i="27"/>
  <c r="J22" i="27"/>
  <c r="J14" i="27"/>
  <c r="J41" i="27"/>
  <c r="M11" i="27"/>
  <c r="M33" i="27"/>
  <c r="M12" i="27"/>
  <c r="M13" i="27"/>
  <c r="M42" i="27"/>
  <c r="M49" i="27"/>
  <c r="M7" i="27"/>
  <c r="M47" i="27"/>
  <c r="M18" i="27"/>
  <c r="M26" i="27"/>
  <c r="M50" i="27"/>
  <c r="M19" i="27"/>
  <c r="M15" i="27"/>
  <c r="M6" i="27"/>
  <c r="M27" i="27"/>
  <c r="M28" i="27"/>
  <c r="M25" i="27"/>
  <c r="M36" i="27"/>
  <c r="M32" i="27"/>
  <c r="M41" i="27"/>
  <c r="M17" i="27"/>
  <c r="M43" i="27"/>
  <c r="M22" i="27"/>
  <c r="M8" i="27"/>
  <c r="M24" i="27"/>
  <c r="M30" i="27"/>
  <c r="M34" i="27"/>
  <c r="M37" i="27"/>
  <c r="M20" i="27"/>
  <c r="M48" i="27"/>
  <c r="M39" i="27"/>
  <c r="M51" i="27"/>
  <c r="M10" i="27"/>
  <c r="M14" i="27"/>
  <c r="M29" i="27"/>
  <c r="M40" i="27"/>
  <c r="M35" i="27"/>
  <c r="M38" i="27"/>
  <c r="M23" i="27"/>
  <c r="M46" i="27"/>
  <c r="M31" i="27"/>
  <c r="M16" i="27"/>
  <c r="M44" i="27"/>
  <c r="M21" i="27"/>
  <c r="M9" i="27"/>
  <c r="U48" i="27"/>
  <c r="U6" i="27"/>
  <c r="U40" i="27"/>
  <c r="U12" i="27"/>
  <c r="U51" i="27"/>
  <c r="U9" i="27"/>
  <c r="U25" i="27"/>
  <c r="U42" i="27"/>
  <c r="U29" i="27"/>
  <c r="U31" i="27"/>
  <c r="U13" i="27"/>
  <c r="U8" i="27"/>
  <c r="U38" i="27"/>
  <c r="U34" i="27"/>
  <c r="U41" i="27"/>
  <c r="U27" i="27"/>
  <c r="U35" i="27"/>
  <c r="U7" i="27"/>
  <c r="U10" i="27"/>
  <c r="U22" i="27"/>
  <c r="U50" i="27"/>
  <c r="U23" i="27"/>
  <c r="U19" i="27"/>
  <c r="U33" i="27"/>
  <c r="U49" i="27"/>
  <c r="U15" i="27"/>
  <c r="U17" i="27"/>
  <c r="U18" i="27"/>
  <c r="U28" i="27"/>
  <c r="U39" i="27"/>
  <c r="U44" i="27"/>
  <c r="U20" i="27"/>
  <c r="U43" i="27"/>
  <c r="U26" i="27"/>
  <c r="U36" i="27"/>
  <c r="U32" i="27"/>
  <c r="U21" i="27"/>
  <c r="U37" i="27"/>
  <c r="U30" i="27"/>
  <c r="U24" i="27"/>
  <c r="U14" i="27"/>
  <c r="U11" i="27"/>
  <c r="U47" i="27"/>
  <c r="U46" i="27"/>
  <c r="U16" i="27"/>
  <c r="O12" i="27"/>
  <c r="O44" i="27"/>
  <c r="O31" i="27"/>
  <c r="O22" i="27"/>
  <c r="O42" i="27"/>
  <c r="O23" i="27"/>
  <c r="O17" i="27"/>
  <c r="O26" i="27"/>
  <c r="O13" i="27"/>
  <c r="O37" i="27"/>
  <c r="O32" i="27"/>
  <c r="O43" i="27"/>
  <c r="O24" i="27"/>
  <c r="O27" i="27"/>
  <c r="O35" i="27"/>
  <c r="O49" i="27"/>
  <c r="O20" i="27"/>
  <c r="O15" i="27"/>
  <c r="O11" i="27"/>
  <c r="O40" i="27"/>
  <c r="O29" i="27"/>
  <c r="O50" i="27"/>
  <c r="O48" i="27"/>
  <c r="O47" i="27"/>
  <c r="O9" i="27"/>
  <c r="O21" i="27"/>
  <c r="O10" i="27"/>
  <c r="O19" i="27"/>
  <c r="O38" i="27"/>
  <c r="O18" i="27"/>
  <c r="O41" i="27"/>
  <c r="O39" i="27"/>
  <c r="O33" i="27"/>
  <c r="O25" i="27"/>
  <c r="O14" i="27"/>
  <c r="O36" i="27"/>
  <c r="O8" i="27"/>
  <c r="O6" i="27"/>
  <c r="O51" i="27"/>
  <c r="O46" i="27"/>
  <c r="O34" i="27"/>
  <c r="O7" i="27"/>
  <c r="O28" i="27"/>
  <c r="O30" i="27"/>
  <c r="O16" i="27"/>
  <c r="AE21" i="27"/>
  <c r="AE37" i="27"/>
  <c r="AE49" i="27"/>
  <c r="AE42" i="27"/>
  <c r="AE17" i="27"/>
  <c r="AE44" i="27"/>
  <c r="AE32" i="27"/>
  <c r="AE23" i="27"/>
  <c r="AE47" i="27"/>
  <c r="AE35" i="27"/>
  <c r="AE7" i="27"/>
  <c r="AE16" i="27"/>
  <c r="AE11" i="27"/>
  <c r="AE38" i="27"/>
  <c r="AE46" i="27"/>
  <c r="AE48" i="27"/>
  <c r="AE15" i="27"/>
  <c r="AE27" i="27"/>
  <c r="AE10" i="27"/>
  <c r="AE41" i="27"/>
  <c r="AE24" i="27"/>
  <c r="AE8" i="27"/>
  <c r="AE34" i="27"/>
  <c r="AE40" i="27"/>
  <c r="AE33" i="27"/>
  <c r="AE36" i="27"/>
  <c r="AE28" i="27"/>
  <c r="AE25" i="27"/>
  <c r="AE29" i="27"/>
  <c r="AE51" i="27"/>
  <c r="AE39" i="27"/>
  <c r="AE26" i="27"/>
  <c r="AE14" i="27"/>
  <c r="AE30" i="27"/>
  <c r="AE12" i="27"/>
  <c r="AE20" i="27"/>
  <c r="AE9" i="27"/>
  <c r="AE22" i="27"/>
  <c r="AE13" i="27"/>
  <c r="AE6" i="27"/>
  <c r="AE19" i="27"/>
  <c r="AE43" i="27"/>
  <c r="AE50" i="27"/>
  <c r="AE18" i="27"/>
  <c r="AE31" i="27"/>
  <c r="Q32" i="27"/>
  <c r="Q50" i="27"/>
  <c r="Q44" i="27"/>
  <c r="Q13" i="27"/>
  <c r="Q9" i="27"/>
  <c r="Q25" i="27"/>
  <c r="Q17" i="27"/>
  <c r="Q26" i="27"/>
  <c r="Q34" i="27"/>
  <c r="Q36" i="27"/>
  <c r="Q6" i="27"/>
  <c r="Q18" i="27"/>
  <c r="Q15" i="27"/>
  <c r="Q49" i="27"/>
  <c r="Q10" i="27"/>
  <c r="Q42" i="27"/>
  <c r="Q35" i="27"/>
  <c r="Q39" i="27"/>
  <c r="Q28" i="27"/>
  <c r="Q38" i="27"/>
  <c r="Q48" i="27"/>
  <c r="Q30" i="27"/>
  <c r="Q8" i="27"/>
  <c r="Q7" i="27"/>
  <c r="Q46" i="27"/>
  <c r="Q37" i="27"/>
  <c r="Q40" i="27"/>
  <c r="Q51" i="27"/>
  <c r="Q12" i="27"/>
  <c r="Q31" i="27"/>
  <c r="Q11" i="27"/>
  <c r="Q27" i="27"/>
  <c r="Q24" i="27"/>
  <c r="Q22" i="27"/>
  <c r="Q14" i="27"/>
  <c r="Q41" i="27"/>
  <c r="Q16" i="27"/>
  <c r="Q23" i="27"/>
  <c r="Q21" i="27"/>
  <c r="Q47" i="27"/>
  <c r="Q19" i="27"/>
  <c r="Q33" i="27"/>
  <c r="Q29" i="27"/>
  <c r="Q43" i="27"/>
  <c r="Q20" i="27"/>
  <c r="AA25" i="27"/>
  <c r="AA15" i="27"/>
  <c r="AA23" i="27"/>
  <c r="AA12" i="27"/>
  <c r="AA32" i="27"/>
  <c r="AA31" i="27"/>
  <c r="AA43" i="27"/>
  <c r="AA33" i="27"/>
  <c r="AA34" i="27"/>
  <c r="AA18" i="27"/>
  <c r="AA42" i="27"/>
  <c r="AA39" i="27"/>
  <c r="AA49" i="27"/>
  <c r="AA6" i="27"/>
  <c r="AA26" i="27"/>
  <c r="AA17" i="27"/>
  <c r="AA50" i="27"/>
  <c r="AA29" i="27"/>
  <c r="AA35" i="27"/>
  <c r="AA7" i="27"/>
  <c r="AA48" i="27"/>
  <c r="AA37" i="27"/>
  <c r="AA20" i="27"/>
  <c r="AA24" i="27"/>
  <c r="AA19" i="27"/>
  <c r="AA8" i="27"/>
  <c r="AA38" i="27"/>
  <c r="AA36" i="27"/>
  <c r="AA44" i="27"/>
  <c r="AA10" i="27"/>
  <c r="AA28" i="27"/>
  <c r="AA30" i="27"/>
  <c r="AA40" i="27"/>
  <c r="AA16" i="27"/>
  <c r="AA41" i="27"/>
  <c r="AA9" i="27"/>
  <c r="AA51" i="27"/>
  <c r="AA14" i="27"/>
  <c r="AA13" i="27"/>
  <c r="AA46" i="27"/>
  <c r="AA27" i="27"/>
  <c r="AA11" i="27"/>
  <c r="AA21" i="27"/>
  <c r="AA22" i="27"/>
  <c r="AA47" i="27"/>
  <c r="Z36" i="27"/>
  <c r="Z39" i="27"/>
  <c r="Z17" i="27"/>
  <c r="Z33" i="27"/>
  <c r="Z25" i="27"/>
  <c r="Z26" i="27"/>
  <c r="Z34" i="27"/>
  <c r="Z10" i="27"/>
  <c r="Z16" i="27"/>
  <c r="Z15" i="27"/>
  <c r="Z14" i="27"/>
  <c r="Z24" i="27"/>
  <c r="Z23" i="27"/>
  <c r="Z42" i="27"/>
  <c r="Z8" i="27"/>
  <c r="Z38" i="27"/>
  <c r="Z6" i="27"/>
  <c r="Z28" i="27"/>
  <c r="Z41" i="27"/>
  <c r="Z35" i="27"/>
  <c r="Z9" i="27"/>
  <c r="Z27" i="27"/>
  <c r="Z30" i="27"/>
  <c r="Z49" i="27"/>
  <c r="Z29" i="27"/>
  <c r="Z40" i="27"/>
  <c r="Z46" i="27"/>
  <c r="Z21" i="27"/>
  <c r="Z48" i="27"/>
  <c r="Z44" i="27"/>
  <c r="Z13" i="27"/>
  <c r="Z11" i="27"/>
  <c r="Z51" i="27"/>
  <c r="Z50" i="27"/>
  <c r="Z31" i="27"/>
  <c r="Z19" i="27"/>
  <c r="Z32" i="27"/>
  <c r="Z43" i="27"/>
  <c r="Z12" i="27"/>
  <c r="Z22" i="27"/>
  <c r="Z47" i="27"/>
  <c r="Z37" i="27"/>
  <c r="Z7" i="27"/>
  <c r="Z20" i="27"/>
  <c r="Z18" i="27"/>
  <c r="N24" i="27"/>
  <c r="N32" i="27"/>
  <c r="N10" i="27"/>
  <c r="N9" i="27"/>
  <c r="N48" i="27"/>
  <c r="N38" i="27"/>
  <c r="N26" i="27"/>
  <c r="N42" i="27"/>
  <c r="N22" i="27"/>
  <c r="N39" i="27"/>
  <c r="N17" i="27"/>
  <c r="N8" i="27"/>
  <c r="N33" i="27"/>
  <c r="N46" i="27"/>
  <c r="N29" i="27"/>
  <c r="N47" i="27"/>
  <c r="N31" i="27"/>
  <c r="N15" i="27"/>
  <c r="N49" i="27"/>
  <c r="N27" i="27"/>
  <c r="N23" i="27"/>
  <c r="N18" i="27"/>
  <c r="N44" i="27"/>
  <c r="N25" i="27"/>
  <c r="N20" i="27"/>
  <c r="N34" i="27"/>
  <c r="N19" i="27"/>
  <c r="N12" i="27"/>
  <c r="N6" i="27"/>
  <c r="N43" i="27"/>
  <c r="N14" i="27"/>
  <c r="N36" i="27"/>
  <c r="N37" i="27"/>
  <c r="N11" i="27"/>
  <c r="N51" i="27"/>
  <c r="N13" i="27"/>
  <c r="N28" i="27"/>
  <c r="N40" i="27"/>
  <c r="N50" i="27"/>
  <c r="N21" i="27"/>
  <c r="N30" i="27"/>
  <c r="N35" i="27"/>
  <c r="N41" i="27"/>
  <c r="N16" i="27"/>
  <c r="N7" i="27"/>
  <c r="AM16" i="27"/>
  <c r="AM14" i="27"/>
  <c r="AM7" i="27"/>
  <c r="AM11" i="27"/>
  <c r="AM12" i="27"/>
  <c r="AM48" i="27"/>
  <c r="AM36" i="27"/>
  <c r="AM18" i="27"/>
  <c r="AM46" i="27"/>
  <c r="AM6" i="27"/>
  <c r="AM49" i="27"/>
  <c r="AM29" i="27"/>
  <c r="AM20" i="27"/>
  <c r="AM24" i="27"/>
  <c r="AM32" i="27"/>
  <c r="AM33" i="27"/>
  <c r="AM27" i="27"/>
  <c r="AM9" i="27"/>
  <c r="AM39" i="27"/>
  <c r="AM47" i="27"/>
  <c r="AM41" i="27"/>
  <c r="AM30" i="27"/>
  <c r="AM17" i="27"/>
  <c r="AM43" i="27"/>
  <c r="AM26" i="27"/>
  <c r="AM23" i="27"/>
  <c r="AM44" i="27"/>
  <c r="AM8" i="27"/>
  <c r="AM34" i="27"/>
  <c r="AM35" i="27"/>
  <c r="AM31" i="27"/>
  <c r="AM22" i="27"/>
  <c r="AM25" i="27"/>
  <c r="AM51" i="27"/>
  <c r="AM13" i="27"/>
  <c r="AM19" i="27"/>
  <c r="AM40" i="27"/>
  <c r="AM28" i="27"/>
  <c r="AM21" i="27"/>
  <c r="AM50" i="27"/>
  <c r="AM15" i="27"/>
  <c r="AM42" i="27"/>
  <c r="AM37" i="27"/>
  <c r="AM38" i="27"/>
  <c r="AM10" i="27"/>
  <c r="V13" i="27"/>
  <c r="V43" i="27"/>
  <c r="V35" i="27"/>
  <c r="V41" i="27"/>
  <c r="V38" i="27"/>
  <c r="V11" i="27"/>
  <c r="V37" i="27"/>
  <c r="V30" i="27"/>
  <c r="V8" i="27"/>
  <c r="V10" i="27"/>
  <c r="V51" i="27"/>
  <c r="V31" i="27"/>
  <c r="V32" i="27"/>
  <c r="V39" i="27"/>
  <c r="V48" i="27"/>
  <c r="V27" i="27"/>
  <c r="V14" i="27"/>
  <c r="V44" i="27"/>
  <c r="V7" i="27"/>
  <c r="V21" i="27"/>
  <c r="V23" i="27"/>
  <c r="V28" i="27"/>
  <c r="V36" i="27"/>
  <c r="V12" i="27"/>
  <c r="V40" i="27"/>
  <c r="V49" i="27"/>
  <c r="V22" i="27"/>
  <c r="V29" i="27"/>
  <c r="V34" i="27"/>
  <c r="V18" i="27"/>
  <c r="V25" i="27"/>
  <c r="V17" i="27"/>
  <c r="V50" i="27"/>
  <c r="V47" i="27"/>
  <c r="V46" i="27"/>
  <c r="V20" i="27"/>
  <c r="V33" i="27"/>
  <c r="V24" i="27"/>
  <c r="V26" i="27"/>
  <c r="V19" i="27"/>
  <c r="V16" i="27"/>
  <c r="V42" i="27"/>
  <c r="V15" i="27"/>
  <c r="V9" i="27"/>
  <c r="V6" i="27"/>
  <c r="D40" i="27"/>
  <c r="D34" i="27"/>
  <c r="D18" i="27"/>
  <c r="D13" i="27"/>
  <c r="D30" i="27"/>
  <c r="D25" i="27"/>
  <c r="D46" i="27"/>
  <c r="D22" i="27"/>
  <c r="D51" i="27"/>
  <c r="D44" i="27"/>
  <c r="D33" i="27"/>
  <c r="D37" i="27"/>
  <c r="D6" i="27"/>
  <c r="D14" i="27"/>
  <c r="D8" i="27"/>
  <c r="D15" i="27"/>
  <c r="D48" i="27"/>
  <c r="D21" i="27"/>
  <c r="D38" i="27"/>
  <c r="D42" i="27"/>
  <c r="D9" i="27"/>
  <c r="D7" i="27"/>
  <c r="D31" i="27"/>
  <c r="D41" i="27"/>
  <c r="D28" i="27"/>
  <c r="D47" i="27"/>
  <c r="D49" i="27"/>
  <c r="D24" i="27"/>
  <c r="D50" i="27"/>
  <c r="D36" i="27"/>
  <c r="D29" i="27"/>
  <c r="D12" i="27"/>
  <c r="D17" i="27"/>
  <c r="D39" i="27"/>
  <c r="D11" i="27"/>
  <c r="D23" i="27"/>
  <c r="D10" i="27"/>
  <c r="D35" i="27"/>
  <c r="D43" i="27"/>
  <c r="D32" i="27"/>
  <c r="D27" i="27"/>
  <c r="D26" i="27"/>
  <c r="D20" i="27"/>
  <c r="D16" i="27"/>
  <c r="D19" i="27"/>
  <c r="AQ53" i="27"/>
  <c r="W15" i="27"/>
  <c r="W20" i="27"/>
  <c r="W43" i="27"/>
  <c r="W38" i="27"/>
  <c r="W10" i="27"/>
  <c r="W18" i="27"/>
  <c r="W31" i="27"/>
  <c r="W46" i="27"/>
  <c r="W26" i="27"/>
  <c r="W28" i="27"/>
  <c r="W33" i="27"/>
  <c r="W44" i="27"/>
  <c r="W11" i="27"/>
  <c r="W13" i="27"/>
  <c r="W17" i="27"/>
  <c r="W29" i="27"/>
  <c r="W47" i="27"/>
  <c r="W21" i="27"/>
  <c r="W36" i="27"/>
  <c r="W6" i="27"/>
  <c r="W25" i="27"/>
  <c r="W51" i="27"/>
  <c r="W22" i="27"/>
  <c r="W19" i="27"/>
  <c r="W34" i="27"/>
  <c r="W42" i="27"/>
  <c r="W35" i="27"/>
  <c r="W50" i="27"/>
  <c r="W40" i="27"/>
  <c r="W16" i="27"/>
  <c r="W8" i="27"/>
  <c r="W24" i="27"/>
  <c r="W32" i="27"/>
  <c r="W37" i="27"/>
  <c r="W30" i="27"/>
  <c r="W41" i="27"/>
  <c r="W27" i="27"/>
  <c r="W23" i="27"/>
  <c r="W7" i="27"/>
  <c r="W9" i="27"/>
  <c r="W12" i="27"/>
  <c r="W39" i="27"/>
  <c r="W49" i="27"/>
  <c r="W48" i="27"/>
  <c r="W14" i="27"/>
  <c r="K16" i="27"/>
  <c r="K28" i="27"/>
  <c r="K32" i="27"/>
  <c r="K38" i="27"/>
  <c r="K15" i="27"/>
  <c r="K50" i="27"/>
  <c r="K35" i="27"/>
  <c r="K36" i="27"/>
  <c r="K25" i="27"/>
  <c r="K13" i="27"/>
  <c r="K22" i="27"/>
  <c r="K43" i="27"/>
  <c r="K10" i="27"/>
  <c r="K33" i="27"/>
  <c r="K19" i="27"/>
  <c r="K39" i="27"/>
  <c r="K18" i="27"/>
  <c r="K26" i="27"/>
  <c r="K17" i="27"/>
  <c r="K29" i="27"/>
  <c r="K20" i="27"/>
  <c r="K21" i="27"/>
  <c r="K46" i="27"/>
  <c r="K41" i="27"/>
  <c r="K11" i="27"/>
  <c r="K27" i="27"/>
  <c r="K34" i="27"/>
  <c r="K47" i="27"/>
  <c r="K40" i="27"/>
  <c r="K24" i="27"/>
  <c r="K14" i="27"/>
  <c r="K8" i="27"/>
  <c r="K23" i="27"/>
  <c r="K48" i="27"/>
  <c r="K7" i="27"/>
  <c r="K30" i="27"/>
  <c r="K37" i="27"/>
  <c r="K44" i="27"/>
  <c r="K51" i="27"/>
  <c r="K42" i="27"/>
  <c r="K6" i="27"/>
  <c r="K49" i="27"/>
  <c r="K31" i="27"/>
  <c r="K9" i="27"/>
  <c r="K12" i="27"/>
  <c r="AD50" i="27"/>
  <c r="AD15" i="27"/>
  <c r="AD39" i="27"/>
  <c r="AD21" i="27"/>
  <c r="AD29" i="27"/>
  <c r="AD8" i="27"/>
  <c r="AD7" i="27"/>
  <c r="AD23" i="27"/>
  <c r="AD46" i="27"/>
  <c r="AD6" i="27"/>
  <c r="AD49" i="27"/>
  <c r="AD41" i="27"/>
  <c r="AD14" i="27"/>
  <c r="AD17" i="27"/>
  <c r="AD35" i="27"/>
  <c r="AD16" i="27"/>
  <c r="AD9" i="27"/>
  <c r="AD34" i="27"/>
  <c r="AD24" i="27"/>
  <c r="AD48" i="27"/>
  <c r="AD42" i="27"/>
  <c r="AD20" i="27"/>
  <c r="AD47" i="27"/>
  <c r="AD25" i="27"/>
  <c r="AD44" i="27"/>
  <c r="AD28" i="27"/>
  <c r="AD27" i="27"/>
  <c r="AD38" i="27"/>
  <c r="AD18" i="27"/>
  <c r="AD51" i="27"/>
  <c r="AD30" i="27"/>
  <c r="AD43" i="27"/>
  <c r="AD19" i="27"/>
  <c r="AD32" i="27"/>
  <c r="AD37" i="27"/>
  <c r="AD11" i="27"/>
  <c r="AD40" i="27"/>
  <c r="AD31" i="27"/>
  <c r="AD26" i="27"/>
  <c r="AD13" i="27"/>
  <c r="AD22" i="27"/>
  <c r="AD36" i="27"/>
  <c r="AD10" i="27"/>
  <c r="AD12" i="27"/>
  <c r="AD33" i="27"/>
  <c r="L46" i="27"/>
  <c r="L38" i="27"/>
  <c r="L13" i="27"/>
  <c r="L32" i="27"/>
  <c r="L41" i="27"/>
  <c r="L15" i="27"/>
  <c r="L25" i="27"/>
  <c r="L20" i="27"/>
  <c r="L27" i="27"/>
  <c r="L39" i="27"/>
  <c r="L26" i="27"/>
  <c r="L43" i="27"/>
  <c r="L10" i="27"/>
  <c r="L17" i="27"/>
  <c r="L12" i="27"/>
  <c r="L48" i="27"/>
  <c r="L50" i="27"/>
  <c r="L42" i="27"/>
  <c r="L11" i="27"/>
  <c r="L33" i="27"/>
  <c r="L51" i="27"/>
  <c r="L9" i="27"/>
  <c r="L40" i="27"/>
  <c r="L30" i="27"/>
  <c r="L35" i="27"/>
  <c r="L23" i="27"/>
  <c r="L18" i="27"/>
  <c r="L16" i="27"/>
  <c r="L19" i="27"/>
  <c r="L8" i="27"/>
  <c r="L29" i="27"/>
  <c r="L6" i="27"/>
  <c r="L37" i="27"/>
  <c r="L22" i="27"/>
  <c r="L44" i="27"/>
  <c r="L36" i="27"/>
  <c r="L7" i="27"/>
  <c r="L49" i="27"/>
  <c r="L31" i="27"/>
  <c r="L34" i="27"/>
  <c r="L14" i="27"/>
  <c r="L21" i="27"/>
  <c r="L28" i="27"/>
  <c r="L24" i="27"/>
  <c r="L47" i="27"/>
  <c r="G23" i="34"/>
  <c r="S73" i="37"/>
  <c r="D183" i="20"/>
  <c r="AK9" i="27"/>
  <c r="AK26" i="27"/>
  <c r="AK15" i="27"/>
  <c r="AK47" i="27"/>
  <c r="AK33" i="27"/>
  <c r="AK14" i="27"/>
  <c r="AK41" i="27"/>
  <c r="AK35" i="27"/>
  <c r="AK50" i="27"/>
  <c r="AK48" i="27"/>
  <c r="AK36" i="27"/>
  <c r="AK46" i="27"/>
  <c r="AK42" i="27"/>
  <c r="AK37" i="27"/>
  <c r="AK30" i="27"/>
  <c r="AK17" i="27"/>
  <c r="AK34" i="27"/>
  <c r="AK51" i="27"/>
  <c r="AK25" i="27"/>
  <c r="AK31" i="27"/>
  <c r="AK28" i="27"/>
  <c r="AK44" i="27"/>
  <c r="AK12" i="27"/>
  <c r="AK19" i="27"/>
  <c r="AK43" i="27"/>
  <c r="AK22" i="27"/>
  <c r="AK11" i="27"/>
  <c r="AK38" i="27"/>
  <c r="AK24" i="27"/>
  <c r="AK7" i="27"/>
  <c r="AK8" i="27"/>
  <c r="AK40" i="27"/>
  <c r="AK6" i="27"/>
  <c r="AK27" i="27"/>
  <c r="AK18" i="27"/>
  <c r="AK20" i="27"/>
  <c r="AK23" i="27"/>
  <c r="AK49" i="27"/>
  <c r="AK10" i="27"/>
  <c r="AK16" i="27"/>
  <c r="AK21" i="27"/>
  <c r="AK29" i="27"/>
  <c r="AK13" i="27"/>
  <c r="AK32" i="27"/>
  <c r="AK39" i="27"/>
  <c r="E26" i="27"/>
  <c r="E8" i="27"/>
  <c r="E6" i="27"/>
  <c r="E23" i="27"/>
  <c r="E35" i="27"/>
  <c r="E22" i="27"/>
  <c r="E7" i="27"/>
  <c r="E38" i="27"/>
  <c r="E43" i="27"/>
  <c r="E36" i="27"/>
  <c r="E12" i="27"/>
  <c r="E34" i="27"/>
  <c r="E33" i="27"/>
  <c r="E50" i="27"/>
  <c r="E15" i="27"/>
  <c r="E42" i="27"/>
  <c r="E20" i="27"/>
  <c r="E48" i="27"/>
  <c r="E44" i="27"/>
  <c r="E18" i="27"/>
  <c r="E25" i="27"/>
  <c r="E46" i="27"/>
  <c r="E27" i="27"/>
  <c r="E13" i="27"/>
  <c r="E41" i="27"/>
  <c r="E10" i="27"/>
  <c r="E49" i="27"/>
  <c r="E11" i="27"/>
  <c r="E28" i="27"/>
  <c r="E9" i="27"/>
  <c r="E30" i="27"/>
  <c r="E39" i="27"/>
  <c r="E16" i="27"/>
  <c r="E51" i="27"/>
  <c r="E29" i="27"/>
  <c r="E32" i="27"/>
  <c r="E21" i="27"/>
  <c r="E24" i="27"/>
  <c r="E37" i="27"/>
  <c r="E31" i="27"/>
  <c r="E19" i="27"/>
  <c r="E47" i="27"/>
  <c r="E14" i="27"/>
  <c r="E17" i="27"/>
  <c r="E40" i="27"/>
  <c r="AP28" i="27"/>
  <c r="AP20" i="27"/>
  <c r="AP48" i="27"/>
  <c r="AP49" i="27"/>
  <c r="AP42" i="27"/>
  <c r="AP9" i="27"/>
  <c r="AP16" i="27"/>
  <c r="AP51" i="27"/>
  <c r="AP30" i="27"/>
  <c r="AP31" i="27"/>
  <c r="AP46" i="27"/>
  <c r="AP39" i="27"/>
  <c r="AP10" i="27"/>
  <c r="AP12" i="27"/>
  <c r="AP36" i="27"/>
  <c r="AP37" i="27"/>
  <c r="AP29" i="27"/>
  <c r="AP40" i="27"/>
  <c r="AP17" i="27"/>
  <c r="AP14" i="27"/>
  <c r="AP25" i="27"/>
  <c r="AP13" i="27"/>
  <c r="AP26" i="27"/>
  <c r="AP32" i="27"/>
  <c r="AP41" i="27"/>
  <c r="AP44" i="27"/>
  <c r="AP50" i="27"/>
  <c r="AP6" i="27"/>
  <c r="AP18" i="27"/>
  <c r="AP23" i="27"/>
  <c r="AP43" i="27"/>
  <c r="AP15" i="27"/>
  <c r="AP24" i="27"/>
  <c r="AP33" i="27"/>
  <c r="AP11" i="27"/>
  <c r="AP38" i="27"/>
  <c r="AP47" i="27"/>
  <c r="AP8" i="27"/>
  <c r="AP35" i="27"/>
  <c r="AP21" i="27"/>
  <c r="AP22" i="27"/>
  <c r="AP27" i="27"/>
  <c r="AP7" i="27"/>
  <c r="AP19" i="27"/>
  <c r="AP34" i="27"/>
  <c r="X32" i="27"/>
  <c r="X44" i="27"/>
  <c r="X31" i="27"/>
  <c r="X12" i="27"/>
  <c r="X27" i="27"/>
  <c r="X21" i="27"/>
  <c r="X36" i="27"/>
  <c r="X18" i="27"/>
  <c r="X20" i="27"/>
  <c r="X6" i="27"/>
  <c r="X9" i="27"/>
  <c r="X8" i="27"/>
  <c r="X23" i="27"/>
  <c r="X26" i="27"/>
  <c r="X35" i="27"/>
  <c r="X50" i="27"/>
  <c r="X24" i="27"/>
  <c r="X10" i="27"/>
  <c r="X48" i="27"/>
  <c r="X30" i="27"/>
  <c r="X42" i="27"/>
  <c r="X11" i="27"/>
  <c r="X17" i="27"/>
  <c r="X46" i="27"/>
  <c r="X16" i="27"/>
  <c r="X22" i="27"/>
  <c r="X38" i="27"/>
  <c r="X25" i="27"/>
  <c r="X15" i="27"/>
  <c r="X34" i="27"/>
  <c r="X19" i="27"/>
  <c r="X47" i="27"/>
  <c r="X33" i="27"/>
  <c r="X29" i="27"/>
  <c r="X49" i="27"/>
  <c r="X28" i="27"/>
  <c r="X41" i="27"/>
  <c r="X37" i="27"/>
  <c r="X13" i="27"/>
  <c r="X7" i="27"/>
  <c r="X39" i="27"/>
  <c r="X43" i="27"/>
  <c r="X14" i="27"/>
  <c r="X40" i="27"/>
  <c r="X51" i="27"/>
  <c r="G47" i="20"/>
  <c r="F23" i="34"/>
  <c r="U19" i="37"/>
  <c r="AI48" i="27"/>
  <c r="AI12" i="27"/>
  <c r="AI47" i="27"/>
  <c r="AI11" i="27"/>
  <c r="AI16" i="27"/>
  <c r="AI42" i="27"/>
  <c r="AI44" i="27"/>
  <c r="AI37" i="27"/>
  <c r="AI36" i="27"/>
  <c r="AI40" i="27"/>
  <c r="AI34" i="27"/>
  <c r="AI7" i="27"/>
  <c r="AI38" i="27"/>
  <c r="AI41" i="27"/>
  <c r="AI20" i="27"/>
  <c r="AI25" i="27"/>
  <c r="AI51" i="27"/>
  <c r="AI23" i="27"/>
  <c r="AI30" i="27"/>
  <c r="AI33" i="27"/>
  <c r="AI18" i="27"/>
  <c r="AI6" i="27"/>
  <c r="AI28" i="27"/>
  <c r="AI15" i="27"/>
  <c r="AI14" i="27"/>
  <c r="AI22" i="27"/>
  <c r="AI31" i="27"/>
  <c r="AI21" i="27"/>
  <c r="AI32" i="27"/>
  <c r="AI39" i="27"/>
  <c r="AI19" i="27"/>
  <c r="AI10" i="27"/>
  <c r="AI49" i="27"/>
  <c r="AI9" i="27"/>
  <c r="AI24" i="27"/>
  <c r="AI29" i="27"/>
  <c r="AI26" i="27"/>
  <c r="AI27" i="27"/>
  <c r="AI8" i="27"/>
  <c r="AI17" i="27"/>
  <c r="AI43" i="27"/>
  <c r="AI13" i="27"/>
  <c r="AI50" i="27"/>
  <c r="AI46" i="27"/>
  <c r="AI35" i="27"/>
  <c r="F10" i="27"/>
  <c r="F46" i="27"/>
  <c r="F35" i="27"/>
  <c r="F41" i="27"/>
  <c r="F7" i="27"/>
  <c r="F30" i="27"/>
  <c r="F6" i="27"/>
  <c r="F40" i="27"/>
  <c r="F43" i="27"/>
  <c r="F48" i="27"/>
  <c r="F9" i="27"/>
  <c r="F29" i="27"/>
  <c r="F8" i="27"/>
  <c r="F28" i="27"/>
  <c r="F18" i="27"/>
  <c r="F15" i="27"/>
  <c r="F24" i="27"/>
  <c r="F47" i="27"/>
  <c r="F12" i="27"/>
  <c r="F37" i="27"/>
  <c r="F25" i="27"/>
  <c r="F50" i="27"/>
  <c r="F14" i="27"/>
  <c r="F19" i="27"/>
  <c r="F51" i="27"/>
  <c r="F23" i="27"/>
  <c r="F34" i="27"/>
  <c r="F36" i="27"/>
  <c r="F13" i="27"/>
  <c r="F11" i="27"/>
  <c r="F31" i="27"/>
  <c r="F16" i="27"/>
  <c r="F49" i="27"/>
  <c r="F17" i="27"/>
  <c r="F32" i="27"/>
  <c r="F22" i="27"/>
  <c r="F33" i="27"/>
  <c r="F38" i="27"/>
  <c r="F21" i="27"/>
  <c r="F42" i="27"/>
  <c r="F20" i="27"/>
  <c r="F26" i="27"/>
  <c r="F27" i="27"/>
  <c r="F39" i="27"/>
  <c r="F44" i="27"/>
  <c r="AJ20" i="27"/>
  <c r="AJ47" i="27"/>
  <c r="AJ29" i="27"/>
  <c r="AJ24" i="27"/>
  <c r="AJ15" i="27"/>
  <c r="AJ51" i="27"/>
  <c r="AJ32" i="27"/>
  <c r="AJ38" i="27"/>
  <c r="AJ22" i="27"/>
  <c r="AJ14" i="27"/>
  <c r="AJ21" i="27"/>
  <c r="AJ40" i="27"/>
  <c r="AJ8" i="27"/>
  <c r="AJ49" i="27"/>
  <c r="AJ28" i="27"/>
  <c r="AJ31" i="27"/>
  <c r="AJ12" i="27"/>
  <c r="AJ42" i="27"/>
  <c r="AJ37" i="27"/>
  <c r="AJ33" i="27"/>
  <c r="AJ10" i="27"/>
  <c r="AJ27" i="27"/>
  <c r="AJ25" i="27"/>
  <c r="AJ7" i="27"/>
  <c r="AJ41" i="27"/>
  <c r="AJ36" i="27"/>
  <c r="AJ16" i="27"/>
  <c r="AJ48" i="27"/>
  <c r="AJ9" i="27"/>
  <c r="AJ43" i="27"/>
  <c r="AJ30" i="27"/>
  <c r="AJ26" i="27"/>
  <c r="AJ35" i="27"/>
  <c r="AJ44" i="27"/>
  <c r="AJ18" i="27"/>
  <c r="AJ39" i="27"/>
  <c r="AJ11" i="27"/>
  <c r="AJ46" i="27"/>
  <c r="AJ50" i="27"/>
  <c r="AJ17" i="27"/>
  <c r="AJ34" i="27"/>
  <c r="AJ23" i="27"/>
  <c r="AJ19" i="27"/>
  <c r="AJ13" i="27"/>
  <c r="AJ6" i="27"/>
  <c r="AN9" i="27"/>
  <c r="AN48" i="27"/>
  <c r="AN41" i="27"/>
  <c r="AN14" i="27"/>
  <c r="AN17" i="27"/>
  <c r="AN6" i="27"/>
  <c r="AN26" i="27"/>
  <c r="AN29" i="27"/>
  <c r="AN23" i="27"/>
  <c r="AN28" i="27"/>
  <c r="AN50" i="27"/>
  <c r="AN21" i="27"/>
  <c r="AN43" i="27"/>
  <c r="AN32" i="27"/>
  <c r="AN11" i="27"/>
  <c r="AN39" i="27"/>
  <c r="AN44" i="27"/>
  <c r="AN35" i="27"/>
  <c r="AN12" i="27"/>
  <c r="AN38" i="27"/>
  <c r="AN24" i="27"/>
  <c r="AN47" i="27"/>
  <c r="AN36" i="27"/>
  <c r="AN40" i="27"/>
  <c r="AN34" i="27"/>
  <c r="AN8" i="27"/>
  <c r="AN13" i="27"/>
  <c r="AN51" i="27"/>
  <c r="AN20" i="27"/>
  <c r="AN33" i="27"/>
  <c r="AN46" i="27"/>
  <c r="AN16" i="27"/>
  <c r="AN7" i="27"/>
  <c r="AN25" i="27"/>
  <c r="AN31" i="27"/>
  <c r="AN37" i="27"/>
  <c r="AN49" i="27"/>
  <c r="AN10" i="27"/>
  <c r="AN22" i="27"/>
  <c r="AN27" i="27"/>
  <c r="AN15" i="27"/>
  <c r="AN18" i="27"/>
  <c r="AN30" i="27"/>
  <c r="AN19" i="27"/>
  <c r="AN42" i="27"/>
  <c r="Y48" i="27"/>
  <c r="Y24" i="27"/>
  <c r="Y51" i="27"/>
  <c r="Y30" i="27"/>
  <c r="Y36" i="27"/>
  <c r="Y29" i="27"/>
  <c r="Y43" i="27"/>
  <c r="Y31" i="27"/>
  <c r="Y50" i="27"/>
  <c r="Y38" i="27"/>
  <c r="Y21" i="27"/>
  <c r="Y46" i="27"/>
  <c r="Y8" i="27"/>
  <c r="Y17" i="27"/>
  <c r="Y10" i="27"/>
  <c r="Y12" i="27"/>
  <c r="Y27" i="27"/>
  <c r="Y6" i="27"/>
  <c r="Y11" i="27"/>
  <c r="Y32" i="27"/>
  <c r="Y34" i="27"/>
  <c r="Y25" i="27"/>
  <c r="Y28" i="27"/>
  <c r="Y20" i="27"/>
  <c r="Y15" i="27"/>
  <c r="Y16" i="27"/>
  <c r="Y9" i="27"/>
  <c r="Y41" i="27"/>
  <c r="Y22" i="27"/>
  <c r="Y44" i="27"/>
  <c r="Y26" i="27"/>
  <c r="Y14" i="27"/>
  <c r="Y18" i="27"/>
  <c r="Y33" i="27"/>
  <c r="Y19" i="27"/>
  <c r="Y37" i="27"/>
  <c r="Y7" i="27"/>
  <c r="Y40" i="27"/>
  <c r="Y35" i="27"/>
  <c r="Y42" i="27"/>
  <c r="Y23" i="27"/>
  <c r="Y39" i="27"/>
  <c r="Y49" i="27"/>
  <c r="Y47" i="27"/>
  <c r="Y13" i="27"/>
  <c r="R22" i="27"/>
  <c r="R27" i="27"/>
  <c r="R30" i="27"/>
  <c r="R20" i="27"/>
  <c r="R33" i="27"/>
  <c r="R8" i="27"/>
  <c r="R13" i="27"/>
  <c r="R6" i="27"/>
  <c r="R16" i="27"/>
  <c r="R42" i="27"/>
  <c r="R44" i="27"/>
  <c r="R15" i="27"/>
  <c r="R14" i="27"/>
  <c r="R46" i="27"/>
  <c r="R19" i="27"/>
  <c r="R37" i="27"/>
  <c r="R18" i="27"/>
  <c r="R32" i="27"/>
  <c r="R36" i="27"/>
  <c r="R23" i="27"/>
  <c r="R51" i="27"/>
  <c r="R12" i="27"/>
  <c r="R21" i="27"/>
  <c r="R43" i="27"/>
  <c r="R34" i="27"/>
  <c r="R26" i="27"/>
  <c r="R39" i="27"/>
  <c r="R50" i="27"/>
  <c r="R48" i="27"/>
  <c r="R40" i="27"/>
  <c r="R28" i="27"/>
  <c r="R9" i="27"/>
  <c r="R47" i="27"/>
  <c r="R41" i="27"/>
  <c r="R49" i="27"/>
  <c r="R29" i="27"/>
  <c r="R17" i="27"/>
  <c r="R31" i="27"/>
  <c r="R24" i="27"/>
  <c r="R25" i="27"/>
  <c r="R38" i="27"/>
  <c r="R11" i="27"/>
  <c r="R10" i="27"/>
  <c r="R35" i="27"/>
  <c r="R7" i="27"/>
  <c r="AO16" i="27"/>
  <c r="AO46" i="27"/>
  <c r="AO27" i="27"/>
  <c r="AO50" i="27"/>
  <c r="AO21" i="27"/>
  <c r="AO42" i="27"/>
  <c r="AO18" i="27"/>
  <c r="AO51" i="27"/>
  <c r="AO40" i="27"/>
  <c r="AO31" i="27"/>
  <c r="AO34" i="27"/>
  <c r="AO37" i="27"/>
  <c r="AO29" i="27"/>
  <c r="AO8" i="27"/>
  <c r="AO32" i="27"/>
  <c r="AO6" i="27"/>
  <c r="AO17" i="27"/>
  <c r="AO28" i="27"/>
  <c r="AO39" i="27"/>
  <c r="AO43" i="27"/>
  <c r="AO26" i="27"/>
  <c r="AO10" i="27"/>
  <c r="AO30" i="27"/>
  <c r="AO22" i="27"/>
  <c r="AO25" i="27"/>
  <c r="AO15" i="27"/>
  <c r="AO36" i="27"/>
  <c r="AO19" i="27"/>
  <c r="AO20" i="27"/>
  <c r="AO7" i="27"/>
  <c r="AO47" i="27"/>
  <c r="AO33" i="27"/>
  <c r="AO9" i="27"/>
  <c r="AO35" i="27"/>
  <c r="AO38" i="27"/>
  <c r="AO14" i="27"/>
  <c r="AO44" i="27"/>
  <c r="AO24" i="27"/>
  <c r="AO49" i="27"/>
  <c r="AO13" i="27"/>
  <c r="AO11" i="27"/>
  <c r="AO48" i="27"/>
  <c r="AO23" i="27"/>
  <c r="AO12" i="27"/>
  <c r="AO41" i="27"/>
  <c r="G25" i="27"/>
  <c r="G50" i="27"/>
  <c r="G28" i="27"/>
  <c r="G34" i="27"/>
  <c r="G23" i="27"/>
  <c r="G19" i="27"/>
  <c r="G40" i="27"/>
  <c r="G22" i="27"/>
  <c r="G32" i="27"/>
  <c r="G48" i="27"/>
  <c r="G36" i="27"/>
  <c r="G24" i="27"/>
  <c r="G44" i="27"/>
  <c r="G15" i="27"/>
  <c r="G6" i="27"/>
  <c r="G51" i="27"/>
  <c r="G46" i="27"/>
  <c r="G37" i="27"/>
  <c r="G13" i="27"/>
  <c r="G17" i="27"/>
  <c r="G41" i="27"/>
  <c r="G20" i="27"/>
  <c r="G49" i="27"/>
  <c r="G47" i="27"/>
  <c r="G30" i="27"/>
  <c r="G27" i="27"/>
  <c r="G8" i="27"/>
  <c r="G21" i="27"/>
  <c r="G35" i="27"/>
  <c r="G39" i="27"/>
  <c r="G18" i="27"/>
  <c r="G14" i="27"/>
  <c r="G31" i="27"/>
  <c r="G42" i="27"/>
  <c r="G43" i="27"/>
  <c r="G9" i="27"/>
  <c r="G12" i="27"/>
  <c r="G38" i="27"/>
  <c r="G33" i="27"/>
  <c r="G7" i="27"/>
  <c r="G29" i="27"/>
  <c r="G26" i="27"/>
  <c r="G16" i="27"/>
  <c r="G10" i="27"/>
  <c r="G11" i="27"/>
  <c r="AL14" i="27"/>
  <c r="AL19" i="27"/>
  <c r="AL12" i="27"/>
  <c r="AL18" i="27"/>
  <c r="AL43" i="27"/>
  <c r="AL17" i="27"/>
  <c r="AL38" i="27"/>
  <c r="AL36" i="27"/>
  <c r="AL34" i="27"/>
  <c r="AL8" i="27"/>
  <c r="AL30" i="27"/>
  <c r="AL26" i="27"/>
  <c r="AL41" i="27"/>
  <c r="AL13" i="27"/>
  <c r="AL47" i="27"/>
  <c r="AL27" i="27"/>
  <c r="AL33" i="27"/>
  <c r="AL42" i="27"/>
  <c r="AL7" i="27"/>
  <c r="AL16" i="27"/>
  <c r="AL29" i="27"/>
  <c r="AL39" i="27"/>
  <c r="AL9" i="27"/>
  <c r="AL22" i="27"/>
  <c r="AL20" i="27"/>
  <c r="AL44" i="27"/>
  <c r="AL51" i="27"/>
  <c r="AL35" i="27"/>
  <c r="AL15" i="27"/>
  <c r="AL28" i="27"/>
  <c r="AL25" i="27"/>
  <c r="AL50" i="27"/>
  <c r="AL46" i="27"/>
  <c r="AL40" i="27"/>
  <c r="AL11" i="27"/>
  <c r="AL6" i="27"/>
  <c r="AL31" i="27"/>
  <c r="AL37" i="27"/>
  <c r="AL21" i="27"/>
  <c r="AL48" i="27"/>
  <c r="AL49" i="27"/>
  <c r="AL32" i="27"/>
  <c r="AL23" i="27"/>
  <c r="AL10" i="27"/>
  <c r="AL24" i="27"/>
  <c r="S17" i="27"/>
  <c r="S41" i="27"/>
  <c r="S30" i="27"/>
  <c r="S13" i="27"/>
  <c r="S34" i="27"/>
  <c r="S22" i="27"/>
  <c r="S14" i="27"/>
  <c r="S8" i="27"/>
  <c r="S31" i="27"/>
  <c r="S35" i="27"/>
  <c r="S36" i="27"/>
  <c r="S26" i="27"/>
  <c r="S28" i="27"/>
  <c r="S24" i="27"/>
  <c r="S43" i="27"/>
  <c r="S48" i="27"/>
  <c r="S16" i="27"/>
  <c r="S18" i="27"/>
  <c r="S38" i="27"/>
  <c r="S32" i="27"/>
  <c r="S47" i="27"/>
  <c r="S9" i="27"/>
  <c r="S10" i="27"/>
  <c r="S21" i="27"/>
  <c r="S50" i="27"/>
  <c r="S51" i="27"/>
  <c r="S46" i="27"/>
  <c r="S20" i="27"/>
  <c r="S25" i="27"/>
  <c r="S40" i="27"/>
  <c r="S27" i="27"/>
  <c r="S37" i="27"/>
  <c r="S42" i="27"/>
  <c r="S29" i="27"/>
  <c r="S44" i="27"/>
  <c r="S11" i="27"/>
  <c r="S33" i="27"/>
  <c r="S39" i="27"/>
  <c r="S6" i="27"/>
  <c r="S49" i="27"/>
  <c r="S15" i="27"/>
  <c r="S12" i="27"/>
  <c r="S7" i="27"/>
  <c r="S19" i="27"/>
  <c r="S23" i="27"/>
  <c r="I9" i="27"/>
  <c r="I25" i="27"/>
  <c r="I18" i="27"/>
  <c r="I44" i="27"/>
  <c r="I19" i="27"/>
  <c r="I29" i="27"/>
  <c r="I32" i="27"/>
  <c r="I46" i="27"/>
  <c r="I16" i="27"/>
  <c r="I13" i="27"/>
  <c r="I39" i="27"/>
  <c r="I20" i="27"/>
  <c r="I35" i="27"/>
  <c r="I48" i="27"/>
  <c r="I38" i="27"/>
  <c r="I43" i="27"/>
  <c r="I14" i="27"/>
  <c r="I27" i="27"/>
  <c r="I10" i="27"/>
  <c r="I47" i="27"/>
  <c r="I40" i="27"/>
  <c r="I12" i="27"/>
  <c r="I23" i="27"/>
  <c r="I49" i="27"/>
  <c r="I15" i="27"/>
  <c r="I21" i="27"/>
  <c r="I17" i="27"/>
  <c r="I6" i="27"/>
  <c r="I50" i="27"/>
  <c r="I34" i="27"/>
  <c r="I30" i="27"/>
  <c r="I22" i="27"/>
  <c r="I41" i="27"/>
  <c r="I8" i="27"/>
  <c r="I42" i="27"/>
  <c r="I26" i="27"/>
  <c r="I7" i="27"/>
  <c r="I36" i="27"/>
  <c r="I28" i="27"/>
  <c r="I31" i="27"/>
  <c r="I24" i="27"/>
  <c r="I11" i="27"/>
  <c r="I37" i="27"/>
  <c r="I33" i="27"/>
  <c r="I51" i="27"/>
  <c r="AG30" i="27"/>
  <c r="AG51" i="27"/>
  <c r="AG47" i="27"/>
  <c r="AG49" i="27"/>
  <c r="AG36" i="27"/>
  <c r="AG16" i="27"/>
  <c r="AG34" i="27"/>
  <c r="AG6" i="27"/>
  <c r="AG12" i="27"/>
  <c r="AG38" i="27"/>
  <c r="AG32" i="27"/>
  <c r="AG13" i="27"/>
  <c r="AG48" i="27"/>
  <c r="AG15" i="27"/>
  <c r="AG24" i="27"/>
  <c r="AG31" i="27"/>
  <c r="AG27" i="27"/>
  <c r="AG29" i="27"/>
  <c r="AG46" i="27"/>
  <c r="AG9" i="27"/>
  <c r="AG37" i="27"/>
  <c r="AG10" i="27"/>
  <c r="AG50" i="27"/>
  <c r="AG22" i="27"/>
  <c r="AG40" i="27"/>
  <c r="AG21" i="27"/>
  <c r="AG7" i="27"/>
  <c r="AG17" i="27"/>
  <c r="AG39" i="27"/>
  <c r="AG44" i="27"/>
  <c r="AG35" i="27"/>
  <c r="AG42" i="27"/>
  <c r="AG23" i="27"/>
  <c r="AG33" i="27"/>
  <c r="AG41" i="27"/>
  <c r="AG14" i="27"/>
  <c r="AG8" i="27"/>
  <c r="AG18" i="27"/>
  <c r="AG20" i="27"/>
  <c r="AG11" i="27"/>
  <c r="AG28" i="27"/>
  <c r="AG19" i="27"/>
  <c r="AG25" i="27"/>
  <c r="AG43" i="27"/>
  <c r="AG26" i="27"/>
  <c r="AB8" i="27"/>
  <c r="AB17" i="27"/>
  <c r="AB37" i="27"/>
  <c r="AB38" i="27"/>
  <c r="AB16" i="27"/>
  <c r="AB36" i="27"/>
  <c r="AB18" i="27"/>
  <c r="AB29" i="27"/>
  <c r="AB6" i="27"/>
  <c r="AB30" i="27"/>
  <c r="AB49" i="27"/>
  <c r="AB20" i="27"/>
  <c r="AB28" i="27"/>
  <c r="AB47" i="27"/>
  <c r="AB46" i="27"/>
  <c r="AB24" i="27"/>
  <c r="AB43" i="27"/>
  <c r="AB41" i="27"/>
  <c r="AB7" i="27"/>
  <c r="AB48" i="27"/>
  <c r="AB27" i="27"/>
  <c r="AB14" i="27"/>
  <c r="AB10" i="27"/>
  <c r="AB13" i="27"/>
  <c r="AB22" i="27"/>
  <c r="AB33" i="27"/>
  <c r="AB50" i="27"/>
  <c r="AB19" i="27"/>
  <c r="AB40" i="27"/>
  <c r="AB11" i="27"/>
  <c r="AB51" i="27"/>
  <c r="AB35" i="27"/>
  <c r="AB12" i="27"/>
  <c r="AB23" i="27"/>
  <c r="AB9" i="27"/>
  <c r="AB34" i="27"/>
  <c r="AB21" i="27"/>
  <c r="AB15" i="27"/>
  <c r="AB26" i="27"/>
  <c r="AB31" i="27"/>
  <c r="AB25" i="27"/>
  <c r="AB42" i="27"/>
  <c r="AB44" i="27"/>
  <c r="AB32" i="27"/>
  <c r="AB39" i="27"/>
  <c r="AC50" i="27"/>
  <c r="AC48" i="27"/>
  <c r="AC26" i="27"/>
  <c r="AC21" i="27"/>
  <c r="AC28" i="27"/>
  <c r="AC37" i="27"/>
  <c r="AC34" i="27"/>
  <c r="AC15" i="27"/>
  <c r="AC14" i="27"/>
  <c r="AC38" i="27"/>
  <c r="AC8" i="27"/>
  <c r="AC10" i="27"/>
  <c r="AC30" i="27"/>
  <c r="AC32" i="27"/>
  <c r="AC12" i="27"/>
  <c r="AC6" i="27"/>
  <c r="AC27" i="27"/>
  <c r="AC36" i="27"/>
  <c r="AC49" i="27"/>
  <c r="AC33" i="27"/>
  <c r="AC11" i="27"/>
  <c r="AC19" i="27"/>
  <c r="AC39" i="27"/>
  <c r="AC44" i="27"/>
  <c r="AC13" i="27"/>
  <c r="AC18" i="27"/>
  <c r="AC22" i="27"/>
  <c r="AC23" i="27"/>
  <c r="AC7" i="27"/>
  <c r="AC9" i="27"/>
  <c r="AC40" i="27"/>
  <c r="AC16" i="27"/>
  <c r="AC43" i="27"/>
  <c r="AC41" i="27"/>
  <c r="AC46" i="27"/>
  <c r="AC29" i="27"/>
  <c r="AC17" i="27"/>
  <c r="AC20" i="27"/>
  <c r="AC51" i="27"/>
  <c r="AC47" i="27"/>
  <c r="AC31" i="27"/>
  <c r="AC25" i="27"/>
  <c r="AC24" i="27"/>
  <c r="AC42" i="27"/>
  <c r="AC35" i="27"/>
  <c r="T36" i="27"/>
  <c r="T49" i="27"/>
  <c r="T19" i="27"/>
  <c r="T20" i="27"/>
  <c r="T8" i="27"/>
  <c r="T17" i="27"/>
  <c r="T40" i="27"/>
  <c r="T51" i="27"/>
  <c r="T21" i="27"/>
  <c r="T38" i="27"/>
  <c r="T41" i="27"/>
  <c r="T26" i="27"/>
  <c r="T13" i="27"/>
  <c r="T42" i="27"/>
  <c r="T34" i="27"/>
  <c r="T50" i="27"/>
  <c r="T28" i="27"/>
  <c r="T32" i="27"/>
  <c r="T14" i="27"/>
  <c r="T22" i="27"/>
  <c r="T44" i="27"/>
  <c r="T15" i="27"/>
  <c r="T23" i="27"/>
  <c r="T47" i="27"/>
  <c r="T10" i="27"/>
  <c r="T33" i="27"/>
  <c r="T18" i="27"/>
  <c r="T48" i="27"/>
  <c r="T29" i="27"/>
  <c r="T7" i="27"/>
  <c r="T27" i="27"/>
  <c r="T6" i="27"/>
  <c r="T9" i="27"/>
  <c r="T11" i="27"/>
  <c r="T25" i="27"/>
  <c r="T43" i="27"/>
  <c r="T35" i="27"/>
  <c r="T12" i="27"/>
  <c r="T16" i="27"/>
  <c r="T46" i="27"/>
  <c r="T31" i="27"/>
  <c r="T30" i="27"/>
  <c r="T24" i="27"/>
  <c r="T39" i="27"/>
  <c r="T37" i="27"/>
  <c r="P40" i="27"/>
  <c r="P42" i="27"/>
  <c r="P51" i="27"/>
  <c r="P32" i="27"/>
  <c r="P12" i="27"/>
  <c r="P33" i="27"/>
  <c r="P46" i="27"/>
  <c r="P43" i="27"/>
  <c r="P48" i="27"/>
  <c r="P15" i="27"/>
  <c r="P39" i="27"/>
  <c r="P49" i="27"/>
  <c r="P21" i="27"/>
  <c r="P50" i="27"/>
  <c r="P25" i="27"/>
  <c r="P37" i="27"/>
  <c r="P24" i="27"/>
  <c r="P19" i="27"/>
  <c r="P16" i="27"/>
  <c r="P22" i="27"/>
  <c r="P18" i="27"/>
  <c r="P47" i="27"/>
  <c r="P41" i="27"/>
  <c r="P8" i="27"/>
  <c r="P20" i="27"/>
  <c r="P13" i="27"/>
  <c r="P9" i="27"/>
  <c r="P6" i="27"/>
  <c r="P31" i="27"/>
  <c r="P30" i="27"/>
  <c r="P14" i="27"/>
  <c r="P23" i="27"/>
  <c r="P7" i="27"/>
  <c r="P10" i="27"/>
  <c r="P34" i="27"/>
  <c r="P11" i="27"/>
  <c r="P28" i="27"/>
  <c r="P27" i="27"/>
  <c r="P29" i="27"/>
  <c r="P17" i="27"/>
  <c r="P26" i="27"/>
  <c r="P36" i="27"/>
  <c r="P44" i="27"/>
  <c r="P38" i="27"/>
  <c r="P35" i="27"/>
  <c r="H48" i="27"/>
  <c r="H26" i="27"/>
  <c r="H34" i="27"/>
  <c r="H18" i="27"/>
  <c r="H19" i="27"/>
  <c r="H42" i="27"/>
  <c r="H9" i="27"/>
  <c r="H43" i="27"/>
  <c r="H41" i="27"/>
  <c r="H20" i="27"/>
  <c r="H33" i="27"/>
  <c r="H35" i="27"/>
  <c r="H14" i="27"/>
  <c r="H51" i="27"/>
  <c r="H25" i="27"/>
  <c r="H40" i="27"/>
  <c r="H47" i="27"/>
  <c r="H6" i="27"/>
  <c r="H24" i="27"/>
  <c r="H10" i="27"/>
  <c r="H28" i="27"/>
  <c r="H38" i="27"/>
  <c r="H50" i="27"/>
  <c r="H44" i="27"/>
  <c r="H36" i="27"/>
  <c r="H13" i="27"/>
  <c r="H11" i="27"/>
  <c r="H39" i="27"/>
  <c r="H29" i="27"/>
  <c r="H30" i="27"/>
  <c r="H21" i="27"/>
  <c r="H7" i="27"/>
  <c r="H27" i="27"/>
  <c r="H22" i="27"/>
  <c r="H32" i="27"/>
  <c r="H46" i="27"/>
  <c r="H49" i="27"/>
  <c r="H12" i="27"/>
  <c r="H37" i="27"/>
  <c r="H8" i="27"/>
  <c r="H23" i="27"/>
  <c r="H16" i="27"/>
  <c r="H17" i="27"/>
  <c r="H31" i="27"/>
  <c r="H15" i="27"/>
  <c r="O52" i="27" l="1"/>
  <c r="T52" i="27"/>
  <c r="U52" i="27"/>
  <c r="P52" i="27"/>
  <c r="V52" i="27"/>
  <c r="AC45" i="27"/>
  <c r="H52" i="27"/>
  <c r="AC52" i="27"/>
  <c r="S45" i="27"/>
  <c r="S52" i="27"/>
  <c r="AL45" i="27"/>
  <c r="G52" i="27"/>
  <c r="AO52" i="27"/>
  <c r="Y52" i="27"/>
  <c r="AJ52" i="27"/>
  <c r="F45" i="27"/>
  <c r="AI52" i="27"/>
  <c r="E45" i="27"/>
  <c r="AK52" i="27"/>
  <c r="L45" i="27"/>
  <c r="AD52" i="27"/>
  <c r="AQ19" i="27"/>
  <c r="H21" i="3" s="1"/>
  <c r="AQ27" i="27"/>
  <c r="H29" i="3" s="1"/>
  <c r="AQ10" i="27"/>
  <c r="H12" i="3" s="1"/>
  <c r="AQ17" i="27"/>
  <c r="H19" i="3" s="1"/>
  <c r="AQ50" i="27"/>
  <c r="AQ28" i="27"/>
  <c r="H30" i="3" s="1"/>
  <c r="AQ9" i="27"/>
  <c r="H11" i="3" s="1"/>
  <c r="AQ48" i="27"/>
  <c r="D45" i="27"/>
  <c r="AQ6" i="27"/>
  <c r="H8" i="3" s="1"/>
  <c r="AQ51" i="27"/>
  <c r="AQ30" i="27"/>
  <c r="H32" i="3" s="1"/>
  <c r="AQ40" i="27"/>
  <c r="H42" i="3" s="1"/>
  <c r="Z45" i="27"/>
  <c r="AA45" i="27"/>
  <c r="Q45" i="27"/>
  <c r="AE45" i="27"/>
  <c r="U45" i="27"/>
  <c r="J52" i="27"/>
  <c r="AF45" i="27"/>
  <c r="AF52" i="27"/>
  <c r="P45" i="27"/>
  <c r="AB52" i="27"/>
  <c r="AG45" i="27"/>
  <c r="R52" i="27"/>
  <c r="AJ45" i="27"/>
  <c r="F52" i="27"/>
  <c r="X52" i="27"/>
  <c r="E52" i="27"/>
  <c r="K45" i="27"/>
  <c r="AQ16" i="27"/>
  <c r="H18" i="3" s="1"/>
  <c r="AQ32" i="27"/>
  <c r="H34" i="3" s="1"/>
  <c r="AQ23" i="27"/>
  <c r="H25" i="3" s="1"/>
  <c r="AQ12" i="27"/>
  <c r="H14" i="3" s="1"/>
  <c r="AQ24" i="27"/>
  <c r="H26" i="3" s="1"/>
  <c r="AQ41" i="27"/>
  <c r="H43" i="3" s="1"/>
  <c r="AQ42" i="27"/>
  <c r="H44" i="3" s="1"/>
  <c r="AQ15" i="27"/>
  <c r="H17" i="3" s="1"/>
  <c r="AQ37" i="27"/>
  <c r="H39" i="3" s="1"/>
  <c r="AQ22" i="27"/>
  <c r="H24" i="3" s="1"/>
  <c r="AQ13" i="27"/>
  <c r="H15" i="3" s="1"/>
  <c r="V45" i="27"/>
  <c r="AM45" i="27"/>
  <c r="AE52" i="27"/>
  <c r="M45" i="27"/>
  <c r="H45" i="27"/>
  <c r="T45" i="27"/>
  <c r="AG52" i="27"/>
  <c r="I45" i="27"/>
  <c r="I52" i="27"/>
  <c r="G45" i="27"/>
  <c r="AO45" i="27"/>
  <c r="Y45" i="27"/>
  <c r="AN52" i="27"/>
  <c r="AI45" i="27"/>
  <c r="AP45" i="27"/>
  <c r="AQ20" i="27"/>
  <c r="H22" i="3" s="1"/>
  <c r="AQ43" i="27"/>
  <c r="H45" i="3" s="1"/>
  <c r="AQ11" i="27"/>
  <c r="H13" i="3" s="1"/>
  <c r="AQ29" i="27"/>
  <c r="H31" i="3" s="1"/>
  <c r="AQ49" i="27"/>
  <c r="AQ31" i="27"/>
  <c r="H33" i="3" s="1"/>
  <c r="AQ38" i="27"/>
  <c r="H40" i="3" s="1"/>
  <c r="AQ8" i="27"/>
  <c r="H10" i="3" s="1"/>
  <c r="AQ33" i="27"/>
  <c r="H35" i="3" s="1"/>
  <c r="AQ46" i="27"/>
  <c r="D52" i="27"/>
  <c r="AQ18" i="27"/>
  <c r="H20" i="3" s="1"/>
  <c r="AM52" i="27"/>
  <c r="N52" i="27"/>
  <c r="Z52" i="27"/>
  <c r="AA52" i="27"/>
  <c r="Q52" i="27"/>
  <c r="J45" i="27"/>
  <c r="AH45" i="27"/>
  <c r="AH52" i="27"/>
  <c r="AB45" i="27"/>
  <c r="AL52" i="27"/>
  <c r="R45" i="27"/>
  <c r="AN45" i="27"/>
  <c r="X45" i="27"/>
  <c r="AP52" i="27"/>
  <c r="AK45" i="27"/>
  <c r="L52" i="27"/>
  <c r="AD45" i="27"/>
  <c r="K52" i="27"/>
  <c r="W45" i="27"/>
  <c r="W52" i="27"/>
  <c r="AQ26" i="27"/>
  <c r="H28" i="3" s="1"/>
  <c r="AQ35" i="27"/>
  <c r="H37" i="3" s="1"/>
  <c r="AQ39" i="27"/>
  <c r="H41" i="3" s="1"/>
  <c r="AQ36" i="27"/>
  <c r="H38" i="3" s="1"/>
  <c r="AQ47" i="27"/>
  <c r="AQ7" i="27"/>
  <c r="H9" i="3" s="1"/>
  <c r="AQ21" i="27"/>
  <c r="H23" i="3" s="1"/>
  <c r="AQ14" i="27"/>
  <c r="H16" i="3" s="1"/>
  <c r="AQ44" i="27"/>
  <c r="H46" i="3" s="1"/>
  <c r="AQ25" i="27"/>
  <c r="H27" i="3" s="1"/>
  <c r="AQ34" i="27"/>
  <c r="H36" i="3" s="1"/>
  <c r="N45" i="27"/>
  <c r="O45" i="27"/>
  <c r="M52" i="27"/>
  <c r="H16" i="20" l="1"/>
  <c r="I16" i="3"/>
  <c r="I16" i="20" s="1"/>
  <c r="I38" i="3"/>
  <c r="I38" i="20" s="1"/>
  <c r="H38" i="20"/>
  <c r="H20" i="20"/>
  <c r="I20" i="3"/>
  <c r="I20" i="20" s="1"/>
  <c r="I10" i="3"/>
  <c r="I10" i="20" s="1"/>
  <c r="H10" i="20"/>
  <c r="I31" i="3"/>
  <c r="I31" i="20" s="1"/>
  <c r="H31" i="20"/>
  <c r="I24" i="3"/>
  <c r="I24" i="20" s="1"/>
  <c r="H24" i="20"/>
  <c r="H43" i="20"/>
  <c r="I43" i="3"/>
  <c r="I43" i="20" s="1"/>
  <c r="I34" i="3"/>
  <c r="I34" i="20" s="1"/>
  <c r="H34" i="20"/>
  <c r="H32" i="20"/>
  <c r="I32" i="3"/>
  <c r="I32" i="20" s="1"/>
  <c r="H19" i="20"/>
  <c r="I19" i="3"/>
  <c r="I19" i="20" s="1"/>
  <c r="H36" i="20"/>
  <c r="I36" i="3"/>
  <c r="I36" i="20" s="1"/>
  <c r="I23" i="3"/>
  <c r="I23" i="20" s="1"/>
  <c r="H23" i="20"/>
  <c r="I41" i="3"/>
  <c r="I41" i="20" s="1"/>
  <c r="H41" i="20"/>
  <c r="AQ52" i="27"/>
  <c r="I40" i="3"/>
  <c r="I40" i="20" s="1"/>
  <c r="H40" i="20"/>
  <c r="I13" i="3"/>
  <c r="I13" i="20" s="1"/>
  <c r="H13" i="20"/>
  <c r="I39" i="3"/>
  <c r="I39" i="20" s="1"/>
  <c r="H39" i="20"/>
  <c r="H26" i="20"/>
  <c r="I26" i="3"/>
  <c r="I26" i="20" s="1"/>
  <c r="I18" i="3"/>
  <c r="I18" i="20" s="1"/>
  <c r="H18" i="20"/>
  <c r="H11" i="20"/>
  <c r="I11" i="3"/>
  <c r="I11" i="20" s="1"/>
  <c r="H12" i="20"/>
  <c r="I12" i="3"/>
  <c r="I12" i="20" s="1"/>
  <c r="I27" i="3"/>
  <c r="I27" i="20" s="1"/>
  <c r="H27" i="20"/>
  <c r="I9" i="3"/>
  <c r="I9" i="20" s="1"/>
  <c r="H9" i="20"/>
  <c r="H37" i="20"/>
  <c r="I37" i="3"/>
  <c r="I37" i="20" s="1"/>
  <c r="H33" i="20"/>
  <c r="I33" i="3"/>
  <c r="I33" i="20" s="1"/>
  <c r="H45" i="20"/>
  <c r="I45" i="3"/>
  <c r="I45" i="20" s="1"/>
  <c r="H17" i="20"/>
  <c r="I17" i="3"/>
  <c r="I17" i="20" s="1"/>
  <c r="I14" i="3"/>
  <c r="I14" i="20" s="1"/>
  <c r="H14" i="20"/>
  <c r="H47" i="3"/>
  <c r="I8" i="3"/>
  <c r="H8" i="20"/>
  <c r="I30" i="3"/>
  <c r="I30" i="20" s="1"/>
  <c r="H30" i="20"/>
  <c r="H29" i="20"/>
  <c r="I29" i="3"/>
  <c r="I29" i="20" s="1"/>
  <c r="H46" i="20"/>
  <c r="I46" i="3"/>
  <c r="I46" i="20" s="1"/>
  <c r="H28" i="20"/>
  <c r="I28" i="3"/>
  <c r="I28" i="20" s="1"/>
  <c r="I35" i="3"/>
  <c r="I35" i="20" s="1"/>
  <c r="H35" i="20"/>
  <c r="H22" i="20"/>
  <c r="I22" i="3"/>
  <c r="I22" i="20" s="1"/>
  <c r="I15" i="3"/>
  <c r="I15" i="20" s="1"/>
  <c r="H15" i="20"/>
  <c r="I44" i="3"/>
  <c r="I44" i="20" s="1"/>
  <c r="H44" i="20"/>
  <c r="H25" i="20"/>
  <c r="I25" i="3"/>
  <c r="I25" i="20" s="1"/>
  <c r="I42" i="3"/>
  <c r="I42" i="20" s="1"/>
  <c r="H42" i="20"/>
  <c r="AQ45" i="27"/>
  <c r="H21" i="20"/>
  <c r="I21" i="3"/>
  <c r="I21" i="20" s="1"/>
  <c r="H47" i="20" l="1"/>
  <c r="C19" i="37"/>
  <c r="I8" i="20"/>
  <c r="D6" i="28" a="1"/>
  <c r="I47" i="3"/>
  <c r="D42" i="28" l="1"/>
  <c r="J44" i="3" s="1"/>
  <c r="D27" i="28"/>
  <c r="J29" i="3" s="1"/>
  <c r="D23" i="28"/>
  <c r="J25" i="3" s="1"/>
  <c r="D34" i="28"/>
  <c r="J36" i="3" s="1"/>
  <c r="D38" i="28"/>
  <c r="J40" i="3" s="1"/>
  <c r="D28" i="28"/>
  <c r="J30" i="3" s="1"/>
  <c r="D24" i="28"/>
  <c r="J26" i="3" s="1"/>
  <c r="D14" i="28"/>
  <c r="J16" i="3" s="1"/>
  <c r="D35" i="28"/>
  <c r="J37" i="3" s="1"/>
  <c r="D20" i="28"/>
  <c r="J22" i="3" s="1"/>
  <c r="D44" i="28"/>
  <c r="J46" i="3" s="1"/>
  <c r="D6" i="28"/>
  <c r="J8" i="3" s="1"/>
  <c r="D13" i="28"/>
  <c r="J15" i="3" s="1"/>
  <c r="D41" i="28"/>
  <c r="J43" i="3" s="1"/>
  <c r="D22" i="28"/>
  <c r="J24" i="3" s="1"/>
  <c r="D29" i="28"/>
  <c r="J31" i="3" s="1"/>
  <c r="D43" i="28"/>
  <c r="J45" i="3" s="1"/>
  <c r="D30" i="28"/>
  <c r="J32" i="3" s="1"/>
  <c r="D11" i="28"/>
  <c r="J13" i="3" s="1"/>
  <c r="D16" i="28"/>
  <c r="J18" i="3" s="1"/>
  <c r="D7" i="28"/>
  <c r="J9" i="3" s="1"/>
  <c r="D8" i="28"/>
  <c r="J10" i="3" s="1"/>
  <c r="D37" i="28"/>
  <c r="J39" i="3" s="1"/>
  <c r="D12" i="28"/>
  <c r="J14" i="3" s="1"/>
  <c r="D18" i="28"/>
  <c r="J20" i="3" s="1"/>
  <c r="D39" i="28"/>
  <c r="J41" i="3" s="1"/>
  <c r="D17" i="28"/>
  <c r="J19" i="3" s="1"/>
  <c r="D33" i="28"/>
  <c r="J35" i="3" s="1"/>
  <c r="D32" i="28"/>
  <c r="J34" i="3" s="1"/>
  <c r="D21" i="28"/>
  <c r="J23" i="3" s="1"/>
  <c r="D31" i="28"/>
  <c r="J33" i="3" s="1"/>
  <c r="D19" i="28"/>
  <c r="J21" i="3" s="1"/>
  <c r="D10" i="28"/>
  <c r="J12" i="3" s="1"/>
  <c r="D26" i="28"/>
  <c r="J28" i="3" s="1"/>
  <c r="D40" i="28"/>
  <c r="J42" i="3" s="1"/>
  <c r="D15" i="28"/>
  <c r="J17" i="3" s="1"/>
  <c r="D9" i="28"/>
  <c r="J11" i="3" s="1"/>
  <c r="D25" i="28"/>
  <c r="J27" i="3" s="1"/>
  <c r="D36" i="28"/>
  <c r="J38" i="3" s="1"/>
  <c r="C25" i="37"/>
  <c r="I47" i="20"/>
  <c r="F66" i="3" l="1"/>
  <c r="D65" i="20"/>
  <c r="G66" i="3"/>
  <c r="K20" i="3"/>
  <c r="L20" i="3"/>
  <c r="L15" i="3"/>
  <c r="F61" i="3"/>
  <c r="G61" i="3"/>
  <c r="D60" i="20"/>
  <c r="K15" i="3"/>
  <c r="F63" i="3"/>
  <c r="G63" i="3"/>
  <c r="D62" i="20"/>
  <c r="L17" i="3"/>
  <c r="K17" i="3"/>
  <c r="G67" i="3"/>
  <c r="K21" i="3"/>
  <c r="D66" i="20"/>
  <c r="L21" i="3"/>
  <c r="F67" i="3"/>
  <c r="F81" i="3"/>
  <c r="K35" i="3"/>
  <c r="G81" i="3"/>
  <c r="L35" i="3"/>
  <c r="D80" i="20"/>
  <c r="G60" i="3"/>
  <c r="L14" i="3"/>
  <c r="F60" i="3"/>
  <c r="D59" i="20"/>
  <c r="K14" i="3"/>
  <c r="K18" i="3"/>
  <c r="G64" i="3"/>
  <c r="D63" i="20"/>
  <c r="F64" i="3"/>
  <c r="L18" i="3"/>
  <c r="K31" i="3"/>
  <c r="L31" i="3"/>
  <c r="F77" i="3"/>
  <c r="G77" i="3"/>
  <c r="D76" i="20"/>
  <c r="F54" i="3"/>
  <c r="K8" i="3"/>
  <c r="D53" i="20"/>
  <c r="L8" i="3"/>
  <c r="G54" i="3"/>
  <c r="J47" i="3"/>
  <c r="D61" i="20"/>
  <c r="F62" i="3"/>
  <c r="L16" i="3"/>
  <c r="K16" i="3"/>
  <c r="G62" i="3"/>
  <c r="G82" i="3"/>
  <c r="L36" i="3"/>
  <c r="F82" i="3"/>
  <c r="D81" i="20"/>
  <c r="K36" i="3"/>
  <c r="K11" i="3"/>
  <c r="F57" i="3"/>
  <c r="D56" i="20"/>
  <c r="L11" i="3"/>
  <c r="G57" i="3"/>
  <c r="F55" i="3"/>
  <c r="G55" i="3"/>
  <c r="L9" i="3"/>
  <c r="D54" i="20"/>
  <c r="K9" i="3"/>
  <c r="K40" i="3"/>
  <c r="L40" i="3"/>
  <c r="F86" i="3"/>
  <c r="G86" i="3"/>
  <c r="D85" i="20"/>
  <c r="F88" i="3"/>
  <c r="G88" i="3"/>
  <c r="K42" i="3"/>
  <c r="D87" i="20"/>
  <c r="L42" i="3"/>
  <c r="D64" i="20"/>
  <c r="F65" i="3"/>
  <c r="L19" i="3"/>
  <c r="K19" i="3"/>
  <c r="G65" i="3"/>
  <c r="D84" i="20"/>
  <c r="L39" i="3"/>
  <c r="K39" i="3"/>
  <c r="G85" i="3"/>
  <c r="F85" i="3"/>
  <c r="K24" i="3"/>
  <c r="F70" i="3"/>
  <c r="L24" i="3"/>
  <c r="G70" i="3"/>
  <c r="D69" i="20"/>
  <c r="G92" i="3"/>
  <c r="F92" i="3"/>
  <c r="K46" i="3"/>
  <c r="D91" i="20"/>
  <c r="L46" i="3"/>
  <c r="G72" i="3"/>
  <c r="F72" i="3"/>
  <c r="K26" i="3"/>
  <c r="L26" i="3"/>
  <c r="D71" i="20"/>
  <c r="L25" i="3"/>
  <c r="K25" i="3"/>
  <c r="D70" i="20"/>
  <c r="G71" i="3"/>
  <c r="F71" i="3"/>
  <c r="D79" i="20"/>
  <c r="F80" i="3"/>
  <c r="L34" i="3"/>
  <c r="G80" i="3"/>
  <c r="K34" i="3"/>
  <c r="D82" i="20"/>
  <c r="F83" i="3"/>
  <c r="G83" i="3"/>
  <c r="K37" i="3"/>
  <c r="L37" i="3"/>
  <c r="K38" i="3"/>
  <c r="D83" i="20"/>
  <c r="L38" i="3"/>
  <c r="F84" i="3"/>
  <c r="G84" i="3"/>
  <c r="K33" i="3"/>
  <c r="G79" i="3"/>
  <c r="L33" i="3"/>
  <c r="D78" i="20"/>
  <c r="F79" i="3"/>
  <c r="G59" i="3"/>
  <c r="L13" i="3"/>
  <c r="K13" i="3"/>
  <c r="F59" i="3"/>
  <c r="D58" i="20"/>
  <c r="G73" i="3"/>
  <c r="K27" i="3"/>
  <c r="D72" i="20"/>
  <c r="F73" i="3"/>
  <c r="L27" i="3"/>
  <c r="F74" i="3"/>
  <c r="G74" i="3"/>
  <c r="K28" i="3"/>
  <c r="L28" i="3"/>
  <c r="D73" i="20"/>
  <c r="L23" i="3"/>
  <c r="F69" i="3"/>
  <c r="K23" i="3"/>
  <c r="D68" i="20"/>
  <c r="G69" i="3"/>
  <c r="G87" i="3"/>
  <c r="D86" i="20"/>
  <c r="K41" i="3"/>
  <c r="F87" i="3"/>
  <c r="L41" i="3"/>
  <c r="D55" i="20"/>
  <c r="F56" i="3"/>
  <c r="K10" i="3"/>
  <c r="L10" i="3"/>
  <c r="G56" i="3"/>
  <c r="G78" i="3"/>
  <c r="L32" i="3"/>
  <c r="K32" i="3"/>
  <c r="D77" i="20"/>
  <c r="F78" i="3"/>
  <c r="L43" i="3"/>
  <c r="K43" i="3"/>
  <c r="F89" i="3"/>
  <c r="G89" i="3"/>
  <c r="D88" i="20"/>
  <c r="F68" i="3"/>
  <c r="D67" i="20"/>
  <c r="G68" i="3"/>
  <c r="L22" i="3"/>
  <c r="K22" i="3"/>
  <c r="L30" i="3"/>
  <c r="F76" i="3"/>
  <c r="G76" i="3"/>
  <c r="K30" i="3"/>
  <c r="D75" i="20"/>
  <c r="L29" i="3"/>
  <c r="F75" i="3"/>
  <c r="K29" i="3"/>
  <c r="G75" i="3"/>
  <c r="D74" i="20"/>
  <c r="F58" i="3"/>
  <c r="K12" i="3"/>
  <c r="D57" i="20"/>
  <c r="G58" i="3"/>
  <c r="L12" i="3"/>
  <c r="F91" i="3"/>
  <c r="G91" i="3"/>
  <c r="K45" i="3"/>
  <c r="D90" i="20"/>
  <c r="L45" i="3"/>
  <c r="G90" i="3"/>
  <c r="F90" i="3"/>
  <c r="K44" i="3"/>
  <c r="L44" i="3"/>
  <c r="D89" i="20"/>
  <c r="G181" i="20" l="1"/>
  <c r="F55" i="20"/>
  <c r="F163" i="20"/>
  <c r="E82" i="20"/>
  <c r="F170" i="20"/>
  <c r="F162" i="20"/>
  <c r="G175" i="20"/>
  <c r="F85" i="20"/>
  <c r="F147" i="20"/>
  <c r="F152" i="20"/>
  <c r="G93" i="3"/>
  <c r="G144" i="20"/>
  <c r="F144" i="20"/>
  <c r="F93" i="3"/>
  <c r="F167" i="20"/>
  <c r="F63" i="20"/>
  <c r="E63" i="20"/>
  <c r="F150" i="20"/>
  <c r="E62" i="20"/>
  <c r="F153" i="20"/>
  <c r="G151" i="20"/>
  <c r="F65" i="20"/>
  <c r="F156" i="20"/>
  <c r="E89" i="20"/>
  <c r="F90" i="20"/>
  <c r="F181" i="20"/>
  <c r="F74" i="20"/>
  <c r="G166" i="20"/>
  <c r="E67" i="20"/>
  <c r="F158" i="20"/>
  <c r="F179" i="20"/>
  <c r="F168" i="20"/>
  <c r="G168" i="20"/>
  <c r="E55" i="20"/>
  <c r="F86" i="20"/>
  <c r="G177" i="20"/>
  <c r="E68" i="20"/>
  <c r="F164" i="20"/>
  <c r="G149" i="20"/>
  <c r="F78" i="20"/>
  <c r="G174" i="20"/>
  <c r="E83" i="20"/>
  <c r="G173" i="20"/>
  <c r="E79" i="20"/>
  <c r="G162" i="20"/>
  <c r="E91" i="20"/>
  <c r="E69" i="20"/>
  <c r="E84" i="20"/>
  <c r="G155" i="20"/>
  <c r="E87" i="20"/>
  <c r="E85" i="20"/>
  <c r="F54" i="20"/>
  <c r="G147" i="20"/>
  <c r="E56" i="20"/>
  <c r="F172" i="20"/>
  <c r="G152" i="20"/>
  <c r="L47" i="3"/>
  <c r="F53" i="20"/>
  <c r="F76" i="20"/>
  <c r="F154" i="20"/>
  <c r="F59" i="20"/>
  <c r="F80" i="20"/>
  <c r="E66" i="20"/>
  <c r="F62" i="20"/>
  <c r="F151" i="20"/>
  <c r="E65" i="20"/>
  <c r="F89" i="20"/>
  <c r="G148" i="20"/>
  <c r="E75" i="20"/>
  <c r="F77" i="20"/>
  <c r="F160" i="20"/>
  <c r="F171" i="20"/>
  <c r="F180" i="20"/>
  <c r="E57" i="20"/>
  <c r="G165" i="20"/>
  <c r="F166" i="20"/>
  <c r="F67" i="20"/>
  <c r="E88" i="20"/>
  <c r="F146" i="20"/>
  <c r="F177" i="20"/>
  <c r="F159" i="20"/>
  <c r="F73" i="20"/>
  <c r="E72" i="20"/>
  <c r="F149" i="20"/>
  <c r="G169" i="20"/>
  <c r="F174" i="20"/>
  <c r="F173" i="20"/>
  <c r="G170" i="20"/>
  <c r="E70" i="20"/>
  <c r="F71" i="20"/>
  <c r="F182" i="20"/>
  <c r="G160" i="20"/>
  <c r="F84" i="20"/>
  <c r="E64" i="20"/>
  <c r="G178" i="20"/>
  <c r="G176" i="20"/>
  <c r="G145" i="20"/>
  <c r="F56" i="20"/>
  <c r="F81" i="20"/>
  <c r="E61" i="20"/>
  <c r="E76" i="20"/>
  <c r="E59" i="20"/>
  <c r="G150" i="20"/>
  <c r="G171" i="20"/>
  <c r="F157" i="20"/>
  <c r="G157" i="20"/>
  <c r="E60" i="20"/>
  <c r="F60" i="20"/>
  <c r="G156" i="20"/>
  <c r="F165" i="20"/>
  <c r="G179" i="20"/>
  <c r="G164" i="20"/>
  <c r="F58" i="20"/>
  <c r="G161" i="20"/>
  <c r="F155" i="20"/>
  <c r="G180" i="20"/>
  <c r="E90" i="20"/>
  <c r="F57" i="20"/>
  <c r="F148" i="20"/>
  <c r="E74" i="20"/>
  <c r="F75" i="20"/>
  <c r="G158" i="20"/>
  <c r="F88" i="20"/>
  <c r="E77" i="20"/>
  <c r="G146" i="20"/>
  <c r="E86" i="20"/>
  <c r="G159" i="20"/>
  <c r="F68" i="20"/>
  <c r="E73" i="20"/>
  <c r="F72" i="20"/>
  <c r="G163" i="20"/>
  <c r="E58" i="20"/>
  <c r="F169" i="20"/>
  <c r="E78" i="20"/>
  <c r="F83" i="20"/>
  <c r="F82" i="20"/>
  <c r="F79" i="20"/>
  <c r="F161" i="20"/>
  <c r="F70" i="20"/>
  <c r="E71" i="20"/>
  <c r="F91" i="20"/>
  <c r="G182" i="20"/>
  <c r="F69" i="20"/>
  <c r="F175" i="20"/>
  <c r="F64" i="20"/>
  <c r="F87" i="20"/>
  <c r="F178" i="20"/>
  <c r="F176" i="20"/>
  <c r="E54" i="20"/>
  <c r="F145" i="20"/>
  <c r="E81" i="20"/>
  <c r="G172" i="20"/>
  <c r="F61" i="20"/>
  <c r="D92" i="20"/>
  <c r="D24" i="34"/>
  <c r="C79" i="37"/>
  <c r="C31" i="37"/>
  <c r="E53" i="20"/>
  <c r="K47" i="3"/>
  <c r="G167" i="20"/>
  <c r="G154" i="20"/>
  <c r="E80" i="20"/>
  <c r="F66" i="20"/>
  <c r="G153" i="20"/>
  <c r="E24" i="34" l="1"/>
  <c r="C37" i="37"/>
  <c r="E92" i="20"/>
  <c r="E37" i="37"/>
  <c r="F24" i="34"/>
  <c r="F92" i="20"/>
  <c r="M47" i="3"/>
  <c r="G24" i="34"/>
  <c r="S85" i="37"/>
  <c r="F183" i="20"/>
  <c r="G183" i="20"/>
  <c r="U85" i="37"/>
  <c r="H24" i="34"/>
  <c r="N47" i="3" l="1"/>
  <c r="O21" i="3" s="1"/>
  <c r="G92" i="20"/>
  <c r="V25" i="37"/>
  <c r="O10" i="3" l="1"/>
  <c r="O9" i="3"/>
  <c r="O38" i="3"/>
  <c r="O25" i="3"/>
  <c r="O13" i="3"/>
  <c r="O36" i="3"/>
  <c r="O32" i="3"/>
  <c r="O29" i="3"/>
  <c r="O40" i="3"/>
  <c r="O44" i="3"/>
  <c r="O27" i="3"/>
  <c r="O30" i="3"/>
  <c r="O8" i="3"/>
  <c r="H92" i="20"/>
  <c r="O14" i="3"/>
  <c r="O39" i="3"/>
  <c r="O45" i="3"/>
  <c r="O43" i="3"/>
  <c r="O28" i="3"/>
  <c r="O19" i="3"/>
  <c r="O24" i="3"/>
  <c r="O37" i="3"/>
  <c r="O12" i="3"/>
  <c r="O41" i="3"/>
  <c r="O16" i="3"/>
  <c r="O20" i="3"/>
  <c r="O33" i="3"/>
  <c r="O46" i="3"/>
  <c r="O23" i="3"/>
  <c r="O11" i="3"/>
  <c r="O31" i="3"/>
  <c r="O34" i="3"/>
  <c r="O26" i="3"/>
  <c r="O35" i="3"/>
  <c r="O17" i="3"/>
  <c r="W31" i="37"/>
  <c r="O15" i="3"/>
  <c r="O22" i="3"/>
  <c r="O18" i="3"/>
  <c r="O42" i="3"/>
  <c r="O47" i="3"/>
  <c r="P34" i="3" l="1"/>
  <c r="J79" i="20" s="1"/>
  <c r="I79" i="20"/>
  <c r="P19" i="3"/>
  <c r="J64" i="20" s="1"/>
  <c r="I64" i="20"/>
  <c r="I84" i="20"/>
  <c r="P39" i="3"/>
  <c r="J84" i="20" s="1"/>
  <c r="I63" i="20"/>
  <c r="P18" i="3"/>
  <c r="J63" i="20" s="1"/>
  <c r="I62" i="20"/>
  <c r="P17" i="3"/>
  <c r="J62" i="20" s="1"/>
  <c r="I76" i="20"/>
  <c r="P31" i="3"/>
  <c r="J76" i="20" s="1"/>
  <c r="P33" i="3"/>
  <c r="J78" i="20" s="1"/>
  <c r="I78" i="20"/>
  <c r="I57" i="20"/>
  <c r="P12" i="3"/>
  <c r="J57" i="20" s="1"/>
  <c r="I73" i="20"/>
  <c r="P28" i="3"/>
  <c r="J73" i="20" s="1"/>
  <c r="P14" i="3"/>
  <c r="J59" i="20" s="1"/>
  <c r="I59" i="20"/>
  <c r="P27" i="3"/>
  <c r="J72" i="20" s="1"/>
  <c r="I72" i="20"/>
  <c r="I74" i="20"/>
  <c r="P29" i="3"/>
  <c r="J74" i="20" s="1"/>
  <c r="I70" i="20"/>
  <c r="P25" i="3"/>
  <c r="J70" i="20" s="1"/>
  <c r="P22" i="3"/>
  <c r="J67" i="20" s="1"/>
  <c r="I67" i="20"/>
  <c r="P11" i="3"/>
  <c r="J56" i="20" s="1"/>
  <c r="I56" i="20"/>
  <c r="P37" i="3"/>
  <c r="J82" i="20" s="1"/>
  <c r="I82" i="20"/>
  <c r="I89" i="20"/>
  <c r="P44" i="3"/>
  <c r="J89" i="20" s="1"/>
  <c r="I77" i="20"/>
  <c r="P32" i="3"/>
  <c r="J77" i="20" s="1"/>
  <c r="I83" i="20"/>
  <c r="P38" i="3"/>
  <c r="J83" i="20" s="1"/>
  <c r="I87" i="20"/>
  <c r="P42" i="3"/>
  <c r="J87" i="20" s="1"/>
  <c r="I91" i="20"/>
  <c r="P46" i="3"/>
  <c r="J91" i="20" s="1"/>
  <c r="P35" i="3"/>
  <c r="J80" i="20" s="1"/>
  <c r="I80" i="20"/>
  <c r="P20" i="3"/>
  <c r="J65" i="20" s="1"/>
  <c r="I65" i="20"/>
  <c r="P43" i="3"/>
  <c r="J88" i="20" s="1"/>
  <c r="I88" i="20"/>
  <c r="W37" i="37"/>
  <c r="I92" i="20"/>
  <c r="P15" i="3"/>
  <c r="J60" i="20" s="1"/>
  <c r="I60" i="20"/>
  <c r="P26" i="3"/>
  <c r="J71" i="20" s="1"/>
  <c r="I71" i="20"/>
  <c r="I68" i="20"/>
  <c r="P23" i="3"/>
  <c r="J68" i="20" s="1"/>
  <c r="P16" i="3"/>
  <c r="J61" i="20" s="1"/>
  <c r="I61" i="20"/>
  <c r="I69" i="20"/>
  <c r="P24" i="3"/>
  <c r="J69" i="20" s="1"/>
  <c r="I90" i="20"/>
  <c r="P45" i="3"/>
  <c r="J90" i="20" s="1"/>
  <c r="I53" i="20"/>
  <c r="P8" i="3"/>
  <c r="P21" i="3"/>
  <c r="J66" i="20" s="1"/>
  <c r="I66" i="20"/>
  <c r="I81" i="20"/>
  <c r="P36" i="3"/>
  <c r="J81" i="20" s="1"/>
  <c r="P9" i="3"/>
  <c r="J54" i="20" s="1"/>
  <c r="I54" i="20"/>
  <c r="P41" i="3"/>
  <c r="J86" i="20" s="1"/>
  <c r="I86" i="20"/>
  <c r="P30" i="3"/>
  <c r="J75" i="20" s="1"/>
  <c r="I75" i="20"/>
  <c r="I85" i="20"/>
  <c r="P40" i="3"/>
  <c r="J85" i="20" s="1"/>
  <c r="P13" i="3"/>
  <c r="J58" i="20" s="1"/>
  <c r="I58" i="20"/>
  <c r="I55" i="20"/>
  <c r="P10" i="3"/>
  <c r="J55" i="20" s="1"/>
  <c r="P47" i="3" l="1"/>
  <c r="D6" i="29" a="1"/>
  <c r="J53" i="20"/>
  <c r="D28" i="29" l="1"/>
  <c r="Q30" i="3" s="1"/>
  <c r="D19" i="29"/>
  <c r="Q21" i="3" s="1"/>
  <c r="D42" i="29"/>
  <c r="Q44" i="3" s="1"/>
  <c r="D34" i="29"/>
  <c r="Q36" i="3" s="1"/>
  <c r="D10" i="29"/>
  <c r="Q12" i="3" s="1"/>
  <c r="D31" i="29"/>
  <c r="Q33" i="3" s="1"/>
  <c r="D41" i="29"/>
  <c r="Q43" i="3" s="1"/>
  <c r="D22" i="29"/>
  <c r="Q24" i="3" s="1"/>
  <c r="D40" i="29"/>
  <c r="Q42" i="3" s="1"/>
  <c r="D26" i="29"/>
  <c r="Q28" i="3" s="1"/>
  <c r="D15" i="29"/>
  <c r="Q17" i="3" s="1"/>
  <c r="D32" i="29"/>
  <c r="Q34" i="3" s="1"/>
  <c r="D12" i="29"/>
  <c r="Q14" i="3" s="1"/>
  <c r="D33" i="29"/>
  <c r="Q35" i="3" s="1"/>
  <c r="D35" i="29"/>
  <c r="Q37" i="3" s="1"/>
  <c r="D27" i="29"/>
  <c r="Q29" i="3" s="1"/>
  <c r="D36" i="29"/>
  <c r="Q38" i="3" s="1"/>
  <c r="D30" i="29"/>
  <c r="Q32" i="3" s="1"/>
  <c r="D9" i="29"/>
  <c r="Q11" i="3" s="1"/>
  <c r="D16" i="29"/>
  <c r="Q18" i="3" s="1"/>
  <c r="D13" i="29"/>
  <c r="Q15" i="3" s="1"/>
  <c r="D43" i="29"/>
  <c r="Q45" i="3" s="1"/>
  <c r="D25" i="29"/>
  <c r="Q27" i="3" s="1"/>
  <c r="D14" i="29"/>
  <c r="Q16" i="3" s="1"/>
  <c r="D6" i="29"/>
  <c r="Q8" i="3" s="1"/>
  <c r="D23" i="29"/>
  <c r="Q25" i="3" s="1"/>
  <c r="D39" i="29"/>
  <c r="Q41" i="3" s="1"/>
  <c r="D37" i="29"/>
  <c r="Q39" i="3" s="1"/>
  <c r="D11" i="29"/>
  <c r="Q13" i="3" s="1"/>
  <c r="D44" i="29"/>
  <c r="Q46" i="3" s="1"/>
  <c r="D7" i="29"/>
  <c r="Q9" i="3" s="1"/>
  <c r="D21" i="29"/>
  <c r="Q23" i="3" s="1"/>
  <c r="D8" i="29"/>
  <c r="Q10" i="3" s="1"/>
  <c r="D24" i="29"/>
  <c r="Q26" i="3" s="1"/>
  <c r="D18" i="29"/>
  <c r="Q20" i="3" s="1"/>
  <c r="D20" i="29"/>
  <c r="Q22" i="3" s="1"/>
  <c r="D17" i="29"/>
  <c r="Q19" i="3" s="1"/>
  <c r="D29" i="29"/>
  <c r="Q31" i="3" s="1"/>
  <c r="D38" i="29"/>
  <c r="Q40" i="3" s="1"/>
  <c r="J92" i="20"/>
  <c r="W43" i="37"/>
  <c r="I85" i="3" l="1"/>
  <c r="D129" i="20"/>
  <c r="R39" i="3"/>
  <c r="H85" i="3"/>
  <c r="S39" i="3"/>
  <c r="T39" i="3"/>
  <c r="I80" i="3"/>
  <c r="R34" i="3"/>
  <c r="D124" i="20"/>
  <c r="H80" i="3"/>
  <c r="S34" i="3"/>
  <c r="T34" i="3"/>
  <c r="R24" i="3"/>
  <c r="I70" i="3"/>
  <c r="H70" i="3"/>
  <c r="D114" i="20"/>
  <c r="S24" i="3"/>
  <c r="T24" i="3"/>
  <c r="S36" i="3"/>
  <c r="D126" i="20"/>
  <c r="H82" i="3"/>
  <c r="R36" i="3"/>
  <c r="I82" i="3"/>
  <c r="T36" i="3"/>
  <c r="S16" i="3"/>
  <c r="I62" i="3"/>
  <c r="D106" i="20"/>
  <c r="R16" i="3"/>
  <c r="H62" i="3"/>
  <c r="T16" i="3"/>
  <c r="R20" i="3"/>
  <c r="I66" i="3"/>
  <c r="H66" i="3"/>
  <c r="D110" i="20"/>
  <c r="S20" i="3"/>
  <c r="T20" i="3"/>
  <c r="D117" i="20"/>
  <c r="I73" i="3"/>
  <c r="R27" i="3"/>
  <c r="S27" i="3"/>
  <c r="H73" i="3"/>
  <c r="T27" i="3"/>
  <c r="I83" i="3"/>
  <c r="H83" i="3"/>
  <c r="S37" i="3"/>
  <c r="R37" i="3"/>
  <c r="D127" i="20"/>
  <c r="T37" i="3"/>
  <c r="I63" i="3"/>
  <c r="H63" i="3"/>
  <c r="S17" i="3"/>
  <c r="R17" i="3"/>
  <c r="D107" i="20"/>
  <c r="T17" i="3"/>
  <c r="D133" i="20"/>
  <c r="I89" i="3"/>
  <c r="R43" i="3"/>
  <c r="S43" i="3"/>
  <c r="H89" i="3"/>
  <c r="T43" i="3"/>
  <c r="D134" i="20"/>
  <c r="R44" i="3"/>
  <c r="H90" i="3"/>
  <c r="S44" i="3"/>
  <c r="I90" i="3"/>
  <c r="T44" i="3"/>
  <c r="H68" i="3"/>
  <c r="R22" i="3"/>
  <c r="S22" i="3"/>
  <c r="D112" i="20"/>
  <c r="I68" i="3"/>
  <c r="T22" i="3"/>
  <c r="I64" i="3"/>
  <c r="S18" i="3"/>
  <c r="D108" i="20"/>
  <c r="R18" i="3"/>
  <c r="H64" i="3"/>
  <c r="T18" i="3"/>
  <c r="I86" i="3"/>
  <c r="S40" i="3"/>
  <c r="H86" i="3"/>
  <c r="D130" i="20"/>
  <c r="R40" i="3"/>
  <c r="T40" i="3"/>
  <c r="S41" i="3"/>
  <c r="D131" i="20"/>
  <c r="R41" i="3"/>
  <c r="I87" i="3"/>
  <c r="H87" i="3"/>
  <c r="T41" i="3"/>
  <c r="D121" i="20"/>
  <c r="R31" i="3"/>
  <c r="H77" i="3"/>
  <c r="I77" i="3"/>
  <c r="S31" i="3"/>
  <c r="T31" i="3"/>
  <c r="S46" i="3"/>
  <c r="I92" i="3"/>
  <c r="H92" i="3"/>
  <c r="R46" i="3"/>
  <c r="D136" i="20"/>
  <c r="T46" i="3"/>
  <c r="R45" i="3"/>
  <c r="S45" i="3"/>
  <c r="D135" i="20"/>
  <c r="I91" i="3"/>
  <c r="H91" i="3"/>
  <c r="T45" i="3"/>
  <c r="S35" i="3"/>
  <c r="D125" i="20"/>
  <c r="R35" i="3"/>
  <c r="H81" i="3"/>
  <c r="I81" i="3"/>
  <c r="T35" i="3"/>
  <c r="S28" i="3"/>
  <c r="I74" i="3"/>
  <c r="H74" i="3"/>
  <c r="R28" i="3"/>
  <c r="D118" i="20"/>
  <c r="T28" i="3"/>
  <c r="S33" i="3"/>
  <c r="H79" i="3"/>
  <c r="I79" i="3"/>
  <c r="D123" i="20"/>
  <c r="R33" i="3"/>
  <c r="T33" i="3"/>
  <c r="S21" i="3"/>
  <c r="R21" i="3"/>
  <c r="H67" i="3"/>
  <c r="D111" i="20"/>
  <c r="I67" i="3"/>
  <c r="T21" i="3"/>
  <c r="D113" i="20"/>
  <c r="I69" i="3"/>
  <c r="S23" i="3"/>
  <c r="R23" i="3"/>
  <c r="H69" i="3"/>
  <c r="T23" i="3"/>
  <c r="S29" i="3"/>
  <c r="R29" i="3"/>
  <c r="D119" i="20"/>
  <c r="I75" i="3"/>
  <c r="H75" i="3"/>
  <c r="T29" i="3"/>
  <c r="H55" i="3"/>
  <c r="I55" i="3"/>
  <c r="R9" i="3"/>
  <c r="S9" i="3"/>
  <c r="D99" i="20"/>
  <c r="T9" i="3"/>
  <c r="R11" i="3"/>
  <c r="I57" i="3"/>
  <c r="D101" i="20"/>
  <c r="H57" i="3"/>
  <c r="S11" i="3"/>
  <c r="T11" i="3"/>
  <c r="R26" i="3"/>
  <c r="I72" i="3"/>
  <c r="D116" i="20"/>
  <c r="S26" i="3"/>
  <c r="H72" i="3"/>
  <c r="T26" i="3"/>
  <c r="R25" i="3"/>
  <c r="H71" i="3"/>
  <c r="I71" i="3"/>
  <c r="D115" i="20"/>
  <c r="S25" i="3"/>
  <c r="T25" i="3"/>
  <c r="H78" i="3"/>
  <c r="D122" i="20"/>
  <c r="R32" i="3"/>
  <c r="I78" i="3"/>
  <c r="S32" i="3"/>
  <c r="T32" i="3"/>
  <c r="I65" i="3"/>
  <c r="R19" i="3"/>
  <c r="S19" i="3"/>
  <c r="D109" i="20"/>
  <c r="H65" i="3"/>
  <c r="T19" i="3"/>
  <c r="I56" i="3"/>
  <c r="D100" i="20"/>
  <c r="R10" i="3"/>
  <c r="S10" i="3"/>
  <c r="H56" i="3"/>
  <c r="T10" i="3"/>
  <c r="R13" i="3"/>
  <c r="H59" i="3"/>
  <c r="D103" i="20"/>
  <c r="I59" i="3"/>
  <c r="S13" i="3"/>
  <c r="T13" i="3"/>
  <c r="H54" i="3"/>
  <c r="Q47" i="3"/>
  <c r="S8" i="3"/>
  <c r="I54" i="3"/>
  <c r="D98" i="20"/>
  <c r="R8" i="3"/>
  <c r="T8" i="3"/>
  <c r="D105" i="20"/>
  <c r="H61" i="3"/>
  <c r="S15" i="3"/>
  <c r="R15" i="3"/>
  <c r="I61" i="3"/>
  <c r="T15" i="3"/>
  <c r="H84" i="3"/>
  <c r="D128" i="20"/>
  <c r="I84" i="3"/>
  <c r="S38" i="3"/>
  <c r="R38" i="3"/>
  <c r="T38" i="3"/>
  <c r="R14" i="3"/>
  <c r="I60" i="3"/>
  <c r="H60" i="3"/>
  <c r="S14" i="3"/>
  <c r="D104" i="20"/>
  <c r="T14" i="3"/>
  <c r="H88" i="3"/>
  <c r="D132" i="20"/>
  <c r="R42" i="3"/>
  <c r="S42" i="3"/>
  <c r="I88" i="3"/>
  <c r="T42" i="3"/>
  <c r="S12" i="3"/>
  <c r="H58" i="3"/>
  <c r="R12" i="3"/>
  <c r="D102" i="20"/>
  <c r="I58" i="3"/>
  <c r="T12" i="3"/>
  <c r="S30" i="3"/>
  <c r="H76" i="3"/>
  <c r="D120" i="20"/>
  <c r="I76" i="3"/>
  <c r="R30" i="3"/>
  <c r="T30" i="3"/>
  <c r="F120" i="20" l="1"/>
  <c r="V30" i="3"/>
  <c r="C43" i="37"/>
  <c r="C91" i="37"/>
  <c r="D25" i="34"/>
  <c r="D137" i="20"/>
  <c r="I148" i="20"/>
  <c r="K58" i="3"/>
  <c r="F102" i="20"/>
  <c r="V12" i="3"/>
  <c r="E132" i="20"/>
  <c r="U42" i="3"/>
  <c r="E104" i="20"/>
  <c r="U14" i="3"/>
  <c r="I174" i="20"/>
  <c r="K84" i="3"/>
  <c r="I151" i="20"/>
  <c r="K61" i="3"/>
  <c r="I93" i="3"/>
  <c r="I144" i="20"/>
  <c r="K54" i="3"/>
  <c r="G103" i="20"/>
  <c r="D11" i="17"/>
  <c r="H149" i="20"/>
  <c r="J59" i="3"/>
  <c r="F100" i="20"/>
  <c r="V10" i="3"/>
  <c r="G109" i="20"/>
  <c r="D17" i="17"/>
  <c r="E109" i="20"/>
  <c r="U19" i="3"/>
  <c r="I168" i="20"/>
  <c r="K78" i="3"/>
  <c r="D23" i="17"/>
  <c r="G115" i="20"/>
  <c r="H161" i="20"/>
  <c r="J71" i="3"/>
  <c r="F116" i="20"/>
  <c r="V26" i="3"/>
  <c r="G101" i="20"/>
  <c r="D9" i="17"/>
  <c r="I147" i="20"/>
  <c r="K57" i="3"/>
  <c r="F99" i="20"/>
  <c r="V9" i="3"/>
  <c r="G119" i="20"/>
  <c r="D27" i="17"/>
  <c r="E119" i="20"/>
  <c r="U29" i="3"/>
  <c r="E113" i="20"/>
  <c r="U23" i="3"/>
  <c r="G111" i="20"/>
  <c r="D19" i="17"/>
  <c r="E111" i="20"/>
  <c r="U21" i="3"/>
  <c r="G118" i="20"/>
  <c r="D26" i="17"/>
  <c r="I164" i="20"/>
  <c r="K74" i="3"/>
  <c r="H171" i="20"/>
  <c r="J81" i="3"/>
  <c r="G135" i="20"/>
  <c r="D43" i="17"/>
  <c r="F135" i="20"/>
  <c r="V45" i="3"/>
  <c r="E136" i="20"/>
  <c r="U46" i="3"/>
  <c r="G121" i="20"/>
  <c r="D29" i="17"/>
  <c r="E121" i="20"/>
  <c r="U31" i="3"/>
  <c r="I177" i="20"/>
  <c r="K87" i="3"/>
  <c r="D38" i="17"/>
  <c r="G130" i="20"/>
  <c r="F130" i="20"/>
  <c r="V40" i="3"/>
  <c r="E108" i="20"/>
  <c r="U18" i="3"/>
  <c r="D20" i="17"/>
  <c r="G112" i="20"/>
  <c r="E112" i="20"/>
  <c r="U22" i="3"/>
  <c r="F134" i="20"/>
  <c r="V44" i="3"/>
  <c r="G133" i="20"/>
  <c r="D41" i="17"/>
  <c r="I179" i="20"/>
  <c r="K89" i="3"/>
  <c r="E107" i="20"/>
  <c r="U17" i="3"/>
  <c r="D35" i="17"/>
  <c r="G127" i="20"/>
  <c r="H173" i="20"/>
  <c r="J83" i="3"/>
  <c r="F117" i="20"/>
  <c r="V27" i="3"/>
  <c r="D18" i="17"/>
  <c r="G110" i="20"/>
  <c r="I156" i="20"/>
  <c r="K66" i="3"/>
  <c r="E106" i="20"/>
  <c r="U16" i="3"/>
  <c r="D34" i="17"/>
  <c r="G126" i="20"/>
  <c r="D32" i="17"/>
  <c r="G124" i="20"/>
  <c r="E124" i="20"/>
  <c r="U34" i="3"/>
  <c r="H175" i="20"/>
  <c r="J85" i="3"/>
  <c r="G120" i="20"/>
  <c r="D28" i="17"/>
  <c r="H166" i="20"/>
  <c r="J76" i="3"/>
  <c r="D40" i="17"/>
  <c r="G132" i="20"/>
  <c r="F104" i="20"/>
  <c r="V14" i="3"/>
  <c r="G128" i="20"/>
  <c r="D36" i="17"/>
  <c r="E105" i="20"/>
  <c r="U15" i="3"/>
  <c r="G98" i="20"/>
  <c r="D6" i="17"/>
  <c r="T47" i="3"/>
  <c r="S47" i="3"/>
  <c r="F98" i="20"/>
  <c r="V8" i="3"/>
  <c r="F103" i="20"/>
  <c r="V13" i="3"/>
  <c r="E103" i="20"/>
  <c r="U13" i="3"/>
  <c r="E100" i="20"/>
  <c r="U10" i="3"/>
  <c r="H155" i="20"/>
  <c r="J65" i="3"/>
  <c r="I155" i="20"/>
  <c r="K65" i="3"/>
  <c r="E122" i="20"/>
  <c r="U32" i="3"/>
  <c r="F115" i="20"/>
  <c r="V25" i="3"/>
  <c r="E115" i="20"/>
  <c r="U25" i="3"/>
  <c r="F101" i="20"/>
  <c r="V11" i="3"/>
  <c r="E101" i="20"/>
  <c r="U11" i="3"/>
  <c r="E99" i="20"/>
  <c r="U9" i="3"/>
  <c r="H165" i="20"/>
  <c r="J75" i="3"/>
  <c r="F119" i="20"/>
  <c r="V29" i="3"/>
  <c r="F113" i="20"/>
  <c r="V23" i="3"/>
  <c r="I157" i="20"/>
  <c r="K67" i="3"/>
  <c r="F111" i="20"/>
  <c r="V21" i="3"/>
  <c r="I169" i="20"/>
  <c r="K79" i="3"/>
  <c r="F118" i="20"/>
  <c r="V28" i="3"/>
  <c r="E125" i="20"/>
  <c r="U35" i="3"/>
  <c r="H181" i="20"/>
  <c r="J91" i="3"/>
  <c r="E135" i="20"/>
  <c r="U45" i="3"/>
  <c r="H182" i="20"/>
  <c r="J92" i="3"/>
  <c r="F121" i="20"/>
  <c r="V31" i="3"/>
  <c r="E131" i="20"/>
  <c r="U41" i="3"/>
  <c r="E130" i="20"/>
  <c r="U40" i="3"/>
  <c r="I176" i="20"/>
  <c r="K86" i="3"/>
  <c r="I158" i="20"/>
  <c r="K68" i="3"/>
  <c r="H158" i="20"/>
  <c r="J68" i="3"/>
  <c r="H180" i="20"/>
  <c r="J90" i="3"/>
  <c r="H179" i="20"/>
  <c r="J89" i="3"/>
  <c r="F107" i="20"/>
  <c r="V17" i="3"/>
  <c r="I173" i="20"/>
  <c r="K83" i="3"/>
  <c r="E117" i="20"/>
  <c r="U27" i="3"/>
  <c r="F110" i="20"/>
  <c r="V20" i="3"/>
  <c r="E110" i="20"/>
  <c r="U20" i="3"/>
  <c r="I172" i="20"/>
  <c r="K82" i="3"/>
  <c r="F126" i="20"/>
  <c r="V36" i="3"/>
  <c r="H160" i="20"/>
  <c r="J70" i="3"/>
  <c r="F124" i="20"/>
  <c r="V34" i="3"/>
  <c r="I170" i="20"/>
  <c r="K80" i="3"/>
  <c r="E129" i="20"/>
  <c r="U39" i="3"/>
  <c r="I178" i="20"/>
  <c r="K88" i="3"/>
  <c r="H150" i="20"/>
  <c r="J60" i="3"/>
  <c r="H174" i="20"/>
  <c r="J84" i="3"/>
  <c r="R47" i="3"/>
  <c r="E98" i="20"/>
  <c r="U8" i="3"/>
  <c r="I149" i="20"/>
  <c r="K59" i="3"/>
  <c r="G100" i="20"/>
  <c r="D8" i="17"/>
  <c r="D30" i="17"/>
  <c r="G122" i="20"/>
  <c r="D24" i="17"/>
  <c r="G116" i="20"/>
  <c r="I162" i="20"/>
  <c r="K72" i="3"/>
  <c r="H147" i="20"/>
  <c r="J57" i="3"/>
  <c r="G99" i="20"/>
  <c r="D7" i="17"/>
  <c r="I145" i="20"/>
  <c r="K55" i="3"/>
  <c r="I165" i="20"/>
  <c r="K75" i="3"/>
  <c r="G113" i="20"/>
  <c r="D21" i="17"/>
  <c r="I159" i="20"/>
  <c r="K69" i="3"/>
  <c r="D31" i="17"/>
  <c r="G123" i="20"/>
  <c r="H169" i="20"/>
  <c r="J79" i="3"/>
  <c r="E118" i="20"/>
  <c r="U28" i="3"/>
  <c r="G125" i="20"/>
  <c r="D33" i="17"/>
  <c r="I181" i="20"/>
  <c r="K91" i="3"/>
  <c r="D44" i="17"/>
  <c r="G136" i="20"/>
  <c r="I182" i="20"/>
  <c r="K92" i="3"/>
  <c r="I167" i="20"/>
  <c r="K77" i="3"/>
  <c r="G131" i="20"/>
  <c r="D39" i="17"/>
  <c r="D16" i="17"/>
  <c r="G108" i="20"/>
  <c r="F108" i="20"/>
  <c r="V18" i="3"/>
  <c r="G134" i="20"/>
  <c r="D42" i="17"/>
  <c r="E134" i="20"/>
  <c r="U44" i="3"/>
  <c r="F133" i="20"/>
  <c r="V43" i="3"/>
  <c r="G107" i="20"/>
  <c r="D15" i="17"/>
  <c r="H153" i="20"/>
  <c r="J63" i="3"/>
  <c r="E127" i="20"/>
  <c r="U37" i="3"/>
  <c r="G117" i="20"/>
  <c r="D25" i="17"/>
  <c r="I163" i="20"/>
  <c r="K73" i="3"/>
  <c r="D14" i="17"/>
  <c r="G106" i="20"/>
  <c r="I152" i="20"/>
  <c r="K62" i="3"/>
  <c r="E126" i="20"/>
  <c r="U36" i="3"/>
  <c r="G114" i="20"/>
  <c r="D22" i="17"/>
  <c r="I160" i="20"/>
  <c r="K70" i="3"/>
  <c r="H170" i="20"/>
  <c r="J80" i="3"/>
  <c r="D37" i="17"/>
  <c r="G129" i="20"/>
  <c r="E120" i="20"/>
  <c r="U30" i="3"/>
  <c r="E102" i="20"/>
  <c r="U12" i="3"/>
  <c r="H178" i="20"/>
  <c r="J88" i="3"/>
  <c r="E128" i="20"/>
  <c r="U38" i="3"/>
  <c r="F105" i="20"/>
  <c r="V15" i="3"/>
  <c r="I166" i="20"/>
  <c r="K76" i="3"/>
  <c r="D10" i="17"/>
  <c r="G102" i="20"/>
  <c r="H148" i="20"/>
  <c r="J58" i="3"/>
  <c r="F132" i="20"/>
  <c r="V42" i="3"/>
  <c r="D12" i="17"/>
  <c r="G104" i="20"/>
  <c r="I150" i="20"/>
  <c r="K60" i="3"/>
  <c r="F128" i="20"/>
  <c r="V38" i="3"/>
  <c r="D13" i="17"/>
  <c r="G105" i="20"/>
  <c r="H151" i="20"/>
  <c r="J61" i="3"/>
  <c r="H144" i="20"/>
  <c r="H93" i="3"/>
  <c r="J54" i="3"/>
  <c r="H146" i="20"/>
  <c r="J56" i="3"/>
  <c r="I146" i="20"/>
  <c r="K56" i="3"/>
  <c r="F109" i="20"/>
  <c r="V19" i="3"/>
  <c r="F122" i="20"/>
  <c r="V32" i="3"/>
  <c r="H168" i="20"/>
  <c r="J78" i="3"/>
  <c r="I161" i="20"/>
  <c r="K71" i="3"/>
  <c r="H162" i="20"/>
  <c r="J72" i="3"/>
  <c r="E116" i="20"/>
  <c r="U26" i="3"/>
  <c r="H145" i="20"/>
  <c r="J55" i="3"/>
  <c r="H159" i="20"/>
  <c r="J69" i="3"/>
  <c r="H157" i="20"/>
  <c r="J67" i="3"/>
  <c r="E123" i="20"/>
  <c r="U33" i="3"/>
  <c r="F123" i="20"/>
  <c r="V33" i="3"/>
  <c r="H164" i="20"/>
  <c r="J74" i="3"/>
  <c r="I171" i="20"/>
  <c r="K81" i="3"/>
  <c r="F125" i="20"/>
  <c r="V35" i="3"/>
  <c r="F136" i="20"/>
  <c r="V46" i="3"/>
  <c r="H167" i="20"/>
  <c r="J77" i="3"/>
  <c r="H177" i="20"/>
  <c r="J87" i="3"/>
  <c r="F131" i="20"/>
  <c r="V41" i="3"/>
  <c r="H176" i="20"/>
  <c r="J86" i="3"/>
  <c r="H154" i="20"/>
  <c r="J64" i="3"/>
  <c r="I154" i="20"/>
  <c r="K64" i="3"/>
  <c r="F112" i="20"/>
  <c r="V22" i="3"/>
  <c r="I180" i="20"/>
  <c r="K90" i="3"/>
  <c r="E133" i="20"/>
  <c r="U43" i="3"/>
  <c r="I153" i="20"/>
  <c r="K63" i="3"/>
  <c r="F127" i="20"/>
  <c r="V37" i="3"/>
  <c r="H163" i="20"/>
  <c r="J73" i="3"/>
  <c r="H156" i="20"/>
  <c r="J66" i="3"/>
  <c r="H152" i="20"/>
  <c r="J62" i="3"/>
  <c r="F106" i="20"/>
  <c r="V16" i="3"/>
  <c r="H172" i="20"/>
  <c r="J82" i="3"/>
  <c r="F114" i="20"/>
  <c r="V24" i="3"/>
  <c r="E114" i="20"/>
  <c r="U24" i="3"/>
  <c r="F129" i="20"/>
  <c r="V39" i="3"/>
  <c r="I175" i="20"/>
  <c r="K85" i="3"/>
  <c r="H114" i="20" l="1"/>
  <c r="E22" i="17"/>
  <c r="J163" i="20"/>
  <c r="D71" i="17"/>
  <c r="J148" i="20"/>
  <c r="D56" i="17"/>
  <c r="F37" i="17"/>
  <c r="I129" i="20"/>
  <c r="I106" i="20"/>
  <c r="F14" i="17"/>
  <c r="J156" i="20"/>
  <c r="D64" i="17"/>
  <c r="F35" i="17"/>
  <c r="I127" i="20"/>
  <c r="I112" i="20"/>
  <c r="F20" i="17"/>
  <c r="D62" i="17"/>
  <c r="J154" i="20"/>
  <c r="J167" i="20"/>
  <c r="D75" i="17"/>
  <c r="I125" i="20"/>
  <c r="F33" i="17"/>
  <c r="E31" i="17"/>
  <c r="H123" i="20"/>
  <c r="H116" i="20"/>
  <c r="E24" i="17"/>
  <c r="E54" i="17"/>
  <c r="K146" i="20"/>
  <c r="G25" i="34"/>
  <c r="H183" i="20"/>
  <c r="S97" i="37"/>
  <c r="K150" i="20"/>
  <c r="E58" i="17"/>
  <c r="I132" i="20"/>
  <c r="F40" i="17"/>
  <c r="I105" i="20"/>
  <c r="F13" i="17"/>
  <c r="J178" i="20"/>
  <c r="D86" i="17"/>
  <c r="H120" i="20"/>
  <c r="E28" i="17"/>
  <c r="J170" i="20"/>
  <c r="D78" i="17"/>
  <c r="E60" i="17"/>
  <c r="K152" i="20"/>
  <c r="E71" i="17"/>
  <c r="K163" i="20"/>
  <c r="H127" i="20"/>
  <c r="E35" i="17"/>
  <c r="H134" i="20"/>
  <c r="E42" i="17"/>
  <c r="F16" i="17"/>
  <c r="I108" i="20"/>
  <c r="K182" i="20"/>
  <c r="E90" i="17"/>
  <c r="K181" i="20"/>
  <c r="E89" i="17"/>
  <c r="H118" i="20"/>
  <c r="E26" i="17"/>
  <c r="E53" i="17"/>
  <c r="K145" i="20"/>
  <c r="D55" i="17"/>
  <c r="J147" i="20"/>
  <c r="U47" i="3"/>
  <c r="H98" i="20"/>
  <c r="E6" i="17"/>
  <c r="K174" i="20"/>
  <c r="E82" i="17"/>
  <c r="H132" i="20"/>
  <c r="E40" i="17"/>
  <c r="K148" i="20"/>
  <c r="E56" i="17"/>
  <c r="D60" i="17"/>
  <c r="J152" i="20"/>
  <c r="E88" i="17"/>
  <c r="K180" i="20"/>
  <c r="K154" i="20"/>
  <c r="E62" i="17"/>
  <c r="D84" i="17"/>
  <c r="J176" i="20"/>
  <c r="D85" i="17"/>
  <c r="J177" i="20"/>
  <c r="I136" i="20"/>
  <c r="F44" i="17"/>
  <c r="K171" i="20"/>
  <c r="E79" i="17"/>
  <c r="F31" i="17"/>
  <c r="I123" i="20"/>
  <c r="D65" i="17"/>
  <c r="J157" i="20"/>
  <c r="D53" i="17"/>
  <c r="J145" i="20"/>
  <c r="J162" i="20"/>
  <c r="D70" i="17"/>
  <c r="J168" i="20"/>
  <c r="D76" i="17"/>
  <c r="I109" i="20"/>
  <c r="F17" i="17"/>
  <c r="J146" i="20"/>
  <c r="D54" i="17"/>
  <c r="J150" i="20"/>
  <c r="D58" i="17"/>
  <c r="E37" i="17"/>
  <c r="H129" i="20"/>
  <c r="I124" i="20"/>
  <c r="F32" i="17"/>
  <c r="F34" i="17"/>
  <c r="I126" i="20"/>
  <c r="H110" i="20"/>
  <c r="E18" i="17"/>
  <c r="H117" i="20"/>
  <c r="E25" i="17"/>
  <c r="F15" i="17"/>
  <c r="I107" i="20"/>
  <c r="D88" i="17"/>
  <c r="J180" i="20"/>
  <c r="K158" i="20"/>
  <c r="E66" i="17"/>
  <c r="H130" i="20"/>
  <c r="E38" i="17"/>
  <c r="I121" i="20"/>
  <c r="F29" i="17"/>
  <c r="E43" i="17"/>
  <c r="H135" i="20"/>
  <c r="H125" i="20"/>
  <c r="E33" i="17"/>
  <c r="K169" i="20"/>
  <c r="E77" i="17"/>
  <c r="K157" i="20"/>
  <c r="E65" i="17"/>
  <c r="F27" i="17"/>
  <c r="I119" i="20"/>
  <c r="H99" i="20"/>
  <c r="E7" i="17"/>
  <c r="I101" i="20"/>
  <c r="F9" i="17"/>
  <c r="F23" i="17"/>
  <c r="I115" i="20"/>
  <c r="K155" i="20"/>
  <c r="E63" i="17"/>
  <c r="E8" i="17"/>
  <c r="H100" i="20"/>
  <c r="F11" i="17"/>
  <c r="I103" i="20"/>
  <c r="F25" i="34"/>
  <c r="F137" i="20"/>
  <c r="E49" i="37"/>
  <c r="H105" i="20"/>
  <c r="E13" i="17"/>
  <c r="F12" i="17"/>
  <c r="I104" i="20"/>
  <c r="J166" i="20"/>
  <c r="D74" i="17"/>
  <c r="J175" i="20"/>
  <c r="D83" i="17"/>
  <c r="E14" i="17"/>
  <c r="H106" i="20"/>
  <c r="J173" i="20"/>
  <c r="D81" i="17"/>
  <c r="H107" i="20"/>
  <c r="E15" i="17"/>
  <c r="H112" i="20"/>
  <c r="E20" i="17"/>
  <c r="E16" i="17"/>
  <c r="H108" i="20"/>
  <c r="H121" i="20"/>
  <c r="E29" i="17"/>
  <c r="E44" i="17"/>
  <c r="H136" i="20"/>
  <c r="E72" i="17"/>
  <c r="K164" i="20"/>
  <c r="E19" i="17"/>
  <c r="H111" i="20"/>
  <c r="H113" i="20"/>
  <c r="E21" i="17"/>
  <c r="K147" i="20"/>
  <c r="E55" i="17"/>
  <c r="I116" i="20"/>
  <c r="F24" i="17"/>
  <c r="E17" i="17"/>
  <c r="H109" i="20"/>
  <c r="I100" i="20"/>
  <c r="F8" i="17"/>
  <c r="U97" i="37"/>
  <c r="I183" i="20"/>
  <c r="H25" i="34"/>
  <c r="J172" i="20"/>
  <c r="D80" i="17"/>
  <c r="D59" i="17"/>
  <c r="J151" i="20"/>
  <c r="E74" i="17"/>
  <c r="K166" i="20"/>
  <c r="E36" i="17"/>
  <c r="H128" i="20"/>
  <c r="H102" i="20"/>
  <c r="E10" i="17"/>
  <c r="E68" i="17"/>
  <c r="K160" i="20"/>
  <c r="H126" i="20"/>
  <c r="E34" i="17"/>
  <c r="D61" i="17"/>
  <c r="J153" i="20"/>
  <c r="F41" i="17"/>
  <c r="I133" i="20"/>
  <c r="E75" i="17"/>
  <c r="K167" i="20"/>
  <c r="J169" i="20"/>
  <c r="D77" i="17"/>
  <c r="K159" i="20"/>
  <c r="E67" i="17"/>
  <c r="E73" i="17"/>
  <c r="K165" i="20"/>
  <c r="K162" i="20"/>
  <c r="E70" i="17"/>
  <c r="K149" i="20"/>
  <c r="E57" i="17"/>
  <c r="E137" i="20"/>
  <c r="C49" i="37"/>
  <c r="E25" i="34"/>
  <c r="D26" i="34"/>
  <c r="D27" i="34" s="1"/>
  <c r="G137" i="20"/>
  <c r="E59" i="17"/>
  <c r="K151" i="20"/>
  <c r="H104" i="20"/>
  <c r="E12" i="17"/>
  <c r="I102" i="20"/>
  <c r="F10" i="17"/>
  <c r="F28" i="17"/>
  <c r="I120" i="20"/>
  <c r="E83" i="17"/>
  <c r="K175" i="20"/>
  <c r="K153" i="20"/>
  <c r="E61" i="17"/>
  <c r="F36" i="17"/>
  <c r="I128" i="20"/>
  <c r="F22" i="17"/>
  <c r="I114" i="20"/>
  <c r="E41" i="17"/>
  <c r="H133" i="20"/>
  <c r="F39" i="17"/>
  <c r="I131" i="20"/>
  <c r="J164" i="20"/>
  <c r="D72" i="17"/>
  <c r="D67" i="17"/>
  <c r="J159" i="20"/>
  <c r="E69" i="17"/>
  <c r="K161" i="20"/>
  <c r="F30" i="17"/>
  <c r="I122" i="20"/>
  <c r="J93" i="3"/>
  <c r="J144" i="20"/>
  <c r="D52" i="17"/>
  <c r="J174" i="20"/>
  <c r="D82" i="17"/>
  <c r="E86" i="17"/>
  <c r="K178" i="20"/>
  <c r="K170" i="20"/>
  <c r="E78" i="17"/>
  <c r="J160" i="20"/>
  <c r="D68" i="17"/>
  <c r="K172" i="20"/>
  <c r="E80" i="17"/>
  <c r="I110" i="20"/>
  <c r="F18" i="17"/>
  <c r="K173" i="20"/>
  <c r="E81" i="17"/>
  <c r="J179" i="20"/>
  <c r="D87" i="17"/>
  <c r="D66" i="17"/>
  <c r="J158" i="20"/>
  <c r="K176" i="20"/>
  <c r="E84" i="17"/>
  <c r="E39" i="17"/>
  <c r="H131" i="20"/>
  <c r="J182" i="20"/>
  <c r="D90" i="17"/>
  <c r="D89" i="17"/>
  <c r="J181" i="20"/>
  <c r="F26" i="17"/>
  <c r="I118" i="20"/>
  <c r="F19" i="17"/>
  <c r="I111" i="20"/>
  <c r="I113" i="20"/>
  <c r="F21" i="17"/>
  <c r="J165" i="20"/>
  <c r="D73" i="17"/>
  <c r="E9" i="17"/>
  <c r="H101" i="20"/>
  <c r="H115" i="20"/>
  <c r="E23" i="17"/>
  <c r="H122" i="20"/>
  <c r="E30" i="17"/>
  <c r="D63" i="17"/>
  <c r="J155" i="20"/>
  <c r="H103" i="20"/>
  <c r="E11" i="17"/>
  <c r="I98" i="20"/>
  <c r="F6" i="17"/>
  <c r="V47" i="3"/>
  <c r="D45" i="17"/>
  <c r="E32" i="17"/>
  <c r="H124" i="20"/>
  <c r="K156" i="20"/>
  <c r="E64" i="17"/>
  <c r="F25" i="17"/>
  <c r="I117" i="20"/>
  <c r="E87" i="17"/>
  <c r="K179" i="20"/>
  <c r="I134" i="20"/>
  <c r="F42" i="17"/>
  <c r="F38" i="17"/>
  <c r="I130" i="20"/>
  <c r="E85" i="17"/>
  <c r="K177" i="20"/>
  <c r="I135" i="20"/>
  <c r="F43" i="17"/>
  <c r="D79" i="17"/>
  <c r="J171" i="20"/>
  <c r="H119" i="20"/>
  <c r="E27" i="17"/>
  <c r="I99" i="20"/>
  <c r="F7" i="17"/>
  <c r="D69" i="17"/>
  <c r="J161" i="20"/>
  <c r="K168" i="20"/>
  <c r="E76" i="17"/>
  <c r="J149" i="20"/>
  <c r="D57" i="17"/>
  <c r="E52" i="17"/>
  <c r="K144" i="20"/>
  <c r="K93" i="3"/>
  <c r="F45" i="17" l="1"/>
  <c r="E91" i="17"/>
  <c r="D91" i="17"/>
  <c r="E26" i="34"/>
  <c r="H137" i="20"/>
  <c r="H26" i="34"/>
  <c r="K183" i="20"/>
  <c r="F26" i="34"/>
  <c r="I137" i="20"/>
  <c r="J183" i="20"/>
  <c r="G26" i="34"/>
  <c r="E4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松岡　大介</author>
  </authors>
  <commentList>
    <comment ref="F25" authorId="0" shapeId="0" xr:uid="{23234327-3532-4358-8A7D-A62915C35926}">
      <text>
        <r>
          <rPr>
            <b/>
            <sz val="9"/>
            <color indexed="81"/>
            <rFont val="MS P ゴシック"/>
            <family val="3"/>
            <charset val="128"/>
          </rPr>
          <t>計算結果エラーのため、－を手打ち</t>
        </r>
      </text>
    </comment>
    <comment ref="G25" authorId="0" shapeId="0" xr:uid="{88D7738E-DF15-4415-9B10-DE842FC3294E}">
      <text>
        <r>
          <rPr>
            <b/>
            <sz val="9"/>
            <color indexed="81"/>
            <rFont val="MS P ゴシック"/>
            <family val="3"/>
            <charset val="128"/>
          </rPr>
          <t>計算結果エラーのため、－を手打ち</t>
        </r>
      </text>
    </comment>
    <comment ref="H25" authorId="0" shapeId="0" xr:uid="{2209EFFE-6859-480B-9C2B-4A1EAABE9D6A}">
      <text>
        <r>
          <rPr>
            <b/>
            <sz val="9"/>
            <color indexed="81"/>
            <rFont val="MS P ゴシック"/>
            <family val="3"/>
            <charset val="128"/>
          </rPr>
          <t>計算結果エラーのため、－を手打ち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松岡　大介</author>
  </authors>
  <commentList>
    <comment ref="AA31" authorId="0" shapeId="0" xr:uid="{305739FE-37C8-4FFE-B8CB-F1B66BBFFA03}">
      <text>
        <r>
          <rPr>
            <b/>
            <sz val="9"/>
            <color indexed="81"/>
            <rFont val="MS P ゴシック"/>
            <family val="3"/>
            <charset val="128"/>
          </rPr>
          <t>計算結果エラーのため、－を手打ち</t>
        </r>
      </text>
    </comment>
    <comment ref="AA39" authorId="0" shapeId="0" xr:uid="{90979F4C-9E66-48FE-93BF-40E06B9AF529}">
      <text>
        <r>
          <rPr>
            <b/>
            <sz val="9"/>
            <color indexed="81"/>
            <rFont val="MS P ゴシック"/>
            <family val="3"/>
            <charset val="128"/>
          </rPr>
          <t>計算結果エラーのため、－を手打ち</t>
        </r>
      </text>
    </comment>
  </commentList>
</comments>
</file>

<file path=xl/sharedStrings.xml><?xml version="1.0" encoding="utf-8"?>
<sst xmlns="http://schemas.openxmlformats.org/spreadsheetml/2006/main" count="3681" uniqueCount="931">
  <si>
    <t>（単位：百万円）</t>
  </si>
  <si>
    <t>01</t>
  </si>
  <si>
    <t>02</t>
  </si>
  <si>
    <t>03</t>
  </si>
  <si>
    <t>04</t>
  </si>
  <si>
    <t>05</t>
  </si>
  <si>
    <t>06</t>
  </si>
  <si>
    <t>07</t>
  </si>
  <si>
    <t>08</t>
  </si>
  <si>
    <t>09</t>
  </si>
  <si>
    <t>10</t>
  </si>
  <si>
    <t>11</t>
  </si>
  <si>
    <t>12</t>
  </si>
  <si>
    <t>13</t>
  </si>
  <si>
    <t>14</t>
  </si>
  <si>
    <t>35</t>
  </si>
  <si>
    <t>農業</t>
  </si>
  <si>
    <t>鉱業</t>
  </si>
  <si>
    <t>建設</t>
  </si>
  <si>
    <t>商業</t>
  </si>
  <si>
    <t>金融・保険</t>
  </si>
  <si>
    <t>不動産</t>
  </si>
  <si>
    <t>公務</t>
  </si>
  <si>
    <t>分類不明</t>
  </si>
  <si>
    <t>内生部門計</t>
  </si>
  <si>
    <t>最終需要部門計</t>
  </si>
  <si>
    <t>県内生産額</t>
  </si>
  <si>
    <t>○</t>
  </si>
  <si>
    <t>15</t>
  </si>
  <si>
    <t>37</t>
  </si>
  <si>
    <t>雇用者所得</t>
  </si>
  <si>
    <t>39</t>
  </si>
  <si>
    <t>営業余剰</t>
  </si>
  <si>
    <t>資本減耗引当</t>
  </si>
  <si>
    <t>粗付加価値部門計</t>
  </si>
  <si>
    <t>在庫純増</t>
  </si>
  <si>
    <t>需要合計</t>
  </si>
  <si>
    <t>投入係数</t>
    <rPh sb="0" eb="2">
      <t>トウニュウ</t>
    </rPh>
    <rPh sb="2" eb="4">
      <t>ケイスウ</t>
    </rPh>
    <phoneticPr fontId="2"/>
  </si>
  <si>
    <t>輸移入係数</t>
    <rPh sb="0" eb="1">
      <t>ユ</t>
    </rPh>
    <rPh sb="1" eb="3">
      <t>イニュウ</t>
    </rPh>
    <rPh sb="3" eb="5">
      <t>ケイスウ</t>
    </rPh>
    <phoneticPr fontId="2"/>
  </si>
  <si>
    <t>県内自給率</t>
    <rPh sb="0" eb="1">
      <t>ケン</t>
    </rPh>
    <rPh sb="1" eb="2">
      <t>ナイ</t>
    </rPh>
    <rPh sb="2" eb="5">
      <t>ジキュウリツ</t>
    </rPh>
    <phoneticPr fontId="2"/>
  </si>
  <si>
    <t>消費
パターン</t>
    <rPh sb="0" eb="2">
      <t>ショウヒ</t>
    </rPh>
    <phoneticPr fontId="2"/>
  </si>
  <si>
    <t>消費支出</t>
    <rPh sb="0" eb="2">
      <t>ショウヒ</t>
    </rPh>
    <rPh sb="2" eb="4">
      <t>シシュツ</t>
    </rPh>
    <phoneticPr fontId="2"/>
  </si>
  <si>
    <t>実収入</t>
    <rPh sb="0" eb="3">
      <t>ジッシュウニュウ</t>
    </rPh>
    <phoneticPr fontId="2"/>
  </si>
  <si>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</si>
  <si>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</si>
  <si>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</si>
  <si>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</si>
  <si>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</si>
  <si>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</si>
  <si>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</si>
  <si>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</si>
  <si>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</si>
  <si>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</si>
  <si>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</si>
  <si>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</si>
  <si>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2"/>
  </si>
  <si>
    <t>雇用者所得
誘発額
(直接）</t>
    <rPh sb="0" eb="3">
      <t>コヨウシャ</t>
    </rPh>
    <rPh sb="3" eb="5">
      <t>ショトク</t>
    </rPh>
    <rPh sb="6" eb="9">
      <t>ユウハツガク</t>
    </rPh>
    <rPh sb="11" eb="13">
      <t>チョクセツ</t>
    </rPh>
    <phoneticPr fontId="2"/>
  </si>
  <si>
    <t>生産誘発額
(第２次)</t>
    <rPh sb="0" eb="2">
      <t>セイサン</t>
    </rPh>
    <rPh sb="2" eb="5">
      <t>ユウハツガク</t>
    </rPh>
    <rPh sb="7" eb="8">
      <t>ダイ</t>
    </rPh>
    <rPh sb="9" eb="10">
      <t>ジ</t>
    </rPh>
    <phoneticPr fontId="2"/>
  </si>
  <si>
    <t>手順</t>
    <rPh sb="0" eb="2">
      <t>テジュン</t>
    </rPh>
    <phoneticPr fontId="2"/>
  </si>
  <si>
    <t>生産誘発額</t>
  </si>
  <si>
    <t>合計</t>
  </si>
  <si>
    <t>総括表</t>
    <rPh sb="0" eb="2">
      <t>ソウカツ</t>
    </rPh>
    <rPh sb="2" eb="3">
      <t>ヒョウ</t>
    </rPh>
    <phoneticPr fontId="13"/>
  </si>
  <si>
    <t>１　分析担当者</t>
    <rPh sb="4" eb="7">
      <t>タントウシャ</t>
    </rPh>
    <phoneticPr fontId="13"/>
  </si>
  <si>
    <t>(単位：百万円、率）</t>
    <rPh sb="1" eb="3">
      <t>タンイ</t>
    </rPh>
    <rPh sb="4" eb="5">
      <t>ヒャク</t>
    </rPh>
    <rPh sb="5" eb="7">
      <t>マンエン</t>
    </rPh>
    <rPh sb="8" eb="9">
      <t>リツ</t>
    </rPh>
    <phoneticPr fontId="13"/>
  </si>
  <si>
    <t>消費転換率</t>
    <rPh sb="0" eb="2">
      <t>ショウヒ</t>
    </rPh>
    <rPh sb="2" eb="4">
      <t>テンカン</t>
    </rPh>
    <rPh sb="4" eb="5">
      <t>リツ</t>
    </rPh>
    <phoneticPr fontId="2"/>
  </si>
  <si>
    <t>直接効果</t>
  </si>
  <si>
    <t>連絡先</t>
    <rPh sb="0" eb="3">
      <t>レンラクサキ</t>
    </rPh>
    <phoneticPr fontId="13"/>
  </si>
  <si>
    <t>第１次波及効果</t>
    <rPh sb="3" eb="5">
      <t>ハキュウ</t>
    </rPh>
    <phoneticPr fontId="13"/>
  </si>
  <si>
    <t>第２次波及効果</t>
    <rPh sb="3" eb="5">
      <t>ハキュウ</t>
    </rPh>
    <phoneticPr fontId="13"/>
  </si>
  <si>
    <t>担当者名</t>
    <rPh sb="3" eb="4">
      <t>メイ</t>
    </rPh>
    <phoneticPr fontId="13"/>
  </si>
  <si>
    <t>(単位：百万円)</t>
    <rPh sb="1" eb="3">
      <t>タンイ</t>
    </rPh>
    <rPh sb="4" eb="5">
      <t>ヒャク</t>
    </rPh>
    <rPh sb="5" eb="7">
      <t>マンエン</t>
    </rPh>
    <phoneticPr fontId="13"/>
  </si>
  <si>
    <t>生産誘発額(第１次)</t>
    <rPh sb="6" eb="7">
      <t>ダイ</t>
    </rPh>
    <rPh sb="8" eb="9">
      <t>ジ</t>
    </rPh>
    <phoneticPr fontId="13"/>
  </si>
  <si>
    <t>雇用者所得誘発額
(直接＋第１次)</t>
    <rPh sb="10" eb="12">
      <t>チョクセツ</t>
    </rPh>
    <rPh sb="13" eb="14">
      <t>ダイ</t>
    </rPh>
    <rPh sb="15" eb="16">
      <t>ジ</t>
    </rPh>
    <phoneticPr fontId="13"/>
  </si>
  <si>
    <t>民間消費支出増加額</t>
    <rPh sb="0" eb="2">
      <t>ミンカン</t>
    </rPh>
    <phoneticPr fontId="13"/>
  </si>
  <si>
    <t>生産誘発額(第２次)</t>
    <rPh sb="6" eb="7">
      <t>ダイ</t>
    </rPh>
    <rPh sb="8" eb="9">
      <t>ジ</t>
    </rPh>
    <phoneticPr fontId="13"/>
  </si>
  <si>
    <t>効果</t>
    <rPh sb="0" eb="2">
      <t>コウカ</t>
    </rPh>
    <phoneticPr fontId="2"/>
  </si>
  <si>
    <t>推計内容</t>
    <rPh sb="0" eb="2">
      <t>スイケイ</t>
    </rPh>
    <rPh sb="2" eb="4">
      <t>ナイヨウ</t>
    </rPh>
    <phoneticPr fontId="2"/>
  </si>
  <si>
    <t>推計方法</t>
    <rPh sb="0" eb="2">
      <t>スイケイ</t>
    </rPh>
    <rPh sb="2" eb="4">
      <t>ホウホウ</t>
    </rPh>
    <phoneticPr fontId="2"/>
  </si>
  <si>
    <t>直接効果</t>
    <rPh sb="0" eb="2">
      <t>チョクセツ</t>
    </rPh>
    <rPh sb="2" eb="4">
      <t>コウカ</t>
    </rPh>
    <phoneticPr fontId="2"/>
  </si>
  <si>
    <t>総合効果</t>
    <rPh sb="0" eb="2">
      <t>ソウゴウ</t>
    </rPh>
    <rPh sb="2" eb="4">
      <t>コウカ</t>
    </rPh>
    <phoneticPr fontId="2"/>
  </si>
  <si>
    <t>(単位：円)</t>
    <rPh sb="1" eb="3">
      <t>タンイ</t>
    </rPh>
    <rPh sb="4" eb="5">
      <t>エン</t>
    </rPh>
    <phoneticPr fontId="2"/>
  </si>
  <si>
    <t>非印刷-作業シート</t>
    <rPh sb="0" eb="1">
      <t>ヒ</t>
    </rPh>
    <rPh sb="1" eb="3">
      <t>インサツ</t>
    </rPh>
    <rPh sb="4" eb="6">
      <t>サギョウ</t>
    </rPh>
    <phoneticPr fontId="2"/>
  </si>
  <si>
    <t>課所(配属)名</t>
    <rPh sb="3" eb="5">
      <t>ハイゾク</t>
    </rPh>
    <phoneticPr fontId="13"/>
  </si>
  <si>
    <t>第１次
波及効果</t>
    <rPh sb="0" eb="1">
      <t>ダイ</t>
    </rPh>
    <rPh sb="2" eb="3">
      <t>ジ</t>
    </rPh>
    <rPh sb="4" eb="6">
      <t>ハキュウ</t>
    </rPh>
    <rPh sb="6" eb="8">
      <t>コウカ</t>
    </rPh>
    <phoneticPr fontId="2"/>
  </si>
  <si>
    <t>第２次
波及効果</t>
    <rPh sb="0" eb="1">
      <t>ダイ</t>
    </rPh>
    <rPh sb="2" eb="3">
      <t>ジ</t>
    </rPh>
    <rPh sb="4" eb="6">
      <t>ハキュウ</t>
    </rPh>
    <rPh sb="6" eb="8">
      <t>コウカ</t>
    </rPh>
    <phoneticPr fontId="2"/>
  </si>
  <si>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2"/>
  </si>
  <si>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2"/>
  </si>
  <si>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2"/>
  </si>
  <si>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2"/>
  </si>
  <si>
    <t>　粗付加価値誘発額を合計(直接＋第１次＋第２次)</t>
    <rPh sb="1" eb="6">
      <t>ソフカカチ</t>
    </rPh>
    <rPh sb="6" eb="9">
      <t>ユウハツガク</t>
    </rPh>
    <rPh sb="10" eb="12">
      <t>ゴウケイ</t>
    </rPh>
    <phoneticPr fontId="2"/>
  </si>
  <si>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2"/>
  </si>
  <si>
    <t>粗付加価値率</t>
    <rPh sb="0" eb="1">
      <t>ホボ</t>
    </rPh>
    <rPh sb="1" eb="3">
      <t>フカ</t>
    </rPh>
    <rPh sb="3" eb="5">
      <t>カチ</t>
    </rPh>
    <rPh sb="5" eb="6">
      <t>リツ</t>
    </rPh>
    <phoneticPr fontId="2"/>
  </si>
  <si>
    <t>雇用者所得率</t>
    <rPh sb="0" eb="3">
      <t>コヨウシャ</t>
    </rPh>
    <rPh sb="3" eb="6">
      <t>ショトクリツ</t>
    </rPh>
    <phoneticPr fontId="2"/>
  </si>
  <si>
    <t>消費パターン</t>
    <rPh sb="0" eb="2">
      <t>ショウヒ</t>
    </rPh>
    <phoneticPr fontId="2"/>
  </si>
  <si>
    <t>(参考)　各係数の算出方法</t>
    <rPh sb="1" eb="3">
      <t>サンコウ</t>
    </rPh>
    <rPh sb="5" eb="6">
      <t>カク</t>
    </rPh>
    <rPh sb="6" eb="8">
      <t>ケイスウ</t>
    </rPh>
    <rPh sb="9" eb="11">
      <t>サンシュツ</t>
    </rPh>
    <rPh sb="11" eb="13">
      <t>ホウホウ</t>
    </rPh>
    <phoneticPr fontId="2"/>
  </si>
  <si>
    <t>　粗付加価値部門計／県内生産額</t>
    <rPh sb="1" eb="6">
      <t>ソフカカチ</t>
    </rPh>
    <rPh sb="6" eb="8">
      <t>ブモン</t>
    </rPh>
    <rPh sb="8" eb="9">
      <t>ケイ</t>
    </rPh>
    <rPh sb="10" eb="12">
      <t>ケンナイ</t>
    </rPh>
    <rPh sb="12" eb="15">
      <t>セイサンガク</t>
    </rPh>
    <phoneticPr fontId="2"/>
  </si>
  <si>
    <t>　雇用者所得／県内生産額</t>
    <rPh sb="1" eb="4">
      <t>コヨウシャ</t>
    </rPh>
    <rPh sb="4" eb="6">
      <t>ショトク</t>
    </rPh>
    <rPh sb="7" eb="9">
      <t>ケンナイ</t>
    </rPh>
    <rPh sb="9" eb="12">
      <t>セイサンガク</t>
    </rPh>
    <phoneticPr fontId="2"/>
  </si>
  <si>
    <t>　各投入額／県内生産額</t>
    <rPh sb="1" eb="2">
      <t>カク</t>
    </rPh>
    <rPh sb="2" eb="4">
      <t>トウニュウ</t>
    </rPh>
    <rPh sb="4" eb="5">
      <t>ガク</t>
    </rPh>
    <rPh sb="6" eb="8">
      <t>ケンナイ</t>
    </rPh>
    <rPh sb="8" eb="11">
      <t>セイサンガク</t>
    </rPh>
    <phoneticPr fontId="2"/>
  </si>
  <si>
    <t>算出方法</t>
    <rPh sb="0" eb="2">
      <t>サンシュツ</t>
    </rPh>
    <rPh sb="2" eb="4">
      <t>ホウホウ</t>
    </rPh>
    <phoneticPr fontId="2"/>
  </si>
  <si>
    <t>係数名</t>
    <rPh sb="0" eb="2">
      <t>ケイスウ</t>
    </rPh>
    <rPh sb="2" eb="3">
      <t>メイ</t>
    </rPh>
    <phoneticPr fontId="2"/>
  </si>
  <si>
    <t>問い合わせ先</t>
    <rPh sb="0" eb="1">
      <t>ト</t>
    </rPh>
    <rPh sb="2" eb="3">
      <t>ア</t>
    </rPh>
    <rPh sb="5" eb="6">
      <t>サキ</t>
    </rPh>
    <phoneticPr fontId="2"/>
  </si>
  <si>
    <t>県内
自給率</t>
    <rPh sb="0" eb="2">
      <t>ケンナイ</t>
    </rPh>
    <rPh sb="3" eb="6">
      <t>ジキュウリツ</t>
    </rPh>
    <phoneticPr fontId="2"/>
  </si>
  <si>
    <t>非印刷-取引基本表</t>
    <rPh sb="0" eb="1">
      <t>ヒ</t>
    </rPh>
    <rPh sb="1" eb="3">
      <t>インサツ</t>
    </rPh>
    <rPh sb="4" eb="6">
      <t>トリヒキ</t>
    </rPh>
    <rPh sb="6" eb="9">
      <t>キホンヒョウ</t>
    </rPh>
    <phoneticPr fontId="2"/>
  </si>
  <si>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2"/>
  </si>
  <si>
    <t>非印刷-消費パターン</t>
    <rPh sb="0" eb="1">
      <t>ヒ</t>
    </rPh>
    <rPh sb="1" eb="3">
      <t>インサツ</t>
    </rPh>
    <rPh sb="4" eb="6">
      <t>ショウヒ</t>
    </rPh>
    <phoneticPr fontId="2"/>
  </si>
  <si>
    <t>非印刷-手順⑤</t>
    <rPh sb="0" eb="1">
      <t>ヒ</t>
    </rPh>
    <rPh sb="1" eb="3">
      <t>インサツ</t>
    </rPh>
    <phoneticPr fontId="2"/>
  </si>
  <si>
    <t>非印刷-手順⑦</t>
    <rPh sb="0" eb="1">
      <t>ヒ</t>
    </rPh>
    <rPh sb="1" eb="3">
      <t>インサツ</t>
    </rPh>
    <phoneticPr fontId="2"/>
  </si>
  <si>
    <t>非印刷-手順⑭</t>
    <rPh sb="0" eb="1">
      <t>ヒ</t>
    </rPh>
    <rPh sb="1" eb="3">
      <t>インサツ</t>
    </rPh>
    <phoneticPr fontId="2"/>
  </si>
  <si>
    <t>パルプ・紙・木製品</t>
  </si>
  <si>
    <t>16</t>
  </si>
  <si>
    <t>17</t>
  </si>
  <si>
    <t>18</t>
  </si>
  <si>
    <t>その他の製造工業製品</t>
  </si>
  <si>
    <t>19</t>
  </si>
  <si>
    <t>20</t>
  </si>
  <si>
    <t>21</t>
  </si>
  <si>
    <t>22</t>
  </si>
  <si>
    <t>23</t>
  </si>
  <si>
    <t>24</t>
  </si>
  <si>
    <t>25</t>
  </si>
  <si>
    <t>26</t>
  </si>
  <si>
    <t>27</t>
  </si>
  <si>
    <t>28</t>
  </si>
  <si>
    <t>29</t>
  </si>
  <si>
    <t>30</t>
  </si>
  <si>
    <t>31</t>
  </si>
  <si>
    <t>対事業所サービス</t>
  </si>
  <si>
    <t>32</t>
  </si>
  <si>
    <t>対個人サービス</t>
  </si>
  <si>
    <t>33</t>
  </si>
  <si>
    <t>34</t>
  </si>
  <si>
    <t>部門名</t>
    <phoneticPr fontId="13"/>
  </si>
  <si>
    <t>表１　産業部門別経済波及効果</t>
    <phoneticPr fontId="13"/>
  </si>
  <si>
    <t>粗付加価値
誘発額</t>
    <phoneticPr fontId="13"/>
  </si>
  <si>
    <t>雇用者所得
誘発額</t>
    <phoneticPr fontId="13"/>
  </si>
  <si>
    <t>繊維製品</t>
  </si>
  <si>
    <t>化学製品</t>
  </si>
  <si>
    <t>鉄鋼</t>
  </si>
  <si>
    <t>非鉄金属</t>
  </si>
  <si>
    <t>金属製品</t>
  </si>
  <si>
    <t>輸送機械</t>
  </si>
  <si>
    <t>電力・ガス・熱供給</t>
  </si>
  <si>
    <t>教育・研究</t>
  </si>
  <si>
    <t>事務用品</t>
  </si>
  <si>
    <t>第１次波及効果</t>
    <rPh sb="0" eb="1">
      <t>ダイ</t>
    </rPh>
    <rPh sb="2" eb="3">
      <t>ジ</t>
    </rPh>
    <rPh sb="3" eb="5">
      <t>ハキュウ</t>
    </rPh>
    <rPh sb="5" eb="7">
      <t>コウカ</t>
    </rPh>
    <phoneticPr fontId="2"/>
  </si>
  <si>
    <t>雇用者所得
誘発額
(直接＋
第１次)</t>
    <rPh sb="0" eb="3">
      <t>コヨウシャ</t>
    </rPh>
    <rPh sb="3" eb="5">
      <t>ショトク</t>
    </rPh>
    <rPh sb="6" eb="9">
      <t>ユウハツガク</t>
    </rPh>
    <rPh sb="11" eb="13">
      <t>チョクセツ</t>
    </rPh>
    <rPh sb="15" eb="16">
      <t>ダイ</t>
    </rPh>
    <rPh sb="17" eb="18">
      <t>ジ</t>
    </rPh>
    <phoneticPr fontId="2"/>
  </si>
  <si>
    <t>民間消費
支出増加額</t>
    <rPh sb="0" eb="2">
      <t>ミンカン</t>
    </rPh>
    <rPh sb="2" eb="4">
      <t>ショウヒ</t>
    </rPh>
    <rPh sb="5" eb="7">
      <t>シシュツ</t>
    </rPh>
    <rPh sb="7" eb="10">
      <t>ゾウカガク</t>
    </rPh>
    <phoneticPr fontId="2"/>
  </si>
  <si>
    <t>生産誘発額
(第１次)</t>
    <rPh sb="0" eb="2">
      <t>セイサン</t>
    </rPh>
    <rPh sb="2" eb="5">
      <t>ユウハツガク</t>
    </rPh>
    <rPh sb="7" eb="8">
      <t>ダイ</t>
    </rPh>
    <rPh sb="9" eb="10">
      <t>ジ</t>
    </rPh>
    <phoneticPr fontId="2"/>
  </si>
  <si>
    <t>粗付加価値
誘発額
(第１次)</t>
    <rPh sb="0" eb="5">
      <t>ソフカカチ</t>
    </rPh>
    <rPh sb="6" eb="9">
      <t>ユウハツガク</t>
    </rPh>
    <rPh sb="11" eb="12">
      <t>ダイ</t>
    </rPh>
    <rPh sb="13" eb="14">
      <t>ジ</t>
    </rPh>
    <phoneticPr fontId="2"/>
  </si>
  <si>
    <t>雇用者所得
誘発額
(第１次）</t>
    <rPh sb="0" eb="3">
      <t>コヨウシャ</t>
    </rPh>
    <rPh sb="3" eb="5">
      <t>ショトク</t>
    </rPh>
    <rPh sb="6" eb="9">
      <t>ユウハツガク</t>
    </rPh>
    <rPh sb="11" eb="12">
      <t>ダイ</t>
    </rPh>
    <rPh sb="13" eb="14">
      <t>ジ</t>
    </rPh>
    <phoneticPr fontId="2"/>
  </si>
  <si>
    <t>粗付加価値
誘発額
(第２次)</t>
    <rPh sb="0" eb="5">
      <t>ソフカカチ</t>
    </rPh>
    <rPh sb="6" eb="9">
      <t>ユウハツガク</t>
    </rPh>
    <rPh sb="11" eb="12">
      <t>ダイ</t>
    </rPh>
    <rPh sb="13" eb="14">
      <t>ジ</t>
    </rPh>
    <phoneticPr fontId="2"/>
  </si>
  <si>
    <t>雇用者所得
誘発額
(第２次）</t>
    <rPh sb="0" eb="3">
      <t>コヨウシャ</t>
    </rPh>
    <rPh sb="3" eb="5">
      <t>ショトク</t>
    </rPh>
    <rPh sb="6" eb="9">
      <t>ユウハツガク</t>
    </rPh>
    <rPh sb="11" eb="12">
      <t>ダイ</t>
    </rPh>
    <rPh sb="13" eb="14">
      <t>ジ</t>
    </rPh>
    <phoneticPr fontId="2"/>
  </si>
  <si>
    <t>生産誘発額
合計</t>
    <rPh sb="0" eb="2">
      <t>セイサン</t>
    </rPh>
    <rPh sb="2" eb="5">
      <t>ユウハツガク</t>
    </rPh>
    <rPh sb="6" eb="8">
      <t>ゴウケイ</t>
    </rPh>
    <phoneticPr fontId="2"/>
  </si>
  <si>
    <t>粗付加価値
誘発額合計</t>
    <rPh sb="0" eb="5">
      <t>ソフカカチ</t>
    </rPh>
    <rPh sb="6" eb="9">
      <t>ユウハツガク</t>
    </rPh>
    <rPh sb="9" eb="11">
      <t>ゴウケイ</t>
    </rPh>
    <phoneticPr fontId="2"/>
  </si>
  <si>
    <t>雇用者所得
誘発額合計</t>
    <rPh sb="0" eb="3">
      <t>コヨウシャ</t>
    </rPh>
    <rPh sb="3" eb="5">
      <t>ショトク</t>
    </rPh>
    <rPh sb="6" eb="9">
      <t>ユウハツガク</t>
    </rPh>
    <rPh sb="9" eb="11">
      <t>ゴウケイ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</si>
  <si>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</si>
  <si>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</si>
  <si>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</si>
  <si>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</si>
  <si>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</si>
  <si>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</si>
  <si>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</si>
  <si>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</si>
  <si>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</si>
  <si>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</si>
  <si>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</si>
  <si>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</si>
  <si>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</si>
  <si>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</si>
  <si>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</si>
  <si>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</si>
  <si>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</si>
  <si>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</si>
  <si>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</si>
  <si>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粗付加
価値率</t>
    <rPh sb="0" eb="6">
      <t>ソフカカチ</t>
    </rPh>
    <rPh sb="6" eb="7">
      <t>リツ</t>
    </rPh>
    <phoneticPr fontId="2"/>
  </si>
  <si>
    <t>雇用者
所得率</t>
    <rPh sb="0" eb="3">
      <t>コヨウシャ</t>
    </rPh>
    <rPh sb="4" eb="7">
      <t>ショトクリツ</t>
    </rPh>
    <phoneticPr fontId="2"/>
  </si>
  <si>
    <t>－</t>
    <phoneticPr fontId="2"/>
  </si>
  <si>
    <t>最終需要計</t>
  </si>
  <si>
    <t>行和</t>
    <rPh sb="0" eb="1">
      <t>ギョウ</t>
    </rPh>
    <rPh sb="1" eb="2">
      <t>ワ</t>
    </rPh>
    <phoneticPr fontId="10"/>
  </si>
  <si>
    <t>合計</t>
    <rPh sb="0" eb="2">
      <t>ゴウケイ</t>
    </rPh>
    <phoneticPr fontId="10"/>
  </si>
  <si>
    <t>別記</t>
    <rPh sb="0" eb="2">
      <t>ベッキ</t>
    </rPh>
    <phoneticPr fontId="2"/>
  </si>
  <si>
    <t>県内自給率</t>
    <rPh sb="0" eb="2">
      <t>ケンナイ</t>
    </rPh>
    <rPh sb="2" eb="5">
      <t>ジキュウリツ</t>
    </rPh>
    <phoneticPr fontId="2"/>
  </si>
  <si>
    <r>
      <t>　(I-(I-M)A)</t>
    </r>
    <r>
      <rPr>
        <vertAlign val="superscript"/>
        <sz val="8"/>
        <rFont val="ＭＳ ゴシック"/>
        <family val="3"/>
        <charset val="128"/>
      </rPr>
      <t>-1</t>
    </r>
    <phoneticPr fontId="2"/>
  </si>
  <si>
    <t>原材料
誘発額
(直接)</t>
    <rPh sb="0" eb="3">
      <t>ゲンザイリョウ</t>
    </rPh>
    <rPh sb="4" eb="7">
      <t>ユウハツガク</t>
    </rPh>
    <phoneticPr fontId="2"/>
  </si>
  <si>
    <t>　最終需要増加額の設定</t>
    <rPh sb="1" eb="3">
      <t>サイシュウ</t>
    </rPh>
    <rPh sb="3" eb="5">
      <t>ジュヨウゾウ</t>
    </rPh>
    <rPh sb="5" eb="8">
      <t>ゾウカガク</t>
    </rPh>
    <rPh sb="9" eb="11">
      <t>セッテイ</t>
    </rPh>
    <phoneticPr fontId="2"/>
  </si>
  <si>
    <t>　最終需要増加額の県内分を推計</t>
    <rPh sb="1" eb="3">
      <t>サイシュウ</t>
    </rPh>
    <rPh sb="3" eb="5">
      <t>ジュヨウ</t>
    </rPh>
    <rPh sb="5" eb="8">
      <t>ゾウカガク</t>
    </rPh>
    <rPh sb="9" eb="11">
      <t>ケンナイ</t>
    </rPh>
    <rPh sb="11" eb="12">
      <t>ブン</t>
    </rPh>
    <rPh sb="13" eb="15">
      <t>スイケイ</t>
    </rPh>
    <phoneticPr fontId="2"/>
  </si>
  <si>
    <t>①＊Ａ[県内自給率]</t>
    <rPh sb="4" eb="6">
      <t>ケンナイ</t>
    </rPh>
    <rPh sb="6" eb="9">
      <t>ジキュウリツ</t>
    </rPh>
    <phoneticPr fontId="2"/>
  </si>
  <si>
    <t>②＊Ｂ[粗付加価値率]</t>
    <rPh sb="4" eb="9">
      <t>ソフカカチ</t>
    </rPh>
    <rPh sb="9" eb="10">
      <t>リツ</t>
    </rPh>
    <phoneticPr fontId="2"/>
  </si>
  <si>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2"/>
  </si>
  <si>
    <t>②＊Ｃ[雇用者所得率]</t>
    <rPh sb="4" eb="7">
      <t>コヨウシャ</t>
    </rPh>
    <rPh sb="7" eb="10">
      <t>ショトクリツ</t>
    </rPh>
    <phoneticPr fontId="2"/>
  </si>
  <si>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2"/>
  </si>
  <si>
    <t>②＊Ｄ[投入係数]</t>
    <rPh sb="4" eb="6">
      <t>トウニュウ</t>
    </rPh>
    <rPh sb="6" eb="8">
      <t>ケイスウ</t>
    </rPh>
    <phoneticPr fontId="2"/>
  </si>
  <si>
    <t>⑥＊Ｅ[開放経済型逆行列係数]</t>
    <rPh sb="4" eb="6">
      <t>カイホウ</t>
    </rPh>
    <rPh sb="6" eb="8">
      <t>ケイザイ</t>
    </rPh>
    <rPh sb="8" eb="9">
      <t>ガタ</t>
    </rPh>
    <rPh sb="9" eb="12">
      <t>ギャクギョウレツ</t>
    </rPh>
    <rPh sb="12" eb="14">
      <t>ケイスウ</t>
    </rPh>
    <phoneticPr fontId="2"/>
  </si>
  <si>
    <t>⑦＊Ｂ[粗付加価値率]</t>
    <rPh sb="4" eb="9">
      <t>ソフカカチ</t>
    </rPh>
    <rPh sb="9" eb="10">
      <t>リツ</t>
    </rPh>
    <phoneticPr fontId="2"/>
  </si>
  <si>
    <t>⑦＊Ｃ[雇用者所得率]</t>
    <rPh sb="4" eb="7">
      <t>コヨウシャ</t>
    </rPh>
    <rPh sb="7" eb="10">
      <t>ショトクリツ</t>
    </rPh>
    <phoneticPr fontId="2"/>
  </si>
  <si>
    <t>⑩＊Ｆ[消費転換率]</t>
    <rPh sb="4" eb="6">
      <t>ショウヒ</t>
    </rPh>
    <rPh sb="6" eb="8">
      <t>テンカン</t>
    </rPh>
    <rPh sb="8" eb="9">
      <t>リツ</t>
    </rPh>
    <phoneticPr fontId="2"/>
  </si>
  <si>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2"/>
  </si>
  <si>
    <t>⑪＊Ｇ[消費パターン]</t>
    <rPh sb="4" eb="6">
      <t>ショウヒ</t>
    </rPh>
    <phoneticPr fontId="2"/>
  </si>
  <si>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2"/>
  </si>
  <si>
    <t>⑫＊Ａ[県内自給率]</t>
    <rPh sb="4" eb="6">
      <t>ケンナイ</t>
    </rPh>
    <rPh sb="6" eb="9">
      <t>ジキュウリツ</t>
    </rPh>
    <phoneticPr fontId="2"/>
  </si>
  <si>
    <t>⑬＊Ｅ[開放経済型逆行列係数]</t>
    <rPh sb="4" eb="6">
      <t>カイホウ</t>
    </rPh>
    <rPh sb="6" eb="8">
      <t>ケイザイ</t>
    </rPh>
    <rPh sb="8" eb="9">
      <t>ガタ</t>
    </rPh>
    <rPh sb="9" eb="12">
      <t>ギャクギョウレツ</t>
    </rPh>
    <rPh sb="12" eb="14">
      <t>ケイスウ</t>
    </rPh>
    <phoneticPr fontId="2"/>
  </si>
  <si>
    <t>⑭＊Ｂ[粗付加価値率]</t>
    <rPh sb="4" eb="9">
      <t>ソフカカチ</t>
    </rPh>
    <rPh sb="9" eb="10">
      <t>リツ</t>
    </rPh>
    <phoneticPr fontId="2"/>
  </si>
  <si>
    <t>⑭＊Ｃ[雇用者所得率]</t>
    <rPh sb="4" eb="7">
      <t>コヨウシャ</t>
    </rPh>
    <rPh sb="7" eb="10">
      <t>ショトクリツ</t>
    </rPh>
    <phoneticPr fontId="2"/>
  </si>
  <si>
    <t>図１　経済波及効果フロー</t>
    <rPh sb="0" eb="1">
      <t>ズ</t>
    </rPh>
    <rPh sb="3" eb="5">
      <t>ケイザイ</t>
    </rPh>
    <rPh sb="5" eb="9">
      <t>ハキュウコウカ</t>
    </rPh>
    <phoneticPr fontId="13"/>
  </si>
  <si>
    <t>最終需要増加額</t>
    <rPh sb="0" eb="2">
      <t>サイシュウ</t>
    </rPh>
    <phoneticPr fontId="13"/>
  </si>
  <si>
    <t>×Ａ[県内自給率]</t>
    <phoneticPr fontId="13"/>
  </si>
  <si>
    <t>県内最終需要増加額(直接)</t>
    <rPh sb="2" eb="4">
      <t>サイシュウ</t>
    </rPh>
    <rPh sb="10" eb="12">
      <t>チョクセツ</t>
    </rPh>
    <phoneticPr fontId="13"/>
  </si>
  <si>
    <t>原材料誘発額(直接)</t>
    <rPh sb="0" eb="3">
      <t>ゲンザイリョウ</t>
    </rPh>
    <rPh sb="3" eb="6">
      <t>ユウハツガク</t>
    </rPh>
    <rPh sb="7" eb="9">
      <t>チョクセツ</t>
    </rPh>
    <phoneticPr fontId="13"/>
  </si>
  <si>
    <t>県内需要増加額
(第１次)</t>
    <rPh sb="2" eb="4">
      <t>ジュヨウ</t>
    </rPh>
    <rPh sb="4" eb="7">
      <t>ゾウカガク</t>
    </rPh>
    <rPh sb="9" eb="10">
      <t>ダイ</t>
    </rPh>
    <rPh sb="11" eb="12">
      <t>ジ</t>
    </rPh>
    <phoneticPr fontId="13"/>
  </si>
  <si>
    <t>×Ｅ[開放経済型逆行列係数]</t>
    <rPh sb="5" eb="7">
      <t>ケイザイ</t>
    </rPh>
    <phoneticPr fontId="13"/>
  </si>
  <si>
    <t xml:space="preserve"> 粗付加価値誘発額(第１次)</t>
    <rPh sb="10" eb="11">
      <t>ダイ</t>
    </rPh>
    <rPh sb="12" eb="13">
      <t>ジ</t>
    </rPh>
    <phoneticPr fontId="13"/>
  </si>
  <si>
    <t>雇用者所得誘発額(第１次)</t>
    <rPh sb="9" eb="10">
      <t>ダイ</t>
    </rPh>
    <rPh sb="11" eb="12">
      <t>ジ</t>
    </rPh>
    <phoneticPr fontId="13"/>
  </si>
  <si>
    <t>県内需要増加額
(第２次)</t>
    <rPh sb="2" eb="4">
      <t>ジュヨウ</t>
    </rPh>
    <rPh sb="4" eb="6">
      <t>ゾウカ</t>
    </rPh>
    <rPh sb="9" eb="10">
      <t>ダイ</t>
    </rPh>
    <rPh sb="11" eb="12">
      <t>ジ</t>
    </rPh>
    <phoneticPr fontId="13"/>
  </si>
  <si>
    <t>×Ｅ[開放経済型</t>
    <rPh sb="5" eb="7">
      <t>ケイザイ</t>
    </rPh>
    <phoneticPr fontId="13"/>
  </si>
  <si>
    <t xml:space="preserve"> 粗付加価値誘発額(第２次)</t>
    <rPh sb="10" eb="11">
      <t>ダイ</t>
    </rPh>
    <rPh sb="12" eb="13">
      <t>ジ</t>
    </rPh>
    <phoneticPr fontId="13"/>
  </si>
  <si>
    <t>雇用者所得誘発額(第２次)</t>
    <rPh sb="9" eb="10">
      <t>ダイ</t>
    </rPh>
    <rPh sb="11" eb="12">
      <t>ジ</t>
    </rPh>
    <phoneticPr fontId="13"/>
  </si>
  <si>
    <t>最終需要
増加額</t>
    <rPh sb="0" eb="2">
      <t>サイシュウ</t>
    </rPh>
    <rPh sb="2" eb="4">
      <t>ジュヨウ</t>
    </rPh>
    <rPh sb="5" eb="7">
      <t>ゾウカ</t>
    </rPh>
    <rPh sb="7" eb="8">
      <t>ガク</t>
    </rPh>
    <phoneticPr fontId="2"/>
  </si>
  <si>
    <t>県内最終
需要増加額
(直接)</t>
    <rPh sb="2" eb="4">
      <t>サイシュウ</t>
    </rPh>
    <rPh sb="12" eb="14">
      <t>チョクセツ</t>
    </rPh>
    <phoneticPr fontId="2"/>
  </si>
  <si>
    <t>①</t>
    <phoneticPr fontId="2"/>
  </si>
  <si>
    <t>②</t>
    <phoneticPr fontId="2"/>
  </si>
  <si>
    <t>③</t>
    <phoneticPr fontId="2"/>
  </si>
  <si>
    <t>④</t>
    <phoneticPr fontId="2"/>
  </si>
  <si>
    <t>①×Ａ</t>
    <phoneticPr fontId="2"/>
  </si>
  <si>
    <t>②×Ｂ</t>
    <phoneticPr fontId="2"/>
  </si>
  <si>
    <t>②×Ｃ</t>
    <phoneticPr fontId="2"/>
  </si>
  <si>
    <t>(単位：百万円)</t>
    <rPh sb="1" eb="3">
      <t>タンイ</t>
    </rPh>
    <rPh sb="4" eb="5">
      <t>ヒャク</t>
    </rPh>
    <rPh sb="5" eb="7">
      <t>マンエン</t>
    </rPh>
    <phoneticPr fontId="2"/>
  </si>
  <si>
    <t>県内需要
増加額
(第１次)</t>
    <rPh sb="0" eb="2">
      <t>ケンナイ</t>
    </rPh>
    <rPh sb="10" eb="11">
      <t>ダイ</t>
    </rPh>
    <rPh sb="12" eb="13">
      <t>ジ</t>
    </rPh>
    <phoneticPr fontId="2"/>
  </si>
  <si>
    <t>⑤</t>
    <phoneticPr fontId="2"/>
  </si>
  <si>
    <t>⑥</t>
    <phoneticPr fontId="2"/>
  </si>
  <si>
    <t>②×Ｄ</t>
    <phoneticPr fontId="2"/>
  </si>
  <si>
    <t>⑤×Ａ</t>
    <phoneticPr fontId="2"/>
  </si>
  <si>
    <t>⑦</t>
    <phoneticPr fontId="2"/>
  </si>
  <si>
    <t>⑧</t>
    <phoneticPr fontId="2"/>
  </si>
  <si>
    <t>⑨</t>
    <phoneticPr fontId="2"/>
  </si>
  <si>
    <t>⑥×Ｅ</t>
    <phoneticPr fontId="2"/>
  </si>
  <si>
    <t>⑦×Ｂ</t>
    <phoneticPr fontId="2"/>
  </si>
  <si>
    <t>⑦×Ｃ</t>
    <phoneticPr fontId="2"/>
  </si>
  <si>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2"/>
  </si>
  <si>
    <t>県内需要
増加額
(第２次)</t>
    <rPh sb="0" eb="2">
      <t>ケンナイ</t>
    </rPh>
    <rPh sb="10" eb="11">
      <t>ダイ</t>
    </rPh>
    <rPh sb="12" eb="13">
      <t>ジ</t>
    </rPh>
    <phoneticPr fontId="2"/>
  </si>
  <si>
    <t>⑩</t>
    <phoneticPr fontId="2"/>
  </si>
  <si>
    <t>⑪</t>
    <phoneticPr fontId="2"/>
  </si>
  <si>
    <t>⑫</t>
    <phoneticPr fontId="2"/>
  </si>
  <si>
    <t>⑬</t>
    <phoneticPr fontId="2"/>
  </si>
  <si>
    <t>④＋⑨</t>
    <phoneticPr fontId="2"/>
  </si>
  <si>
    <t>⑩×Ｆ</t>
    <phoneticPr fontId="2"/>
  </si>
  <si>
    <t>⑪×Ｇ</t>
    <phoneticPr fontId="2"/>
  </si>
  <si>
    <t>⑫×Ａ</t>
    <phoneticPr fontId="2"/>
  </si>
  <si>
    <t>⑭</t>
    <phoneticPr fontId="2"/>
  </si>
  <si>
    <t>⑮</t>
    <phoneticPr fontId="2"/>
  </si>
  <si>
    <t>⑯</t>
    <phoneticPr fontId="2"/>
  </si>
  <si>
    <t>⑬×Ｅ</t>
    <phoneticPr fontId="2"/>
  </si>
  <si>
    <t>⑭×Ｂ</t>
    <phoneticPr fontId="2"/>
  </si>
  <si>
    <t>⑭×Ｃ</t>
    <phoneticPr fontId="2"/>
  </si>
  <si>
    <t>⑰</t>
    <phoneticPr fontId="2"/>
  </si>
  <si>
    <t>⑱</t>
    <phoneticPr fontId="2"/>
  </si>
  <si>
    <t>⑲</t>
    <phoneticPr fontId="2"/>
  </si>
  <si>
    <t>②＋⑦＋⑭</t>
    <phoneticPr fontId="2"/>
  </si>
  <si>
    <t>③＋⑧＋⑮</t>
    <phoneticPr fontId="2"/>
  </si>
  <si>
    <t>④＋⑨＋⑯</t>
    <phoneticPr fontId="2"/>
  </si>
  <si>
    <t>Ａ</t>
    <phoneticPr fontId="2"/>
  </si>
  <si>
    <t>Ｂ</t>
    <phoneticPr fontId="2"/>
  </si>
  <si>
    <t>Ｃ</t>
    <phoneticPr fontId="2"/>
  </si>
  <si>
    <t>Ｆ</t>
    <phoneticPr fontId="2"/>
  </si>
  <si>
    <t>Ｇ</t>
    <phoneticPr fontId="2"/>
  </si>
  <si>
    <t>開放経済型逆行列係数</t>
    <rPh sb="0" eb="2">
      <t>カイホウ</t>
    </rPh>
    <rPh sb="2" eb="4">
      <t>ケイザイ</t>
    </rPh>
    <rPh sb="4" eb="5">
      <t>ガタ</t>
    </rPh>
    <rPh sb="5" eb="8">
      <t>ギャクギョウレツ</t>
    </rPh>
    <rPh sb="8" eb="10">
      <t>ケイスウ</t>
    </rPh>
    <phoneticPr fontId="2"/>
  </si>
  <si>
    <t>Ｄ</t>
    <phoneticPr fontId="2"/>
  </si>
  <si>
    <t>Ｅ</t>
    <phoneticPr fontId="2"/>
  </si>
  <si>
    <t>②×Ｂ</t>
    <phoneticPr fontId="2"/>
  </si>
  <si>
    <t>②×Ｃ</t>
    <phoneticPr fontId="2"/>
  </si>
  <si>
    <t>②×Ｄ</t>
    <phoneticPr fontId="2"/>
  </si>
  <si>
    <t>⑤×Ａ</t>
    <phoneticPr fontId="2"/>
  </si>
  <si>
    <t>⑥×Ｅ</t>
    <phoneticPr fontId="2"/>
  </si>
  <si>
    <t>⑦×Ｂ</t>
    <phoneticPr fontId="2"/>
  </si>
  <si>
    <t>⑦×Ｃ</t>
    <phoneticPr fontId="2"/>
  </si>
  <si>
    <t>④＋⑨</t>
    <phoneticPr fontId="2"/>
  </si>
  <si>
    <t>⑩×Ｆ</t>
    <phoneticPr fontId="2"/>
  </si>
  <si>
    <t>⑪×Ｇ</t>
    <phoneticPr fontId="2"/>
  </si>
  <si>
    <t>⑫×Ａ</t>
    <phoneticPr fontId="2"/>
  </si>
  <si>
    <t>⑬×Ｅ</t>
    <phoneticPr fontId="2"/>
  </si>
  <si>
    <t>⑭×Ｂ</t>
    <phoneticPr fontId="2"/>
  </si>
  <si>
    <t>⑭×Ｃ</t>
    <phoneticPr fontId="2"/>
  </si>
  <si>
    <t>②＋⑦＋⑭</t>
    <phoneticPr fontId="2"/>
  </si>
  <si>
    <t>③＋⑧＋⑮</t>
    <phoneticPr fontId="2"/>
  </si>
  <si>
    <t>④＋⑨＋⑯</t>
    <phoneticPr fontId="2"/>
  </si>
  <si>
    <t>各種係数</t>
    <rPh sb="0" eb="2">
      <t>カクシュ</t>
    </rPh>
    <rPh sb="2" eb="4">
      <t>ケイスウ</t>
    </rPh>
    <phoneticPr fontId="2"/>
  </si>
  <si>
    <t>開放経済型
逆行列係数</t>
    <rPh sb="0" eb="2">
      <t>カイホウ</t>
    </rPh>
    <rPh sb="2" eb="4">
      <t>ケイザイ</t>
    </rPh>
    <rPh sb="4" eb="5">
      <t>ガタ</t>
    </rPh>
    <rPh sb="6" eb="9">
      <t>ギャクギョウレツ</t>
    </rPh>
    <rPh sb="9" eb="11">
      <t>ケイスウ</t>
    </rPh>
    <phoneticPr fontId="2"/>
  </si>
  <si>
    <t>Ａ</t>
    <phoneticPr fontId="2"/>
  </si>
  <si>
    <t>Ｂ</t>
    <phoneticPr fontId="2"/>
  </si>
  <si>
    <t>Ｃ</t>
    <phoneticPr fontId="2"/>
  </si>
  <si>
    <t>Ｄ</t>
    <phoneticPr fontId="2"/>
  </si>
  <si>
    <t>Ｅ</t>
    <phoneticPr fontId="2"/>
  </si>
  <si>
    <t>Ｆ</t>
    <phoneticPr fontId="2"/>
  </si>
  <si>
    <t>Ｇ</t>
    <phoneticPr fontId="2"/>
  </si>
  <si>
    <t>ア</t>
    <phoneticPr fontId="2"/>
  </si>
  <si>
    <t>イ</t>
    <phoneticPr fontId="2"/>
  </si>
  <si>
    <t>ウ=イ/ア</t>
    <phoneticPr fontId="2"/>
  </si>
  <si>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3"/>
  </si>
  <si>
    <t>利用の手引き</t>
    <rPh sb="0" eb="2">
      <t>リヨウ</t>
    </rPh>
    <rPh sb="3" eb="5">
      <t>テビ</t>
    </rPh>
    <phoneticPr fontId="13"/>
  </si>
  <si>
    <t>　　者の最終的な需要に影響を与えるとともに、各産業で働く雇用者の賃金にも影響を</t>
    <rPh sb="14" eb="15">
      <t>アタ</t>
    </rPh>
    <rPh sb="28" eb="30">
      <t>コヨウ</t>
    </rPh>
    <phoneticPr fontId="3"/>
  </si>
  <si>
    <t>　　与えます。さらに、消費者でもある雇用者の賃金から新たな需要が生み出されるな</t>
    <rPh sb="18" eb="20">
      <t>コヨウ</t>
    </rPh>
    <phoneticPr fontId="2"/>
  </si>
  <si>
    <t>　　ど、経済活動は、それぞれ独立したものではなく、産業相互間、あるいは産業と家</t>
    <rPh sb="14" eb="16">
      <t>ドクリツ</t>
    </rPh>
    <phoneticPr fontId="2"/>
  </si>
  <si>
    <t>　　　このため、産業に新たな需要（消費、投資等）が生じたときに行われる生産は、</t>
    <rPh sb="17" eb="19">
      <t>ショウヒ</t>
    </rPh>
    <rPh sb="20" eb="22">
      <t>トウシ</t>
    </rPh>
    <rPh sb="22" eb="23">
      <t>トウ</t>
    </rPh>
    <phoneticPr fontId="3"/>
  </si>
  <si>
    <t>第２次波及効果</t>
    <rPh sb="0" eb="1">
      <t>ダイ</t>
    </rPh>
    <rPh sb="2" eb="3">
      <t>ジ</t>
    </rPh>
    <rPh sb="3" eb="5">
      <t>ハキュウ</t>
    </rPh>
    <rPh sb="5" eb="7">
      <t>コウカ</t>
    </rPh>
    <phoneticPr fontId="2"/>
  </si>
  <si>
    <t>非印刷-投入係数表</t>
    <rPh sb="0" eb="1">
      <t>ヒ</t>
    </rPh>
    <rPh sb="1" eb="3">
      <t>インサツ</t>
    </rPh>
    <rPh sb="4" eb="6">
      <t>トウニュウ</t>
    </rPh>
    <rPh sb="6" eb="8">
      <t>ケイスウ</t>
    </rPh>
    <rPh sb="8" eb="9">
      <t>ヒョウ</t>
    </rPh>
    <phoneticPr fontId="2"/>
  </si>
  <si>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2"/>
  </si>
  <si>
    <t>４．その他</t>
    <rPh sb="4" eb="5">
      <t>タ</t>
    </rPh>
    <phoneticPr fontId="2"/>
  </si>
  <si>
    <t>石油・石炭製品</t>
  </si>
  <si>
    <t>窯業・土石製品</t>
  </si>
  <si>
    <t>36</t>
  </si>
  <si>
    <t>列和</t>
    <rPh sb="0" eb="1">
      <t>レツ</t>
    </rPh>
    <rPh sb="1" eb="2">
      <t>ワ</t>
    </rPh>
    <phoneticPr fontId="4"/>
  </si>
  <si>
    <t>秋田県企画振興部</t>
    <rPh sb="0" eb="3">
      <t>アキタケン</t>
    </rPh>
    <rPh sb="3" eb="5">
      <t>キカク</t>
    </rPh>
    <rPh sb="5" eb="8">
      <t>シンコウブ</t>
    </rPh>
    <phoneticPr fontId="2"/>
  </si>
  <si>
    <t>うち県内需要増加額</t>
    <rPh sb="4" eb="6">
      <t>ジュヨウ</t>
    </rPh>
    <phoneticPr fontId="13"/>
  </si>
  <si>
    <t>４　備考</t>
    <rPh sb="2" eb="4">
      <t>ビコウ</t>
    </rPh>
    <phoneticPr fontId="13"/>
  </si>
  <si>
    <t>産業部門別経済波及効果（総合効果）</t>
    <rPh sb="12" eb="14">
      <t>ソウゴウ</t>
    </rPh>
    <rPh sb="14" eb="16">
      <t>コウカ</t>
    </rPh>
    <phoneticPr fontId="13"/>
  </si>
  <si>
    <t>　民間消費支出構成比</t>
    <rPh sb="1" eb="3">
      <t>ミンカン</t>
    </rPh>
    <rPh sb="3" eb="5">
      <t>ショウヒ</t>
    </rPh>
    <rPh sb="5" eb="7">
      <t>シシュツ</t>
    </rPh>
    <rPh sb="7" eb="10">
      <t>コウセイヒ</t>
    </rPh>
    <phoneticPr fontId="2"/>
  </si>
  <si>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2"/>
  </si>
  <si>
    <t>３．利用上の注意事項</t>
    <rPh sb="2" eb="5">
      <t>リヨウジョウ</t>
    </rPh>
    <rPh sb="6" eb="8">
      <t>チュウイ</t>
    </rPh>
    <rPh sb="8" eb="10">
      <t>ジコウ</t>
    </rPh>
    <phoneticPr fontId="2"/>
  </si>
  <si>
    <t>①　本分析ツールにおいて設定している事項</t>
    <rPh sb="2" eb="3">
      <t>ホン</t>
    </rPh>
    <rPh sb="3" eb="5">
      <t>ブンセキ</t>
    </rPh>
    <rPh sb="12" eb="14">
      <t>セッテイ</t>
    </rPh>
    <rPh sb="18" eb="20">
      <t>ジコウ</t>
    </rPh>
    <phoneticPr fontId="2"/>
  </si>
  <si>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2"/>
  </si>
  <si>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2"/>
  </si>
  <si>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2"/>
  </si>
  <si>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2"/>
  </si>
  <si>
    <t>　　転換すると仮定しています。</t>
    <rPh sb="2" eb="4">
      <t>テンカン</t>
    </rPh>
    <rPh sb="7" eb="9">
      <t>カテイ</t>
    </rPh>
    <phoneticPr fontId="2"/>
  </si>
  <si>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2"/>
  </si>
  <si>
    <t>　　定しています。</t>
    <rPh sb="2" eb="3">
      <t>サダム</t>
    </rPh>
    <phoneticPr fontId="2"/>
  </si>
  <si>
    <t>②　本分析ツールが利用できない事例　</t>
    <rPh sb="2" eb="3">
      <t>ホン</t>
    </rPh>
    <rPh sb="3" eb="5">
      <t>ブンセキ</t>
    </rPh>
    <rPh sb="9" eb="11">
      <t>リヨウ</t>
    </rPh>
    <rPh sb="15" eb="17">
      <t>ジレイ</t>
    </rPh>
    <phoneticPr fontId="2"/>
  </si>
  <si>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2"/>
  </si>
  <si>
    <t>　・　需要が発生する産業が特定できない場合。</t>
    <rPh sb="3" eb="5">
      <t>ジュヨウ</t>
    </rPh>
    <rPh sb="6" eb="8">
      <t>ハッセイ</t>
    </rPh>
    <rPh sb="10" eb="12">
      <t>サンギョウ</t>
    </rPh>
    <rPh sb="13" eb="15">
      <t>トクテイ</t>
    </rPh>
    <rPh sb="19" eb="21">
      <t>バアイ</t>
    </rPh>
    <phoneticPr fontId="2"/>
  </si>
  <si>
    <t>　　　　例）使途の特定できない補助金等</t>
    <rPh sb="4" eb="5">
      <t>レイ</t>
    </rPh>
    <rPh sb="6" eb="8">
      <t>シト</t>
    </rPh>
    <rPh sb="9" eb="11">
      <t>トクテイ</t>
    </rPh>
    <rPh sb="15" eb="18">
      <t>ホジョキン</t>
    </rPh>
    <rPh sb="18" eb="19">
      <t>ナド</t>
    </rPh>
    <phoneticPr fontId="2"/>
  </si>
  <si>
    <t>　　る場合。</t>
    <rPh sb="3" eb="5">
      <t>バアイ</t>
    </rPh>
    <phoneticPr fontId="2"/>
  </si>
  <si>
    <t>③　経済波及効果分析について</t>
    <rPh sb="2" eb="4">
      <t>ケイザイ</t>
    </rPh>
    <rPh sb="4" eb="6">
      <t>ハキュウ</t>
    </rPh>
    <rPh sb="6" eb="8">
      <t>コウカ</t>
    </rPh>
    <rPh sb="8" eb="10">
      <t>ブンセキ</t>
    </rPh>
    <phoneticPr fontId="2"/>
  </si>
  <si>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2"/>
  </si>
  <si>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2"/>
  </si>
  <si>
    <t>　　な比例関係を仮定しています。</t>
    <rPh sb="3" eb="5">
      <t>ヒレイ</t>
    </rPh>
    <rPh sb="5" eb="7">
      <t>カンケイ</t>
    </rPh>
    <rPh sb="8" eb="10">
      <t>カテイ</t>
    </rPh>
    <phoneticPr fontId="2"/>
  </si>
  <si>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2"/>
  </si>
  <si>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2"/>
  </si>
  <si>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2"/>
  </si>
  <si>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2"/>
  </si>
  <si>
    <t>　　て変化しないと仮定しています。</t>
    <rPh sb="3" eb="5">
      <t>ヘンカ</t>
    </rPh>
    <rPh sb="9" eb="11">
      <t>カテイ</t>
    </rPh>
    <phoneticPr fontId="2"/>
  </si>
  <si>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2"/>
  </si>
  <si>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2"/>
  </si>
  <si>
    <t>　　しますが、その点は考慮されていません。</t>
    <rPh sb="9" eb="10">
      <t>テン</t>
    </rPh>
    <rPh sb="11" eb="13">
      <t>コウリョ</t>
    </rPh>
    <phoneticPr fontId="2"/>
  </si>
  <si>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2"/>
  </si>
  <si>
    <t>　　起こるとは限りません。</t>
    <rPh sb="2" eb="3">
      <t>オ</t>
    </rPh>
    <rPh sb="7" eb="8">
      <t>カギ</t>
    </rPh>
    <phoneticPr fontId="2"/>
  </si>
  <si>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2"/>
  </si>
  <si>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2"/>
  </si>
  <si>
    <t>④　雇用分析について</t>
    <rPh sb="2" eb="4">
      <t>コヨウ</t>
    </rPh>
    <rPh sb="4" eb="6">
      <t>ブンセキ</t>
    </rPh>
    <phoneticPr fontId="2"/>
  </si>
  <si>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2"/>
  </si>
  <si>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2"/>
  </si>
  <si>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2"/>
  </si>
  <si>
    <t>　　が見込めるとは限りません。</t>
    <rPh sb="3" eb="5">
      <t>ミコ</t>
    </rPh>
    <rPh sb="9" eb="10">
      <t>カギ</t>
    </rPh>
    <phoneticPr fontId="2"/>
  </si>
  <si>
    <t>⑤　その他の留意点</t>
    <rPh sb="4" eb="5">
      <t>タ</t>
    </rPh>
    <rPh sb="6" eb="9">
      <t>リュウイテン</t>
    </rPh>
    <phoneticPr fontId="2"/>
  </si>
  <si>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2"/>
  </si>
  <si>
    <t>　　果は異なります。</t>
    <rPh sb="2" eb="3">
      <t>ハタシ</t>
    </rPh>
    <rPh sb="4" eb="5">
      <t>コト</t>
    </rPh>
    <phoneticPr fontId="2"/>
  </si>
  <si>
    <t>　　により算出するものであり、実際の波及効果を保証するものではあ</t>
    <rPh sb="5" eb="7">
      <t>サンシュツ</t>
    </rPh>
    <rPh sb="15" eb="17">
      <t>ジッサイ</t>
    </rPh>
    <rPh sb="18" eb="20">
      <t>ハキュウ</t>
    </rPh>
    <rPh sb="20" eb="22">
      <t>コウカ</t>
    </rPh>
    <rPh sb="23" eb="25">
      <t>ホショウ</t>
    </rPh>
    <phoneticPr fontId="2"/>
  </si>
  <si>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2"/>
  </si>
  <si>
    <t>　絡ください。</t>
    <rPh sb="1" eb="2">
      <t>ラク</t>
    </rPh>
    <phoneticPr fontId="2"/>
  </si>
  <si>
    <t>２　当初設定</t>
    <phoneticPr fontId="13"/>
  </si>
  <si>
    <t>消費転換率</t>
    <phoneticPr fontId="13"/>
  </si>
  <si>
    <t>３　分析結果</t>
    <phoneticPr fontId="13"/>
  </si>
  <si>
    <t>(単位：百万円、人）</t>
    <rPh sb="1" eb="3">
      <t>タンイ</t>
    </rPh>
    <rPh sb="4" eb="5">
      <t>ヒャク</t>
    </rPh>
    <rPh sb="5" eb="7">
      <t>マンエン</t>
    </rPh>
    <rPh sb="8" eb="9">
      <t>ニン</t>
    </rPh>
    <phoneticPr fontId="13"/>
  </si>
  <si>
    <t>生産誘発額</t>
    <rPh sb="0" eb="2">
      <t>セイサン</t>
    </rPh>
    <rPh sb="2" eb="5">
      <t>ユウハツガク</t>
    </rPh>
    <phoneticPr fontId="13"/>
  </si>
  <si>
    <t>粗付加価値
誘　発　額</t>
    <rPh sb="0" eb="1">
      <t>ソ</t>
    </rPh>
    <rPh sb="1" eb="3">
      <t>フカ</t>
    </rPh>
    <rPh sb="3" eb="5">
      <t>カチ</t>
    </rPh>
    <phoneticPr fontId="13"/>
  </si>
  <si>
    <t>雇用者所得
誘　発　額</t>
    <phoneticPr fontId="13"/>
  </si>
  <si>
    <t>従　業　者
誘　発　数</t>
    <rPh sb="0" eb="1">
      <t>ジュウ</t>
    </rPh>
    <rPh sb="2" eb="3">
      <t>ギョウ</t>
    </rPh>
    <rPh sb="4" eb="5">
      <t>シャ</t>
    </rPh>
    <rPh sb="6" eb="7">
      <t>ユウ</t>
    </rPh>
    <rPh sb="8" eb="9">
      <t>ハツ</t>
    </rPh>
    <rPh sb="10" eb="11">
      <t>スウ</t>
    </rPh>
    <phoneticPr fontId="13"/>
  </si>
  <si>
    <t>雇　用　者
誘　発　数</t>
    <rPh sb="0" eb="1">
      <t>ヤトイ</t>
    </rPh>
    <rPh sb="2" eb="3">
      <t>ヨウ</t>
    </rPh>
    <rPh sb="4" eb="5">
      <t>シャ</t>
    </rPh>
    <rPh sb="6" eb="7">
      <t>ユウ</t>
    </rPh>
    <rPh sb="8" eb="9">
      <t>ハツ</t>
    </rPh>
    <rPh sb="10" eb="11">
      <t>スウ</t>
    </rPh>
    <phoneticPr fontId="13"/>
  </si>
  <si>
    <t>直接効果</t>
    <phoneticPr fontId="13"/>
  </si>
  <si>
    <t>総合効果</t>
    <phoneticPr fontId="13"/>
  </si>
  <si>
    <t>波及効果倍率（倍）</t>
    <rPh sb="7" eb="8">
      <t>バイ</t>
    </rPh>
    <phoneticPr fontId="13"/>
  </si>
  <si>
    <t>　※　波及効果倍率は当初設定の最終需要増加額に対するものです。</t>
    <phoneticPr fontId="13"/>
  </si>
  <si>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3"/>
  </si>
  <si>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3"/>
  </si>
  <si>
    <t>就業係数</t>
    <rPh sb="0" eb="2">
      <t>シュウギョウ</t>
    </rPh>
    <rPh sb="2" eb="4">
      <t>ケイスウ</t>
    </rPh>
    <phoneticPr fontId="2"/>
  </si>
  <si>
    <t>雇用係数</t>
    <rPh sb="0" eb="2">
      <t>コヨウ</t>
    </rPh>
    <rPh sb="2" eb="4">
      <t>ケイスウ</t>
    </rPh>
    <phoneticPr fontId="2"/>
  </si>
  <si>
    <t>Ｈ</t>
    <phoneticPr fontId="2"/>
  </si>
  <si>
    <t>Ｉ</t>
    <phoneticPr fontId="2"/>
  </si>
  <si>
    <t>非印刷-雇用表</t>
    <rPh sb="0" eb="1">
      <t>ヒ</t>
    </rPh>
    <rPh sb="1" eb="3">
      <t>インサツ</t>
    </rPh>
    <rPh sb="4" eb="6">
      <t>コヨウ</t>
    </rPh>
    <rPh sb="6" eb="7">
      <t>ヒョウ</t>
    </rPh>
    <phoneticPr fontId="2"/>
  </si>
  <si>
    <t>（単位：人）</t>
    <rPh sb="4" eb="5">
      <t>ニン</t>
    </rPh>
    <phoneticPr fontId="2"/>
  </si>
  <si>
    <t>従業者総数</t>
  </si>
  <si>
    <t>個人業主</t>
  </si>
  <si>
    <t>家族従業者</t>
  </si>
  <si>
    <t>有給役員
・雇用者</t>
  </si>
  <si>
    <t>有給役員</t>
  </si>
  <si>
    <t>雇用者</t>
  </si>
  <si>
    <t>常用雇用者</t>
  </si>
  <si>
    <t>合計</t>
    <rPh sb="0" eb="2">
      <t>ゴウケイ</t>
    </rPh>
    <phoneticPr fontId="2"/>
  </si>
  <si>
    <t>(単位：人)</t>
    <rPh sb="1" eb="3">
      <t>タンイ</t>
    </rPh>
    <rPh sb="4" eb="5">
      <t>ニン</t>
    </rPh>
    <phoneticPr fontId="2"/>
  </si>
  <si>
    <t>従業者
誘発数
(直接)</t>
    <rPh sb="0" eb="3">
      <t>ジュウギョウシャ</t>
    </rPh>
    <rPh sb="4" eb="6">
      <t>ユウハツ</t>
    </rPh>
    <rPh sb="6" eb="7">
      <t>スウ</t>
    </rPh>
    <rPh sb="9" eb="11">
      <t>チョクセツ</t>
    </rPh>
    <phoneticPr fontId="2"/>
  </si>
  <si>
    <t>雇用者
誘発数
(直接)</t>
    <rPh sb="0" eb="3">
      <t>コヨウシャ</t>
    </rPh>
    <rPh sb="4" eb="6">
      <t>ユウハツ</t>
    </rPh>
    <rPh sb="6" eb="7">
      <t>スウ</t>
    </rPh>
    <rPh sb="9" eb="11">
      <t>チョクセツ</t>
    </rPh>
    <phoneticPr fontId="2"/>
  </si>
  <si>
    <t>従業者
誘発数
(第１次)</t>
    <rPh sb="0" eb="3">
      <t>ジュウギョウシャ</t>
    </rPh>
    <rPh sb="4" eb="6">
      <t>ユウハツ</t>
    </rPh>
    <rPh sb="6" eb="7">
      <t>スウ</t>
    </rPh>
    <rPh sb="9" eb="10">
      <t>ダイ</t>
    </rPh>
    <rPh sb="11" eb="12">
      <t>ジ</t>
    </rPh>
    <phoneticPr fontId="2"/>
  </si>
  <si>
    <t>雇用者
誘発数
(第１次)</t>
    <rPh sb="0" eb="3">
      <t>コヨウシャ</t>
    </rPh>
    <rPh sb="4" eb="6">
      <t>ユウハツ</t>
    </rPh>
    <rPh sb="6" eb="7">
      <t>スウ</t>
    </rPh>
    <rPh sb="9" eb="10">
      <t>ダイ</t>
    </rPh>
    <rPh sb="11" eb="12">
      <t>ジ</t>
    </rPh>
    <phoneticPr fontId="2"/>
  </si>
  <si>
    <t>従業者
誘発数
(第２次)</t>
    <rPh sb="0" eb="3">
      <t>ジュウギョウシャ</t>
    </rPh>
    <rPh sb="4" eb="6">
      <t>ユウハツ</t>
    </rPh>
    <rPh sb="6" eb="7">
      <t>スウ</t>
    </rPh>
    <rPh sb="9" eb="10">
      <t>ダイ</t>
    </rPh>
    <rPh sb="11" eb="12">
      <t>ジ</t>
    </rPh>
    <phoneticPr fontId="2"/>
  </si>
  <si>
    <t>雇用者
誘発数
(第２次)</t>
    <rPh sb="0" eb="3">
      <t>コヨウシャ</t>
    </rPh>
    <rPh sb="4" eb="6">
      <t>ユウハツ</t>
    </rPh>
    <rPh sb="6" eb="7">
      <t>スウ</t>
    </rPh>
    <rPh sb="9" eb="10">
      <t>ダイ</t>
    </rPh>
    <rPh sb="11" eb="12">
      <t>ジ</t>
    </rPh>
    <phoneticPr fontId="2"/>
  </si>
  <si>
    <t>Ⅰ</t>
    <phoneticPr fontId="2"/>
  </si>
  <si>
    <t>Ⅱ</t>
    <phoneticPr fontId="2"/>
  </si>
  <si>
    <t>Ⅲ</t>
    <phoneticPr fontId="2"/>
  </si>
  <si>
    <t>Ⅳ</t>
    <phoneticPr fontId="2"/>
  </si>
  <si>
    <t>Ⅴ</t>
    <phoneticPr fontId="2"/>
  </si>
  <si>
    <t>Ⅵ</t>
    <phoneticPr fontId="2"/>
  </si>
  <si>
    <t>Ⅶ</t>
    <phoneticPr fontId="2"/>
  </si>
  <si>
    <t>Ⅷ</t>
    <phoneticPr fontId="2"/>
  </si>
  <si>
    <t>②×Ｈ</t>
    <phoneticPr fontId="2"/>
  </si>
  <si>
    <t>②×Ｉ</t>
    <phoneticPr fontId="2"/>
  </si>
  <si>
    <t>⑦×Ｈ</t>
    <phoneticPr fontId="2"/>
  </si>
  <si>
    <t>⑦×Ｉ</t>
    <phoneticPr fontId="2"/>
  </si>
  <si>
    <t>⑭×Ｈ</t>
    <phoneticPr fontId="2"/>
  </si>
  <si>
    <t>⑭×Ｉ</t>
    <phoneticPr fontId="2"/>
  </si>
  <si>
    <t>Ⅰ＋Ⅲ＋Ⅴ</t>
    <phoneticPr fontId="2"/>
  </si>
  <si>
    <t>Ⅱ＋Ⅳ＋Ⅵ</t>
    <phoneticPr fontId="2"/>
  </si>
  <si>
    <t>　※　「Ｄ　投入係数」及び「Ｅ　開放経済型逆行列係数」については、紙面の関係上、掲載しておりません。</t>
    <rPh sb="6" eb="8">
      <t>トウニュウ</t>
    </rPh>
    <rPh sb="8" eb="10">
      <t>ケイスウ</t>
    </rPh>
    <rPh sb="11" eb="12">
      <t>オヨ</t>
    </rPh>
    <rPh sb="16" eb="18">
      <t>カイホウ</t>
    </rPh>
    <rPh sb="18" eb="20">
      <t>ケイザイ</t>
    </rPh>
    <rPh sb="20" eb="21">
      <t>ガタ</t>
    </rPh>
    <rPh sb="21" eb="24">
      <t>ギャクギョウレツ</t>
    </rPh>
    <rPh sb="24" eb="26">
      <t>ケイスウ</t>
    </rPh>
    <rPh sb="33" eb="35">
      <t>シメン</t>
    </rPh>
    <rPh sb="36" eb="39">
      <t>カンケイジョウ</t>
    </rPh>
    <rPh sb="40" eb="42">
      <t>ケイサイ</t>
    </rPh>
    <phoneticPr fontId="2"/>
  </si>
  <si>
    <t>Ｈ</t>
    <phoneticPr fontId="2"/>
  </si>
  <si>
    <t>I</t>
    <phoneticPr fontId="2"/>
  </si>
  <si>
    <t>Ｈ</t>
    <phoneticPr fontId="2"/>
  </si>
  <si>
    <t>Ｉ</t>
    <phoneticPr fontId="2"/>
  </si>
  <si>
    <t>表３　分析手順</t>
    <rPh sb="0" eb="1">
      <t>ヒョウ</t>
    </rPh>
    <rPh sb="3" eb="5">
      <t>ブンセキ</t>
    </rPh>
    <rPh sb="5" eb="7">
      <t>テジュン</t>
    </rPh>
    <phoneticPr fontId="2"/>
  </si>
  <si>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2"/>
  </si>
  <si>
    <t>②＊Ｈ[就業係数]</t>
    <rPh sb="4" eb="6">
      <t>シュウギョウ</t>
    </rPh>
    <rPh sb="6" eb="8">
      <t>ケイスウ</t>
    </rPh>
    <phoneticPr fontId="2"/>
  </si>
  <si>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2"/>
  </si>
  <si>
    <t>②＊Ｉ[雇用係数]</t>
    <rPh sb="4" eb="6">
      <t>コヨウ</t>
    </rPh>
    <rPh sb="6" eb="8">
      <t>ケイスウ</t>
    </rPh>
    <phoneticPr fontId="2"/>
  </si>
  <si>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2"/>
  </si>
  <si>
    <t>⑦＊Ｈ[就業係数]</t>
    <rPh sb="4" eb="6">
      <t>シュウギョウ</t>
    </rPh>
    <rPh sb="6" eb="8">
      <t>ケイスウ</t>
    </rPh>
    <phoneticPr fontId="2"/>
  </si>
  <si>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2"/>
  </si>
  <si>
    <t>⑦＊Ｉ[雇用係数]</t>
    <rPh sb="4" eb="6">
      <t>コヨウ</t>
    </rPh>
    <rPh sb="6" eb="8">
      <t>ケイスウ</t>
    </rPh>
    <phoneticPr fontId="2"/>
  </si>
  <si>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2"/>
  </si>
  <si>
    <t>⑭＊Ｈ[就業係数]</t>
    <rPh sb="4" eb="6">
      <t>シュウギョウ</t>
    </rPh>
    <rPh sb="6" eb="8">
      <t>ケイスウ</t>
    </rPh>
    <phoneticPr fontId="2"/>
  </si>
  <si>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2"/>
  </si>
  <si>
    <t>⑭＊Ｉ[雇用係数]</t>
    <rPh sb="4" eb="6">
      <t>コヨウ</t>
    </rPh>
    <rPh sb="6" eb="8">
      <t>ケイスウ</t>
    </rPh>
    <phoneticPr fontId="2"/>
  </si>
  <si>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2"/>
  </si>
  <si>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2"/>
  </si>
  <si>
    <t>①</t>
    <phoneticPr fontId="2"/>
  </si>
  <si>
    <t>②</t>
    <phoneticPr fontId="2"/>
  </si>
  <si>
    <t>③</t>
    <phoneticPr fontId="2"/>
  </si>
  <si>
    <t>④</t>
    <phoneticPr fontId="2"/>
  </si>
  <si>
    <t>⑤</t>
    <phoneticPr fontId="2"/>
  </si>
  <si>
    <t>④＋⑨</t>
    <phoneticPr fontId="2"/>
  </si>
  <si>
    <t>②＋⑦＋⑭</t>
    <phoneticPr fontId="2"/>
  </si>
  <si>
    <t>⑱</t>
    <phoneticPr fontId="2"/>
  </si>
  <si>
    <t>③＋⑧＋⑮</t>
    <phoneticPr fontId="2"/>
  </si>
  <si>
    <t>⑲</t>
    <phoneticPr fontId="2"/>
  </si>
  <si>
    <t>④＋⑨＋⑯</t>
    <phoneticPr fontId="2"/>
  </si>
  <si>
    <t>Ⅰ</t>
    <phoneticPr fontId="2"/>
  </si>
  <si>
    <t>Ⅱ</t>
    <phoneticPr fontId="2"/>
  </si>
  <si>
    <t>Ⅲ</t>
    <phoneticPr fontId="2"/>
  </si>
  <si>
    <t>Ⅳ</t>
    <phoneticPr fontId="2"/>
  </si>
  <si>
    <t>Ⅴ</t>
    <phoneticPr fontId="2"/>
  </si>
  <si>
    <t>Ⅵ</t>
    <phoneticPr fontId="2"/>
  </si>
  <si>
    <t>Ⅶ</t>
    <phoneticPr fontId="2"/>
  </si>
  <si>
    <t>Ⅰ＋Ⅲ＋Ⅴ</t>
    <phoneticPr fontId="2"/>
  </si>
  <si>
    <t>Ⅷ</t>
    <phoneticPr fontId="2"/>
  </si>
  <si>
    <t>Ⅱ＋Ⅳ＋Ⅵ</t>
    <phoneticPr fontId="2"/>
  </si>
  <si>
    <t>×Ｄ[投入係数]</t>
    <phoneticPr fontId="13"/>
  </si>
  <si>
    <t>×Ｂ[粗付加価値率]</t>
    <phoneticPr fontId="13"/>
  </si>
  <si>
    <t>×Ｃ[雇用者所得率]</t>
    <phoneticPr fontId="13"/>
  </si>
  <si>
    <t xml:space="preserve"> 粗付加価値誘発額(直接)</t>
    <phoneticPr fontId="13"/>
  </si>
  <si>
    <t>雇用者所得誘発額(直接)</t>
    <phoneticPr fontId="13"/>
  </si>
  <si>
    <t>×Ａ[県内自給率]</t>
    <phoneticPr fontId="13"/>
  </si>
  <si>
    <t>県外へ</t>
    <phoneticPr fontId="13"/>
  </si>
  <si>
    <t>×Ｆ[消費転換率]</t>
    <phoneticPr fontId="13"/>
  </si>
  <si>
    <t>×Ｂ[粗付加価値率]</t>
    <phoneticPr fontId="13"/>
  </si>
  <si>
    <t>×Ｃ[雇用者所得率]</t>
    <phoneticPr fontId="13"/>
  </si>
  <si>
    <t>×Ｇ[消費パターン]</t>
    <phoneticPr fontId="13"/>
  </si>
  <si>
    <t>×Ａ[県内自給率]</t>
    <phoneticPr fontId="13"/>
  </si>
  <si>
    <t>逆行列係数]</t>
    <phoneticPr fontId="13"/>
  </si>
  <si>
    <t>図２　雇用誘発効果フロー</t>
    <rPh sb="0" eb="1">
      <t>ズ</t>
    </rPh>
    <rPh sb="3" eb="5">
      <t>コヨウ</t>
    </rPh>
    <rPh sb="5" eb="7">
      <t>ユウハツ</t>
    </rPh>
    <rPh sb="7" eb="9">
      <t>コウカ</t>
    </rPh>
    <phoneticPr fontId="13"/>
  </si>
  <si>
    <t>(単位：百万円、人)</t>
    <rPh sb="1" eb="3">
      <t>タンイ</t>
    </rPh>
    <rPh sb="4" eb="5">
      <t>ヒャク</t>
    </rPh>
    <rPh sb="5" eb="7">
      <t>マンエン</t>
    </rPh>
    <rPh sb="8" eb="9">
      <t>ニン</t>
    </rPh>
    <phoneticPr fontId="13"/>
  </si>
  <si>
    <t>×Ｈ[就業係数]</t>
    <rPh sb="3" eb="5">
      <t>シュウギョウ</t>
    </rPh>
    <rPh sb="5" eb="7">
      <t>ケイスウ</t>
    </rPh>
    <phoneticPr fontId="13"/>
  </si>
  <si>
    <t>×Ｉ[雇用係数]</t>
    <rPh sb="3" eb="5">
      <t>コヨウ</t>
    </rPh>
    <rPh sb="5" eb="7">
      <t>ケイスウ</t>
    </rPh>
    <phoneticPr fontId="13"/>
  </si>
  <si>
    <t>　従業者誘発数（直接）</t>
    <rPh sb="1" eb="4">
      <t>ジュウギョウシャ</t>
    </rPh>
    <rPh sb="4" eb="6">
      <t>ユウハツ</t>
    </rPh>
    <rPh sb="6" eb="7">
      <t>スウ</t>
    </rPh>
    <rPh sb="8" eb="10">
      <t>チョクセツ</t>
    </rPh>
    <phoneticPr fontId="13"/>
  </si>
  <si>
    <t>雇用者誘発数（直接）</t>
    <rPh sb="0" eb="3">
      <t>コヨウシャ</t>
    </rPh>
    <rPh sb="3" eb="5">
      <t>ユウハツ</t>
    </rPh>
    <rPh sb="5" eb="6">
      <t>スウ</t>
    </rPh>
    <rPh sb="7" eb="9">
      <t>チョクセツ</t>
    </rPh>
    <phoneticPr fontId="13"/>
  </si>
  <si>
    <t>第１次波及効果</t>
    <rPh sb="0" eb="1">
      <t>ダイ</t>
    </rPh>
    <rPh sb="2" eb="3">
      <t>ジ</t>
    </rPh>
    <rPh sb="3" eb="5">
      <t>ハキュウ</t>
    </rPh>
    <rPh sb="5" eb="7">
      <t>コウカ</t>
    </rPh>
    <phoneticPr fontId="13"/>
  </si>
  <si>
    <t>生産誘発額(第１次)</t>
    <rPh sb="0" eb="2">
      <t>セイサン</t>
    </rPh>
    <rPh sb="2" eb="4">
      <t>ユウハツ</t>
    </rPh>
    <rPh sb="4" eb="5">
      <t>ガク</t>
    </rPh>
    <rPh sb="6" eb="7">
      <t>ダイ</t>
    </rPh>
    <rPh sb="8" eb="9">
      <t>ジ</t>
    </rPh>
    <phoneticPr fontId="13"/>
  </si>
  <si>
    <t>　従業者誘発数（第１次）</t>
    <rPh sb="1" eb="4">
      <t>ジュウギョウシャ</t>
    </rPh>
    <rPh sb="4" eb="6">
      <t>ユウハツ</t>
    </rPh>
    <rPh sb="6" eb="7">
      <t>スウ</t>
    </rPh>
    <rPh sb="8" eb="9">
      <t>ダイ</t>
    </rPh>
    <rPh sb="10" eb="11">
      <t>ジ</t>
    </rPh>
    <phoneticPr fontId="13"/>
  </si>
  <si>
    <t>雇用者誘発数（第１次）</t>
    <rPh sb="0" eb="3">
      <t>コヨウシャ</t>
    </rPh>
    <rPh sb="3" eb="5">
      <t>ユウハツ</t>
    </rPh>
    <rPh sb="5" eb="6">
      <t>スウ</t>
    </rPh>
    <rPh sb="7" eb="8">
      <t>ダイ</t>
    </rPh>
    <rPh sb="9" eb="10">
      <t>ジ</t>
    </rPh>
    <phoneticPr fontId="13"/>
  </si>
  <si>
    <t>第２次波及効果</t>
    <rPh sb="0" eb="1">
      <t>ダイ</t>
    </rPh>
    <rPh sb="2" eb="3">
      <t>ジ</t>
    </rPh>
    <rPh sb="3" eb="5">
      <t>ハキュウ</t>
    </rPh>
    <rPh sb="5" eb="7">
      <t>コウカ</t>
    </rPh>
    <phoneticPr fontId="13"/>
  </si>
  <si>
    <t>生産誘発額(第２次)</t>
    <rPh sb="0" eb="2">
      <t>セイサン</t>
    </rPh>
    <rPh sb="2" eb="4">
      <t>ユウハツ</t>
    </rPh>
    <rPh sb="4" eb="5">
      <t>ガク</t>
    </rPh>
    <rPh sb="6" eb="7">
      <t>ダイ</t>
    </rPh>
    <rPh sb="8" eb="9">
      <t>ジ</t>
    </rPh>
    <phoneticPr fontId="13"/>
  </si>
  <si>
    <t>　従業者誘発数（第２次）</t>
    <rPh sb="1" eb="4">
      <t>ジュウギョウシャ</t>
    </rPh>
    <rPh sb="4" eb="6">
      <t>ユウハツ</t>
    </rPh>
    <rPh sb="6" eb="7">
      <t>スウ</t>
    </rPh>
    <rPh sb="8" eb="9">
      <t>ダイ</t>
    </rPh>
    <rPh sb="10" eb="11">
      <t>ジ</t>
    </rPh>
    <phoneticPr fontId="13"/>
  </si>
  <si>
    <t>雇用者誘発数（第２次）</t>
    <rPh sb="0" eb="3">
      <t>コヨウシャ</t>
    </rPh>
    <rPh sb="3" eb="5">
      <t>ユウハツ</t>
    </rPh>
    <rPh sb="5" eb="6">
      <t>スウ</t>
    </rPh>
    <rPh sb="7" eb="8">
      <t>ダイ</t>
    </rPh>
    <rPh sb="9" eb="10">
      <t>ジ</t>
    </rPh>
    <phoneticPr fontId="13"/>
  </si>
  <si>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3"/>
  </si>
  <si>
    <t>表２　産業部門別雇用誘発効果</t>
    <rPh sb="8" eb="10">
      <t>コヨウ</t>
    </rPh>
    <rPh sb="10" eb="12">
      <t>ユウハツ</t>
    </rPh>
    <phoneticPr fontId="13"/>
  </si>
  <si>
    <t>（単位：人）</t>
    <rPh sb="4" eb="5">
      <t>ニン</t>
    </rPh>
    <phoneticPr fontId="13"/>
  </si>
  <si>
    <t>部門名</t>
    <phoneticPr fontId="13"/>
  </si>
  <si>
    <t>産業部門別雇用誘発効果（総合効果）</t>
    <rPh sb="2" eb="5">
      <t>ブモンベツ</t>
    </rPh>
    <rPh sb="5" eb="7">
      <t>コヨウ</t>
    </rPh>
    <rPh sb="7" eb="9">
      <t>ユウハツ</t>
    </rPh>
    <rPh sb="12" eb="14">
      <t>ソウゴウ</t>
    </rPh>
    <rPh sb="14" eb="16">
      <t>コウカ</t>
    </rPh>
    <phoneticPr fontId="13"/>
  </si>
  <si>
    <t>従業者誘発数</t>
    <rPh sb="0" eb="3">
      <t>ジュウギョウシャ</t>
    </rPh>
    <rPh sb="3" eb="5">
      <t>ユウハツ</t>
    </rPh>
    <rPh sb="5" eb="6">
      <t>スウ</t>
    </rPh>
    <phoneticPr fontId="13"/>
  </si>
  <si>
    <t>雇用者誘発数</t>
    <rPh sb="0" eb="3">
      <t>コヨウシャ</t>
    </rPh>
    <rPh sb="3" eb="5">
      <t>ユウハツ</t>
    </rPh>
    <rPh sb="5" eb="6">
      <t>スウ</t>
    </rPh>
    <phoneticPr fontId="13"/>
  </si>
  <si>
    <t>表４　計算内容</t>
    <rPh sb="0" eb="1">
      <t>ヒョウ</t>
    </rPh>
    <rPh sb="3" eb="5">
      <t>ケイサン</t>
    </rPh>
    <rPh sb="5" eb="7">
      <t>ナイヨウ</t>
    </rPh>
    <phoneticPr fontId="2"/>
  </si>
  <si>
    <t>表５　各種係数</t>
    <rPh sb="0" eb="1">
      <t>ヒョウ</t>
    </rPh>
    <rPh sb="3" eb="5">
      <t>カクシュ</t>
    </rPh>
    <rPh sb="5" eb="7">
      <t>ケイスウ</t>
    </rPh>
    <phoneticPr fontId="2"/>
  </si>
  <si>
    <t>　　※１～１３ページまでが印刷対象範囲（Ａ４）です。</t>
    <rPh sb="13" eb="15">
      <t>インサツ</t>
    </rPh>
    <rPh sb="15" eb="17">
      <t>タイショウ</t>
    </rPh>
    <rPh sb="17" eb="19">
      <t>ハンイ</t>
    </rPh>
    <phoneticPr fontId="2"/>
  </si>
  <si>
    <t>従業者
誘発数
合　計</t>
    <rPh sb="0" eb="3">
      <t>ジュウギョウシャ</t>
    </rPh>
    <rPh sb="4" eb="6">
      <t>ユウハツ</t>
    </rPh>
    <rPh sb="6" eb="7">
      <t>スウ</t>
    </rPh>
    <rPh sb="8" eb="9">
      <t>ゴウ</t>
    </rPh>
    <rPh sb="10" eb="11">
      <t>ケイ</t>
    </rPh>
    <phoneticPr fontId="2"/>
  </si>
  <si>
    <t>雇用者
誘発数
合　計</t>
    <rPh sb="0" eb="3">
      <t>コヨウシャ</t>
    </rPh>
    <rPh sb="4" eb="6">
      <t>ユウハツ</t>
    </rPh>
    <rPh sb="6" eb="7">
      <t>スウ</t>
    </rPh>
    <rPh sb="8" eb="9">
      <t>ゴウ</t>
    </rPh>
    <rPh sb="10" eb="11">
      <t>ケイ</t>
    </rPh>
    <phoneticPr fontId="2"/>
  </si>
  <si>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3"/>
  </si>
  <si>
    <t>　　合計が一致しない場合があります。</t>
    <rPh sb="2" eb="3">
      <t>ゴウ</t>
    </rPh>
    <rPh sb="3" eb="4">
      <t>ケイ</t>
    </rPh>
    <rPh sb="5" eb="7">
      <t>イッチ</t>
    </rPh>
    <rPh sb="10" eb="12">
      <t>バアイ</t>
    </rPh>
    <phoneticPr fontId="13"/>
  </si>
  <si>
    <t>　　　　例）県外の企業に全額発注する等</t>
    <rPh sb="4" eb="5">
      <t>レイ</t>
    </rPh>
    <rPh sb="6" eb="8">
      <t>ケンガイ</t>
    </rPh>
    <rPh sb="9" eb="11">
      <t>キギョウ</t>
    </rPh>
    <rPh sb="12" eb="14">
      <t>ゼンガク</t>
    </rPh>
    <rPh sb="14" eb="16">
      <t>ハッチュウ</t>
    </rPh>
    <rPh sb="18" eb="19">
      <t>ナド</t>
    </rPh>
    <phoneticPr fontId="2"/>
  </si>
  <si>
    <t>年</t>
    <rPh sb="0" eb="1">
      <t>トシ</t>
    </rPh>
    <phoneticPr fontId="2"/>
  </si>
  <si>
    <t>民間消費
支出</t>
    <phoneticPr fontId="2"/>
  </si>
  <si>
    <t>　消費支出／実収入　総務省HP：家計調査年報最新年分「第２表　都市階級・地方・都道府県庁所在市別１世帯当たり１か月間の収入と支出（総世帯のうち勤労者世帯）(秋田市分)」</t>
    <rPh sb="65" eb="66">
      <t>ソウ</t>
    </rPh>
    <phoneticPr fontId="2"/>
  </si>
  <si>
    <t>１．はじめに</t>
    <phoneticPr fontId="2"/>
  </si>
  <si>
    <t>　　　私たちの日常生活に必要な各種の消費財や企業の設備の拡充に使用される資本財</t>
    <phoneticPr fontId="2"/>
  </si>
  <si>
    <t>　　は、農林水産業、製造業、サービス業など多くの産業によって生産されています。</t>
    <phoneticPr fontId="2"/>
  </si>
  <si>
    <t>　　これらの産業はそれぞれ単独に存在するものではなく、原材料・燃料等の取引を通</t>
    <phoneticPr fontId="2"/>
  </si>
  <si>
    <t>　　じてお互いに密接な関係を持っています。また、各産業の生産活動は、私たち消費</t>
    <phoneticPr fontId="2"/>
  </si>
  <si>
    <t>　　計などの間で密接に結びつき、互いに影響を及ぼし合っています。</t>
    <phoneticPr fontId="2"/>
  </si>
  <si>
    <t>　　直接需要が生じた産業だけでなく、関連する他の産業にも波及します。また、これ</t>
    <phoneticPr fontId="2"/>
  </si>
  <si>
    <t>　　らの生産活動の結果生じる雇用者所得は、消費支出として新たな需要を生み出し、</t>
    <phoneticPr fontId="2"/>
  </si>
  <si>
    <t>　　さらに生産を誘発していきます。これを経済波及効果といいます。</t>
    <phoneticPr fontId="2"/>
  </si>
  <si>
    <t>　　とができます。</t>
    <phoneticPr fontId="2"/>
  </si>
  <si>
    <t>　　ています。</t>
    <phoneticPr fontId="2"/>
  </si>
  <si>
    <t>　　ださい。</t>
    <phoneticPr fontId="2"/>
  </si>
  <si>
    <t>　する場合があります。</t>
    <phoneticPr fontId="2"/>
  </si>
  <si>
    <t>〒010-8570　秋田市山王４－１－１</t>
    <phoneticPr fontId="2"/>
  </si>
  <si>
    <t>ＴＥＬ　０１８－８６０－１２５４</t>
    <phoneticPr fontId="2"/>
  </si>
  <si>
    <t>ＦＡＸ　０１８－８６０－１２５２</t>
    <phoneticPr fontId="2"/>
  </si>
  <si>
    <t>Ｅ-Ｍail　kaiseki@mail2.pref.akita.jp</t>
    <phoneticPr fontId="2"/>
  </si>
  <si>
    <t>後方移動平均
（３年）</t>
    <rPh sb="0" eb="2">
      <t>コウホウ</t>
    </rPh>
    <rPh sb="2" eb="4">
      <t>イドウ</t>
    </rPh>
    <rPh sb="4" eb="6">
      <t>ヘイキン</t>
    </rPh>
    <rPh sb="9" eb="10">
      <t>ネン</t>
    </rPh>
    <phoneticPr fontId="2"/>
  </si>
  <si>
    <t>平成28年</t>
  </si>
  <si>
    <t>平成27年</t>
  </si>
  <si>
    <t>平成26年</t>
  </si>
  <si>
    <t>平成25年</t>
  </si>
  <si>
    <t>平成24年</t>
  </si>
  <si>
    <t>平成23年</t>
  </si>
  <si>
    <t>平成22年</t>
  </si>
  <si>
    <t>平成21年</t>
  </si>
  <si>
    <t>平成20年</t>
  </si>
  <si>
    <t>平成19年</t>
  </si>
  <si>
    <t>平成18年</t>
  </si>
  <si>
    <t>平成17年</t>
  </si>
  <si>
    <t>平成16年</t>
  </si>
  <si>
    <t>飲食料品</t>
  </si>
  <si>
    <t>はん用機械</t>
  </si>
  <si>
    <t>生産用機械</t>
  </si>
  <si>
    <t>業務用機械</t>
  </si>
  <si>
    <t>電子部品</t>
  </si>
  <si>
    <t>電気機械</t>
  </si>
  <si>
    <t>水道</t>
  </si>
  <si>
    <t>廃棄物処理</t>
  </si>
  <si>
    <t>運輸・郵便</t>
  </si>
  <si>
    <t>情報通信</t>
  </si>
  <si>
    <t>医療・福祉</t>
  </si>
  <si>
    <t>38</t>
  </si>
  <si>
    <t>71</t>
  </si>
  <si>
    <t>家計外消費支出（行）</t>
  </si>
  <si>
    <t>91</t>
  </si>
  <si>
    <t>92</t>
  </si>
  <si>
    <t>93</t>
  </si>
  <si>
    <t>94</t>
  </si>
  <si>
    <t>間接税（関税・輸入品商品税を除く。）</t>
  </si>
  <si>
    <t>95</t>
  </si>
  <si>
    <t>（控除）経常補助金</t>
  </si>
  <si>
    <t>96</t>
  </si>
  <si>
    <t>97</t>
  </si>
  <si>
    <t>70</t>
  </si>
  <si>
    <t>72</t>
  </si>
  <si>
    <t>73</t>
  </si>
  <si>
    <t>74</t>
  </si>
  <si>
    <t>75</t>
  </si>
  <si>
    <t>76</t>
  </si>
  <si>
    <t>78</t>
  </si>
  <si>
    <t>79</t>
  </si>
  <si>
    <t>81</t>
  </si>
  <si>
    <t>82</t>
  </si>
  <si>
    <t>83</t>
  </si>
  <si>
    <t>87</t>
  </si>
  <si>
    <t>88</t>
  </si>
  <si>
    <t>家計外消費支出（列）</t>
  </si>
  <si>
    <t>民間消費支出</t>
  </si>
  <si>
    <t>一般政府消費支出</t>
  </si>
  <si>
    <t>県内総固定資本形成（公的）</t>
  </si>
  <si>
    <t>県内総固定資本形成（民間）</t>
  </si>
  <si>
    <t>県内最終需要計</t>
  </si>
  <si>
    <t>県内需要合計</t>
  </si>
  <si>
    <t>70</t>
    <phoneticPr fontId="2"/>
  </si>
  <si>
    <t>　　ありません。</t>
    <phoneticPr fontId="2"/>
  </si>
  <si>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2"/>
  </si>
  <si>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2"/>
  </si>
  <si>
    <t>平成29年</t>
    <phoneticPr fontId="2"/>
  </si>
  <si>
    <t>臨時雇用者</t>
    <rPh sb="2" eb="5">
      <t>コヨウシャ</t>
    </rPh>
    <phoneticPr fontId="2"/>
  </si>
  <si>
    <t>平成30年</t>
    <rPh sb="0" eb="2">
      <t>ヘイセイ</t>
    </rPh>
    <rPh sb="4" eb="5">
      <t>ネン</t>
    </rPh>
    <phoneticPr fontId="2"/>
  </si>
  <si>
    <t>（参考）</t>
    <rPh sb="1" eb="3">
      <t>サンコウ</t>
    </rPh>
    <phoneticPr fontId="2"/>
  </si>
  <si>
    <t>－</t>
    <phoneticPr fontId="2"/>
  </si>
  <si>
    <t>商業
マージン率</t>
    <rPh sb="0" eb="2">
      <t>ショウギョウ</t>
    </rPh>
    <rPh sb="7" eb="8">
      <t>リツ</t>
    </rPh>
    <phoneticPr fontId="2"/>
  </si>
  <si>
    <t>運輸
マージン率</t>
    <rPh sb="0" eb="2">
      <t>ウンユ</t>
    </rPh>
    <rPh sb="7" eb="8">
      <t>リツ</t>
    </rPh>
    <phoneticPr fontId="2"/>
  </si>
  <si>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2"/>
  </si>
  <si>
    <t>プラスチック・ゴム製品</t>
  </si>
  <si>
    <t>情報通信機器</t>
  </si>
  <si>
    <t>他に分類されない会員制団体</t>
  </si>
  <si>
    <t>基礎データ作成シート</t>
    <rPh sb="0" eb="2">
      <t>キソ</t>
    </rPh>
    <rPh sb="5" eb="7">
      <t>サクセイ</t>
    </rPh>
    <phoneticPr fontId="30"/>
  </si>
  <si>
    <t>（人）</t>
    <rPh sb="1" eb="2">
      <t>ニン</t>
    </rPh>
    <phoneticPr fontId="30"/>
  </si>
  <si>
    <t>観光客数</t>
    <rPh sb="0" eb="3">
      <t>カンコウキャク</t>
    </rPh>
    <rPh sb="3" eb="4">
      <t>スウ</t>
    </rPh>
    <phoneticPr fontId="30"/>
  </si>
  <si>
    <t>宿泊客数</t>
    <rPh sb="0" eb="3">
      <t>シュクハクキャク</t>
    </rPh>
    <rPh sb="3" eb="4">
      <t>スウ</t>
    </rPh>
    <phoneticPr fontId="30"/>
  </si>
  <si>
    <t>日帰り客数</t>
    <rPh sb="0" eb="2">
      <t>ヒガエ</t>
    </rPh>
    <rPh sb="3" eb="4">
      <t>キャク</t>
    </rPh>
    <rPh sb="4" eb="5">
      <t>スウ</t>
    </rPh>
    <phoneticPr fontId="30"/>
  </si>
  <si>
    <t>計</t>
    <rPh sb="0" eb="1">
      <t>ケイ</t>
    </rPh>
    <phoneticPr fontId="30"/>
  </si>
  <si>
    <t>県内</t>
    <rPh sb="0" eb="2">
      <t>ケンナイ</t>
    </rPh>
    <phoneticPr fontId="30"/>
  </si>
  <si>
    <t>県外</t>
    <rPh sb="0" eb="2">
      <t>ケンガイ</t>
    </rPh>
    <phoneticPr fontId="30"/>
  </si>
  <si>
    <t>外国人</t>
    <rPh sb="0" eb="2">
      <t>ガイコク</t>
    </rPh>
    <rPh sb="2" eb="3">
      <t>ジン</t>
    </rPh>
    <phoneticPr fontId="30"/>
  </si>
  <si>
    <t>区分</t>
    <rPh sb="0" eb="2">
      <t>クブン</t>
    </rPh>
    <phoneticPr fontId="30"/>
  </si>
  <si>
    <t>観光客数（人）</t>
    <rPh sb="0" eb="3">
      <t>カンコウキャク</t>
    </rPh>
    <rPh sb="3" eb="4">
      <t>スウ</t>
    </rPh>
    <rPh sb="5" eb="6">
      <t>ニン</t>
    </rPh>
    <phoneticPr fontId="30"/>
  </si>
  <si>
    <t>１人当たり
消費単価（円）</t>
    <rPh sb="1" eb="2">
      <t>ニン</t>
    </rPh>
    <rPh sb="2" eb="3">
      <t>ア</t>
    </rPh>
    <rPh sb="6" eb="8">
      <t>ショウヒ</t>
    </rPh>
    <rPh sb="8" eb="10">
      <t>タンカ</t>
    </rPh>
    <rPh sb="11" eb="12">
      <t>エン</t>
    </rPh>
    <phoneticPr fontId="30"/>
  </si>
  <si>
    <t>分析テーマ</t>
    <phoneticPr fontId="30"/>
  </si>
  <si>
    <t>◆</t>
    <phoneticPr fontId="30"/>
  </si>
  <si>
    <t>部門別発生需要額</t>
    <rPh sb="3" eb="5">
      <t>ハッセイ</t>
    </rPh>
    <phoneticPr fontId="30"/>
  </si>
  <si>
    <t>単位：</t>
    <phoneticPr fontId="30"/>
  </si>
  <si>
    <t>千円</t>
    <rPh sb="0" eb="2">
      <t>センエン</t>
    </rPh>
    <phoneticPr fontId="45"/>
  </si>
  <si>
    <t>部門</t>
    <rPh sb="0" eb="2">
      <t>ブモン</t>
    </rPh>
    <phoneticPr fontId="30"/>
  </si>
  <si>
    <t>基礎データ作成シートより推計(②)</t>
    <rPh sb="0" eb="2">
      <t>キソ</t>
    </rPh>
    <rPh sb="5" eb="7">
      <t>サクセイ</t>
    </rPh>
    <rPh sb="12" eb="14">
      <t>スイケイ</t>
    </rPh>
    <phoneticPr fontId="30"/>
  </si>
  <si>
    <t>(購入者価格)</t>
    <rPh sb="1" eb="4">
      <t>コウニュウシャ</t>
    </rPh>
    <rPh sb="4" eb="6">
      <t>カカク</t>
    </rPh>
    <phoneticPr fontId="30"/>
  </si>
  <si>
    <t>◆</t>
    <phoneticPr fontId="30"/>
  </si>
  <si>
    <t>価格の種類</t>
    <rPh sb="0" eb="2">
      <t>カカク</t>
    </rPh>
    <rPh sb="3" eb="5">
      <t>シュルイ</t>
    </rPh>
    <phoneticPr fontId="30"/>
  </si>
  <si>
    <t>購入者価格</t>
    <rPh sb="0" eb="2">
      <t>コウニュウ</t>
    </rPh>
    <rPh sb="2" eb="3">
      <t>シャ</t>
    </rPh>
    <rPh sb="3" eb="5">
      <t>カカク</t>
    </rPh>
    <phoneticPr fontId="2"/>
  </si>
  <si>
    <t>・</t>
    <phoneticPr fontId="2"/>
  </si>
  <si>
    <r>
      <t>： 店頭で販売するときの価格</t>
    </r>
    <r>
      <rPr>
        <sz val="9.5"/>
        <color rgb="FFFF0000"/>
        <rFont val="ＭＳ Ｐゴシック"/>
        <family val="3"/>
        <charset val="128"/>
      </rPr>
      <t>（通常はこちら）</t>
    </r>
    <rPh sb="2" eb="4">
      <t>テントウ</t>
    </rPh>
    <rPh sb="5" eb="7">
      <t>ハンバイ</t>
    </rPh>
    <rPh sb="15" eb="17">
      <t>ツウジョウ</t>
    </rPh>
    <phoneticPr fontId="28"/>
  </si>
  <si>
    <t>生産者価格</t>
    <rPh sb="0" eb="3">
      <t>セイサンシャ</t>
    </rPh>
    <rPh sb="3" eb="5">
      <t>カカク</t>
    </rPh>
    <phoneticPr fontId="2"/>
  </si>
  <si>
    <t>： 生産者が出荷するときの価格</t>
    <phoneticPr fontId="2"/>
  </si>
  <si>
    <t>単位変換</t>
    <rPh sb="0" eb="2">
      <t>タンイ</t>
    </rPh>
    <rPh sb="2" eb="4">
      <t>ヘンカン</t>
    </rPh>
    <phoneticPr fontId="30"/>
  </si>
  <si>
    <t>円</t>
    <rPh sb="0" eb="1">
      <t>エン</t>
    </rPh>
    <phoneticPr fontId="45"/>
  </si>
  <si>
    <t>万円</t>
    <rPh sb="0" eb="2">
      <t>マンエン</t>
    </rPh>
    <phoneticPr fontId="45"/>
  </si>
  <si>
    <t>百万円</t>
    <rPh sb="0" eb="3">
      <t>ヒャクマンエン</t>
    </rPh>
    <phoneticPr fontId="45"/>
  </si>
  <si>
    <t>億円</t>
    <rPh sb="0" eb="2">
      <t>オクエン</t>
    </rPh>
    <phoneticPr fontId="45"/>
  </si>
  <si>
    <t>購入者価格から生産者価格への変換</t>
    <rPh sb="0" eb="3">
      <t>コウニュウシャ</t>
    </rPh>
    <rPh sb="3" eb="5">
      <t>カカク</t>
    </rPh>
    <rPh sb="7" eb="10">
      <t>セイサンシャ</t>
    </rPh>
    <rPh sb="10" eb="12">
      <t>カカク</t>
    </rPh>
    <rPh sb="14" eb="16">
      <t>ヘンカン</t>
    </rPh>
    <phoneticPr fontId="30"/>
  </si>
  <si>
    <t>最終需要額</t>
    <rPh sb="0" eb="2">
      <t>サイシュウ</t>
    </rPh>
    <rPh sb="2" eb="5">
      <t>ジュヨウガク</t>
    </rPh>
    <phoneticPr fontId="30"/>
  </si>
  <si>
    <t>マージン率</t>
    <rPh sb="4" eb="5">
      <t>リツ</t>
    </rPh>
    <phoneticPr fontId="30"/>
  </si>
  <si>
    <t>マージン額</t>
    <rPh sb="4" eb="5">
      <t>ガク</t>
    </rPh>
    <phoneticPr fontId="30"/>
  </si>
  <si>
    <t>（購入者価格）</t>
    <rPh sb="1" eb="4">
      <t>コウニュウシャ</t>
    </rPh>
    <rPh sb="4" eb="6">
      <t>カカク</t>
    </rPh>
    <phoneticPr fontId="30"/>
  </si>
  <si>
    <t>商業</t>
    <rPh sb="0" eb="2">
      <t>ショウギョウ</t>
    </rPh>
    <phoneticPr fontId="30"/>
  </si>
  <si>
    <t>運輸</t>
    <rPh sb="0" eb="2">
      <t>ウンユ</t>
    </rPh>
    <phoneticPr fontId="30"/>
  </si>
  <si>
    <t>振り分け</t>
    <rPh sb="0" eb="1">
      <t>フ</t>
    </rPh>
    <rPh sb="2" eb="3">
      <t>ワ</t>
    </rPh>
    <phoneticPr fontId="30"/>
  </si>
  <si>
    <t>（生産者価格）</t>
    <rPh sb="1" eb="4">
      <t>セイサンシャ</t>
    </rPh>
    <rPh sb="4" eb="6">
      <t>カカク</t>
    </rPh>
    <phoneticPr fontId="30"/>
  </si>
  <si>
    <t>a</t>
    <phoneticPr fontId="30"/>
  </si>
  <si>
    <t>b</t>
    <phoneticPr fontId="30"/>
  </si>
  <si>
    <t>c</t>
    <phoneticPr fontId="30"/>
  </si>
  <si>
    <t>d=a*b</t>
    <phoneticPr fontId="30"/>
  </si>
  <si>
    <t>e=a*c</t>
    <phoneticPr fontId="30"/>
  </si>
  <si>
    <t>f=d+e</t>
    <phoneticPr fontId="30"/>
  </si>
  <si>
    <t>f</t>
    <phoneticPr fontId="30"/>
  </si>
  <si>
    <t>g</t>
    <phoneticPr fontId="30"/>
  </si>
  <si>
    <t>「基礎データ計算」シート</t>
    <rPh sb="1" eb="3">
      <t>キソ</t>
    </rPh>
    <rPh sb="6" eb="8">
      <t>ケイサン</t>
    </rPh>
    <phoneticPr fontId="30"/>
  </si>
  <si>
    <t>このシートでは、「基礎データ作成」シートで入力されたデータに基づいて、自動計算します。</t>
    <rPh sb="9" eb="11">
      <t>キソ</t>
    </rPh>
    <rPh sb="14" eb="16">
      <t>サクセイ</t>
    </rPh>
    <rPh sb="21" eb="23">
      <t>ニュウリョク</t>
    </rPh>
    <rPh sb="30" eb="31">
      <t>モト</t>
    </rPh>
    <rPh sb="35" eb="37">
      <t>ジドウ</t>
    </rPh>
    <rPh sb="37" eb="39">
      <t>ケイサン</t>
    </rPh>
    <phoneticPr fontId="30"/>
  </si>
  <si>
    <t>宿泊客</t>
    <rPh sb="0" eb="3">
      <t>シュクハクキャク</t>
    </rPh>
    <phoneticPr fontId="30"/>
  </si>
  <si>
    <t>日帰り客</t>
    <rPh sb="0" eb="2">
      <t>ヒガエ</t>
    </rPh>
    <rPh sb="3" eb="4">
      <t>キャク</t>
    </rPh>
    <phoneticPr fontId="30"/>
  </si>
  <si>
    <t>消費総額（円）</t>
    <rPh sb="0" eb="2">
      <t>ショウヒ</t>
    </rPh>
    <rPh sb="2" eb="4">
      <t>ソウガク</t>
    </rPh>
    <rPh sb="5" eb="6">
      <t>エン</t>
    </rPh>
    <phoneticPr fontId="30"/>
  </si>
  <si>
    <t>海外宿泊</t>
    <rPh sb="0" eb="2">
      <t>カイガイ</t>
    </rPh>
    <rPh sb="2" eb="4">
      <t>シュクハク</t>
    </rPh>
    <phoneticPr fontId="30"/>
  </si>
  <si>
    <t>国内宿泊</t>
    <rPh sb="0" eb="2">
      <t>コクナイ</t>
    </rPh>
    <rPh sb="2" eb="4">
      <t>シュクハク</t>
    </rPh>
    <phoneticPr fontId="30"/>
  </si>
  <si>
    <t>日帰り</t>
    <rPh sb="0" eb="2">
      <t>ヒガエ</t>
    </rPh>
    <phoneticPr fontId="30"/>
  </si>
  <si>
    <t>「按分データ」シート</t>
    <rPh sb="1" eb="3">
      <t>アンブン</t>
    </rPh>
    <phoneticPr fontId="30"/>
  </si>
  <si>
    <t>（単位：千人回）</t>
    <rPh sb="1" eb="3">
      <t>タンイ</t>
    </rPh>
    <rPh sb="4" eb="5">
      <t>セン</t>
    </rPh>
    <rPh sb="5" eb="6">
      <t>ニン</t>
    </rPh>
    <rPh sb="6" eb="7">
      <t>カイ</t>
    </rPh>
    <phoneticPr fontId="30"/>
  </si>
  <si>
    <t>居住地別の内訳</t>
    <rPh sb="0" eb="3">
      <t>キョジュウチ</t>
    </rPh>
    <rPh sb="3" eb="4">
      <t>ベツ</t>
    </rPh>
    <rPh sb="5" eb="7">
      <t>ウチワケ</t>
    </rPh>
    <phoneticPr fontId="30"/>
  </si>
  <si>
    <t>県内居住者</t>
    <rPh sb="0" eb="2">
      <t>ケンナイ</t>
    </rPh>
    <rPh sb="2" eb="5">
      <t>キョジュウシャ</t>
    </rPh>
    <phoneticPr fontId="30"/>
  </si>
  <si>
    <t>県外居住者</t>
    <rPh sb="0" eb="2">
      <t>ケンガイ</t>
    </rPh>
    <rPh sb="2" eb="5">
      <t>キョジュウシャ</t>
    </rPh>
    <phoneticPr fontId="30"/>
  </si>
  <si>
    <t>うち国内</t>
    <rPh sb="2" eb="4">
      <t>コクナイ</t>
    </rPh>
    <phoneticPr fontId="30"/>
  </si>
  <si>
    <t>うち外国人</t>
    <rPh sb="2" eb="4">
      <t>ガイコク</t>
    </rPh>
    <rPh sb="4" eb="5">
      <t>ジン</t>
    </rPh>
    <phoneticPr fontId="30"/>
  </si>
  <si>
    <t>日帰り客数　</t>
    <rPh sb="0" eb="2">
      <t>ヒガエ</t>
    </rPh>
    <rPh sb="3" eb="4">
      <t>キャク</t>
    </rPh>
    <rPh sb="4" eb="5">
      <t>スウ</t>
    </rPh>
    <phoneticPr fontId="57"/>
  </si>
  <si>
    <t>（円）</t>
    <rPh sb="1" eb="2">
      <t>エン</t>
    </rPh>
    <phoneticPr fontId="30"/>
  </si>
  <si>
    <t>宿泊</t>
    <rPh sb="0" eb="2">
      <t>シュクハク</t>
    </rPh>
    <phoneticPr fontId="30"/>
  </si>
  <si>
    <t>日帰</t>
    <rPh sb="0" eb="2">
      <t>ヒガエ</t>
    </rPh>
    <phoneticPr fontId="30"/>
  </si>
  <si>
    <t>外国人</t>
    <rPh sb="0" eb="2">
      <t>ガイコク</t>
    </rPh>
    <rPh sb="2" eb="3">
      <t>ジン</t>
    </rPh>
    <phoneticPr fontId="2"/>
  </si>
  <si>
    <t>県内</t>
    <rPh sb="0" eb="1">
      <t>ケン</t>
    </rPh>
    <rPh sb="1" eb="2">
      <t>ナイ</t>
    </rPh>
    <phoneticPr fontId="30"/>
  </si>
  <si>
    <t>外国</t>
    <rPh sb="0" eb="2">
      <t>ガイコク</t>
    </rPh>
    <phoneticPr fontId="30"/>
  </si>
  <si>
    <t>消費額</t>
    <rPh sb="0" eb="3">
      <t>ショウヒガク</t>
    </rPh>
    <phoneticPr fontId="30"/>
  </si>
  <si>
    <t>※「宿泊」及び「日帰り」シートにより推計</t>
    <rPh sb="2" eb="4">
      <t>シュクハク</t>
    </rPh>
    <rPh sb="5" eb="6">
      <t>オヨ</t>
    </rPh>
    <rPh sb="8" eb="10">
      <t>ヒガエ</t>
    </rPh>
    <rPh sb="18" eb="20">
      <t>スイケイ</t>
    </rPh>
    <phoneticPr fontId="30"/>
  </si>
  <si>
    <t>全体</t>
    <rPh sb="0" eb="2">
      <t>ゼンタイ</t>
    </rPh>
    <phoneticPr fontId="13"/>
  </si>
  <si>
    <t>ツアー旅行
按分</t>
    <rPh sb="3" eb="5">
      <t>リョコウ</t>
    </rPh>
    <rPh sb="6" eb="8">
      <t>アンブン</t>
    </rPh>
    <phoneticPr fontId="60"/>
  </si>
  <si>
    <t>航空機、新幹線等の調整</t>
    <rPh sb="0" eb="3">
      <t>コウクウキ</t>
    </rPh>
    <rPh sb="4" eb="7">
      <t>シンカンセン</t>
    </rPh>
    <rPh sb="7" eb="8">
      <t>トウ</t>
    </rPh>
    <rPh sb="9" eb="11">
      <t>チョウセイ</t>
    </rPh>
    <phoneticPr fontId="30"/>
  </si>
  <si>
    <t>a</t>
    <phoneticPr fontId="60"/>
  </si>
  <si>
    <t>b</t>
    <phoneticPr fontId="60"/>
  </si>
  <si>
    <t>c = a + b</t>
    <phoneticPr fontId="60"/>
  </si>
  <si>
    <t>(費目計)</t>
    <rPh sb="1" eb="3">
      <t>ヒモク</t>
    </rPh>
    <rPh sb="3" eb="4">
      <t>ケイ</t>
    </rPh>
    <phoneticPr fontId="60"/>
  </si>
  <si>
    <t>d</t>
    <phoneticPr fontId="30"/>
  </si>
  <si>
    <t>d'</t>
    <phoneticPr fontId="30"/>
  </si>
  <si>
    <t>前</t>
    <rPh sb="0" eb="1">
      <t>マエ</t>
    </rPh>
    <phoneticPr fontId="59"/>
  </si>
  <si>
    <t>　　菓子類</t>
    <rPh sb="2" eb="5">
      <t>カシルイ</t>
    </rPh>
    <phoneticPr fontId="61"/>
  </si>
  <si>
    <t>前</t>
  </si>
  <si>
    <t>　　その他の食料品・飲料・酒・たばこ</t>
    <rPh sb="4" eb="5">
      <t>ホカ</t>
    </rPh>
    <rPh sb="6" eb="9">
      <t>ショクリョウヒン</t>
    </rPh>
    <rPh sb="10" eb="12">
      <t>インリョウ</t>
    </rPh>
    <rPh sb="13" eb="14">
      <t>サケ</t>
    </rPh>
    <phoneticPr fontId="61"/>
  </si>
  <si>
    <t>　　衣類・帽子・ハンカチなど繊維製品</t>
    <rPh sb="2" eb="4">
      <t>イルイ</t>
    </rPh>
    <rPh sb="5" eb="7">
      <t>ボウシ</t>
    </rPh>
    <rPh sb="14" eb="16">
      <t>センイ</t>
    </rPh>
    <rPh sb="16" eb="18">
      <t>セイヒン</t>
    </rPh>
    <phoneticPr fontId="61"/>
  </si>
  <si>
    <t>　　靴・かばんなど皮革製品</t>
    <rPh sb="2" eb="3">
      <t>クツ</t>
    </rPh>
    <rPh sb="9" eb="11">
      <t>ヒカワ</t>
    </rPh>
    <rPh sb="11" eb="13">
      <t>セイヒン</t>
    </rPh>
    <phoneticPr fontId="61"/>
  </si>
  <si>
    <t>　　化粧品・医薬品・写真フィルムなど</t>
    <rPh sb="2" eb="5">
      <t>ケショウヒン</t>
    </rPh>
    <rPh sb="6" eb="9">
      <t>イヤクヒン</t>
    </rPh>
    <rPh sb="10" eb="12">
      <t>シャシン</t>
    </rPh>
    <phoneticPr fontId="61"/>
  </si>
  <si>
    <t>　　本・雑誌・ガイドブック</t>
    <rPh sb="2" eb="3">
      <t>ホン</t>
    </rPh>
    <rPh sb="4" eb="6">
      <t>ザッシ</t>
    </rPh>
    <phoneticPr fontId="61"/>
  </si>
  <si>
    <t>　　電気製品</t>
    <rPh sb="2" eb="4">
      <t>デンキ</t>
    </rPh>
    <rPh sb="4" eb="6">
      <t>セイヒン</t>
    </rPh>
    <phoneticPr fontId="61"/>
  </si>
  <si>
    <t>　　その他買物代</t>
    <rPh sb="4" eb="5">
      <t>ホカ</t>
    </rPh>
    <rPh sb="5" eb="6">
      <t>カ</t>
    </rPh>
    <rPh sb="6" eb="7">
      <t>モノ</t>
    </rPh>
    <rPh sb="7" eb="8">
      <t>ダイ</t>
    </rPh>
    <phoneticPr fontId="61"/>
  </si>
  <si>
    <t>　　旅行関連用品のレンタル料</t>
    <rPh sb="2" eb="4">
      <t>リョコウ</t>
    </rPh>
    <rPh sb="4" eb="6">
      <t>カンレン</t>
    </rPh>
    <rPh sb="6" eb="8">
      <t>ヨウヒン</t>
    </rPh>
    <rPh sb="13" eb="14">
      <t>リョウ</t>
    </rPh>
    <phoneticPr fontId="61"/>
  </si>
  <si>
    <t>　　旅行保険・クレジットカード入会金</t>
    <rPh sb="2" eb="4">
      <t>リョコウ</t>
    </rPh>
    <rPh sb="4" eb="6">
      <t>ホケン</t>
    </rPh>
    <rPh sb="15" eb="18">
      <t>ニュウカイキン</t>
    </rPh>
    <phoneticPr fontId="61"/>
  </si>
  <si>
    <t>　　美容室・理容室</t>
  </si>
  <si>
    <t>　　旅行の打ち合わせ等での飲食費</t>
    <rPh sb="2" eb="4">
      <t>リョコウ</t>
    </rPh>
    <rPh sb="5" eb="6">
      <t>ウ</t>
    </rPh>
    <rPh sb="7" eb="8">
      <t>ア</t>
    </rPh>
    <rPh sb="10" eb="11">
      <t>ナド</t>
    </rPh>
    <rPh sb="13" eb="16">
      <t>インショクヒ</t>
    </rPh>
    <phoneticPr fontId="61"/>
  </si>
  <si>
    <t>　　その他の旅行前支出</t>
    <rPh sb="4" eb="5">
      <t>ホカ</t>
    </rPh>
    <rPh sb="6" eb="9">
      <t>リョコウマエ</t>
    </rPh>
    <rPh sb="9" eb="11">
      <t>シシュツ</t>
    </rPh>
    <phoneticPr fontId="61"/>
  </si>
  <si>
    <t>後</t>
    <rPh sb="0" eb="1">
      <t>アト</t>
    </rPh>
    <phoneticPr fontId="59"/>
  </si>
  <si>
    <t>　　写真のプリント・現像</t>
    <rPh sb="2" eb="4">
      <t>シャシン</t>
    </rPh>
    <rPh sb="10" eb="12">
      <t>ゲンゾウ</t>
    </rPh>
    <phoneticPr fontId="50"/>
  </si>
  <si>
    <t>　　衣類のクリーニング</t>
    <rPh sb="2" eb="4">
      <t>イルイ</t>
    </rPh>
    <phoneticPr fontId="61"/>
  </si>
  <si>
    <t>　　その他の旅行後支出</t>
    <rPh sb="6" eb="8">
      <t>リョコウ</t>
    </rPh>
    <rPh sb="8" eb="9">
      <t>ゴ</t>
    </rPh>
    <rPh sb="9" eb="11">
      <t>シシュツ</t>
    </rPh>
    <phoneticPr fontId="61"/>
  </si>
  <si>
    <t>中</t>
    <rPh sb="0" eb="1">
      <t>ナカ</t>
    </rPh>
    <phoneticPr fontId="59"/>
  </si>
  <si>
    <t>　　参加費</t>
    <rPh sb="2" eb="5">
      <t>サンカヒ</t>
    </rPh>
    <phoneticPr fontId="62"/>
  </si>
  <si>
    <t>交通費</t>
    <rPh sb="0" eb="3">
      <t>コウツウヒ</t>
    </rPh>
    <phoneticPr fontId="60"/>
  </si>
  <si>
    <t>　　　航空（長距離移動）</t>
    <rPh sb="3" eb="5">
      <t>コウクウ</t>
    </rPh>
    <rPh sb="6" eb="9">
      <t>チョウキョリ</t>
    </rPh>
    <rPh sb="9" eb="11">
      <t>イドウ</t>
    </rPh>
    <phoneticPr fontId="61"/>
  </si>
  <si>
    <t>片道分</t>
    <rPh sb="0" eb="2">
      <t>カタミチ</t>
    </rPh>
    <rPh sb="2" eb="3">
      <t>ブン</t>
    </rPh>
    <phoneticPr fontId="30"/>
  </si>
  <si>
    <t>中</t>
  </si>
  <si>
    <t>　　　新幹線・鉄道（長距離移動）</t>
    <rPh sb="3" eb="6">
      <t>シンカンセン</t>
    </rPh>
    <rPh sb="7" eb="9">
      <t>テツドウ</t>
    </rPh>
    <rPh sb="10" eb="13">
      <t>チョウキョリ</t>
    </rPh>
    <rPh sb="13" eb="15">
      <t>イドウ</t>
    </rPh>
    <phoneticPr fontId="61"/>
  </si>
  <si>
    <t>中</t>
    <phoneticPr fontId="13"/>
  </si>
  <si>
    <t>　　　長距離バス</t>
    <rPh sb="3" eb="6">
      <t>チョウキョリ</t>
    </rPh>
    <phoneticPr fontId="62"/>
  </si>
  <si>
    <t>　　　航空（短距離移動）</t>
    <rPh sb="3" eb="5">
      <t>コウクウ</t>
    </rPh>
    <rPh sb="6" eb="9">
      <t>タンキョリ</t>
    </rPh>
    <rPh sb="9" eb="11">
      <t>イドウ</t>
    </rPh>
    <phoneticPr fontId="61"/>
  </si>
  <si>
    <t>県内航路無し</t>
    <rPh sb="0" eb="1">
      <t>ケン</t>
    </rPh>
    <rPh sb="1" eb="2">
      <t>ナイ</t>
    </rPh>
    <rPh sb="2" eb="4">
      <t>コウロ</t>
    </rPh>
    <rPh sb="4" eb="5">
      <t>ナ</t>
    </rPh>
    <phoneticPr fontId="30"/>
  </si>
  <si>
    <t>　　　鉄道･モノレール（短距離移動）</t>
    <rPh sb="3" eb="5">
      <t>テツドウ</t>
    </rPh>
    <rPh sb="12" eb="15">
      <t>タンキョリ</t>
    </rPh>
    <rPh sb="15" eb="17">
      <t>イドウ</t>
    </rPh>
    <phoneticPr fontId="61"/>
  </si>
  <si>
    <t>　　　近郊バス</t>
    <rPh sb="3" eb="5">
      <t>キンコウ</t>
    </rPh>
    <phoneticPr fontId="62"/>
  </si>
  <si>
    <t>　　　タクシー・ハイヤー</t>
  </si>
  <si>
    <t>　　　船舶</t>
    <rPh sb="3" eb="5">
      <t>センパク</t>
    </rPh>
    <phoneticPr fontId="61"/>
  </si>
  <si>
    <t>　　　レンタカー・カーシェアリング</t>
  </si>
  <si>
    <t>　　　ガソリン</t>
  </si>
  <si>
    <t>　　　その他交通費</t>
    <rPh sb="5" eb="6">
      <t>ホカ</t>
    </rPh>
    <rPh sb="6" eb="9">
      <t>コウツウヒ</t>
    </rPh>
    <phoneticPr fontId="61"/>
  </si>
  <si>
    <t>宿泊費</t>
    <rPh sb="0" eb="3">
      <t>シュクハクヒ</t>
    </rPh>
    <phoneticPr fontId="60"/>
  </si>
  <si>
    <t>　　宿泊費　　</t>
  </si>
  <si>
    <t>中</t>
    <rPh sb="0" eb="1">
      <t>チュウ</t>
    </rPh>
    <phoneticPr fontId="13"/>
  </si>
  <si>
    <t>飲食費</t>
    <rPh sb="0" eb="3">
      <t>インショクヒ</t>
    </rPh>
    <phoneticPr fontId="60"/>
  </si>
  <si>
    <t>　　飲食費</t>
  </si>
  <si>
    <t>土産代</t>
    <rPh sb="0" eb="3">
      <t>ミヤゲダイ</t>
    </rPh>
    <phoneticPr fontId="60"/>
  </si>
  <si>
    <t>　　　菓子類</t>
    <rPh sb="3" eb="6">
      <t>カシルイ</t>
    </rPh>
    <phoneticPr fontId="61"/>
  </si>
  <si>
    <t>　　　農産物</t>
    <rPh sb="3" eb="6">
      <t>ノウサンブツ</t>
    </rPh>
    <phoneticPr fontId="61"/>
  </si>
  <si>
    <t>　　　水産物</t>
    <rPh sb="3" eb="6">
      <t>スイサンブツ</t>
    </rPh>
    <phoneticPr fontId="61"/>
  </si>
  <si>
    <t>　　　その他食料品・飲料・酒・たばこ</t>
    <rPh sb="5" eb="6">
      <t>ホカ</t>
    </rPh>
    <rPh sb="6" eb="9">
      <t>ショクリョウヒン</t>
    </rPh>
    <rPh sb="10" eb="12">
      <t>インリョウ</t>
    </rPh>
    <rPh sb="13" eb="14">
      <t>サケ</t>
    </rPh>
    <phoneticPr fontId="61"/>
  </si>
  <si>
    <t>　　　衣類・帽子・ハンカチなど繊維製品</t>
    <rPh sb="3" eb="5">
      <t>イルイ</t>
    </rPh>
    <rPh sb="6" eb="8">
      <t>ボウシ</t>
    </rPh>
    <rPh sb="15" eb="17">
      <t>センイ</t>
    </rPh>
    <rPh sb="17" eb="19">
      <t>セイヒン</t>
    </rPh>
    <phoneticPr fontId="61"/>
  </si>
  <si>
    <t>　　　靴・かばんなど皮革製品</t>
    <rPh sb="3" eb="4">
      <t>クツ</t>
    </rPh>
    <rPh sb="10" eb="12">
      <t>ヒカワ</t>
    </rPh>
    <rPh sb="12" eb="14">
      <t>セイヒン</t>
    </rPh>
    <phoneticPr fontId="61"/>
  </si>
  <si>
    <t>　　　化粧品・医薬品・写真フィルムなど</t>
    <rPh sb="3" eb="6">
      <t>ケショウヒン</t>
    </rPh>
    <rPh sb="7" eb="10">
      <t>イヤクヒン</t>
    </rPh>
    <rPh sb="11" eb="13">
      <t>シャシン</t>
    </rPh>
    <phoneticPr fontId="61"/>
  </si>
  <si>
    <t>　　　陶磁器・ガラス製品</t>
  </si>
  <si>
    <t>　　　その他土産代・買物代</t>
    <rPh sb="5" eb="6">
      <t>ホカ</t>
    </rPh>
    <rPh sb="6" eb="9">
      <t>ミヤゲダイ</t>
    </rPh>
    <rPh sb="10" eb="11">
      <t>カ</t>
    </rPh>
    <rPh sb="11" eb="12">
      <t>モノ</t>
    </rPh>
    <rPh sb="12" eb="13">
      <t>ダイ</t>
    </rPh>
    <phoneticPr fontId="61"/>
  </si>
  <si>
    <t>入場料</t>
    <rPh sb="0" eb="3">
      <t>ニュウジョウリョウ</t>
    </rPh>
    <phoneticPr fontId="60"/>
  </si>
  <si>
    <t>　　　温泉・温浴施設・エステ・リラクゼーション</t>
    <rPh sb="3" eb="5">
      <t>オンセン</t>
    </rPh>
    <rPh sb="6" eb="8">
      <t>オンヨク</t>
    </rPh>
    <rPh sb="8" eb="10">
      <t>シセツ</t>
    </rPh>
    <phoneticPr fontId="61"/>
  </si>
  <si>
    <t>　　　テーマパーク・遊園地</t>
    <rPh sb="10" eb="13">
      <t>ユウエンチ</t>
    </rPh>
    <phoneticPr fontId="61"/>
  </si>
  <si>
    <t>　　　美術館・博物館・資料館・動植物園・水族館など</t>
    <rPh sb="3" eb="6">
      <t>ビジュツカン</t>
    </rPh>
    <rPh sb="7" eb="10">
      <t>ハクブツカン</t>
    </rPh>
    <rPh sb="11" eb="14">
      <t>シリョウカン</t>
    </rPh>
    <rPh sb="15" eb="19">
      <t>ドウショクブツエン</t>
    </rPh>
    <rPh sb="20" eb="23">
      <t>スイゾクカン</t>
    </rPh>
    <phoneticPr fontId="61"/>
  </si>
  <si>
    <t>　　　スキー場リフト</t>
    <rPh sb="6" eb="7">
      <t>ジョウ</t>
    </rPh>
    <phoneticPr fontId="61"/>
  </si>
  <si>
    <t>　　　スポーツ施設利用料</t>
    <rPh sb="7" eb="9">
      <t>シセツ</t>
    </rPh>
    <rPh sb="9" eb="12">
      <t>リヨウリョウ</t>
    </rPh>
    <phoneticPr fontId="61"/>
  </si>
  <si>
    <t>中</t>
    <rPh sb="0" eb="1">
      <t>ナカ</t>
    </rPh>
    <phoneticPr fontId="30"/>
  </si>
  <si>
    <t>　　　スポーツ観戦</t>
    <rPh sb="7" eb="9">
      <t>カンセン</t>
    </rPh>
    <phoneticPr fontId="61"/>
  </si>
  <si>
    <t>　　　舞台・音楽鑑賞</t>
    <rPh sb="3" eb="5">
      <t>ブタイ</t>
    </rPh>
    <rPh sb="6" eb="8">
      <t>オンガク</t>
    </rPh>
    <rPh sb="8" eb="10">
      <t>カンショウ</t>
    </rPh>
    <phoneticPr fontId="61"/>
  </si>
  <si>
    <t>　　　展示会・コンベンション参加費</t>
    <rPh sb="3" eb="6">
      <t>テンジカイ</t>
    </rPh>
    <rPh sb="14" eb="17">
      <t>サンカヒ</t>
    </rPh>
    <phoneticPr fontId="61"/>
  </si>
  <si>
    <t>その他</t>
    <rPh sb="2" eb="3">
      <t>タ</t>
    </rPh>
    <phoneticPr fontId="60"/>
  </si>
  <si>
    <t>　　　レンタル料</t>
    <rPh sb="7" eb="8">
      <t>リョウ</t>
    </rPh>
    <phoneticPr fontId="61"/>
  </si>
  <si>
    <t>　　　その他娯楽等サービス費</t>
    <rPh sb="5" eb="6">
      <t>ホカ</t>
    </rPh>
    <rPh sb="6" eb="8">
      <t>ゴラク</t>
    </rPh>
    <rPh sb="8" eb="9">
      <t>ナド</t>
    </rPh>
    <rPh sb="13" eb="14">
      <t>ヒ</t>
    </rPh>
    <phoneticPr fontId="61"/>
  </si>
  <si>
    <t>　　　その他　</t>
  </si>
  <si>
    <t>旅行前支出計</t>
    <rPh sb="0" eb="3">
      <t>リョコウマエ</t>
    </rPh>
    <rPh sb="3" eb="5">
      <t>シシュツ</t>
    </rPh>
    <rPh sb="5" eb="6">
      <t>ケイ</t>
    </rPh>
    <phoneticPr fontId="59"/>
  </si>
  <si>
    <t>旅行後支出計</t>
    <rPh sb="0" eb="2">
      <t>リョコウ</t>
    </rPh>
    <rPh sb="2" eb="3">
      <t>ゴ</t>
    </rPh>
    <rPh sb="3" eb="5">
      <t>シシュツ</t>
    </rPh>
    <rPh sb="5" eb="6">
      <t>ケイ</t>
    </rPh>
    <phoneticPr fontId="59"/>
  </si>
  <si>
    <t>前後</t>
    <rPh sb="0" eb="2">
      <t>ゼンゴ</t>
    </rPh>
    <phoneticPr fontId="59"/>
  </si>
  <si>
    <t>旅行前後支出計</t>
    <rPh sb="0" eb="3">
      <t>リョコウマエ</t>
    </rPh>
    <rPh sb="3" eb="4">
      <t>ゴ</t>
    </rPh>
    <rPh sb="4" eb="6">
      <t>シシュツ</t>
    </rPh>
    <rPh sb="6" eb="7">
      <t>ケイ</t>
    </rPh>
    <phoneticPr fontId="59"/>
  </si>
  <si>
    <t>旅行中支出計</t>
    <rPh sb="0" eb="3">
      <t>リョコウチュウ</t>
    </rPh>
    <rPh sb="3" eb="5">
      <t>シシュツ</t>
    </rPh>
    <rPh sb="5" eb="6">
      <t>ケイ</t>
    </rPh>
    <phoneticPr fontId="59"/>
  </si>
  <si>
    <t>宿泊の有無(2区分)，旅行目的(3区分)，旅行形態(2区分)，
品目(小分類)別 旅行消費額 ─ 国内旅行</t>
    <rPh sb="39" eb="40">
      <t>ベツ</t>
    </rPh>
    <phoneticPr fontId="2"/>
  </si>
  <si>
    <t>（百万円）</t>
    <phoneticPr fontId="2"/>
  </si>
  <si>
    <t>宿泊旅行</t>
    <rPh sb="0" eb="2">
      <t>シュクハク</t>
    </rPh>
    <rPh sb="2" eb="4">
      <t>リョコウ</t>
    </rPh>
    <phoneticPr fontId="2"/>
  </si>
  <si>
    <t>日帰り旅行</t>
    <rPh sb="0" eb="2">
      <t>ヒガエ</t>
    </rPh>
    <rPh sb="3" eb="5">
      <t>リョコウ</t>
    </rPh>
    <phoneticPr fontId="2"/>
  </si>
  <si>
    <t>観光・レクリエーション</t>
    <rPh sb="0" eb="2">
      <t>カンコウ</t>
    </rPh>
    <phoneticPr fontId="2"/>
  </si>
  <si>
    <t>帰省・知人
訪問等</t>
    <phoneticPr fontId="2"/>
  </si>
  <si>
    <t>出張・業務</t>
    <rPh sb="0" eb="2">
      <t>シュッチョウ</t>
    </rPh>
    <phoneticPr fontId="2"/>
  </si>
  <si>
    <t>個人旅行</t>
    <rPh sb="0" eb="2">
      <t>コジン</t>
    </rPh>
    <rPh sb="2" eb="4">
      <t>リョコウ</t>
    </rPh>
    <phoneticPr fontId="2"/>
  </si>
  <si>
    <t>パック・団体旅行</t>
    <rPh sb="4" eb="6">
      <t>ダンタイ</t>
    </rPh>
    <rPh sb="6" eb="8">
      <t>リョコウ</t>
    </rPh>
    <phoneticPr fontId="2"/>
  </si>
  <si>
    <t>品目（小分類）</t>
    <rPh sb="0" eb="2">
      <t>ヒンモク</t>
    </rPh>
    <rPh sb="3" eb="6">
      <t>ショウブンルイ</t>
    </rPh>
    <phoneticPr fontId="2"/>
  </si>
  <si>
    <t>　旅行前</t>
  </si>
  <si>
    <t>　　菓子類</t>
    <rPh sb="2" eb="5">
      <t>カシルイ</t>
    </rPh>
    <phoneticPr fontId="66"/>
  </si>
  <si>
    <t>　　その他の食料品・飲料・酒・たばこ</t>
    <rPh sb="4" eb="5">
      <t>ホカ</t>
    </rPh>
    <rPh sb="6" eb="9">
      <t>ショクリョウヒン</t>
    </rPh>
    <rPh sb="10" eb="12">
      <t>インリョウ</t>
    </rPh>
    <rPh sb="13" eb="14">
      <t>サケ</t>
    </rPh>
    <phoneticPr fontId="66"/>
  </si>
  <si>
    <t>　　衣類・帽子・ハンカチなど繊維製品</t>
    <rPh sb="2" eb="4">
      <t>イルイ</t>
    </rPh>
    <rPh sb="5" eb="7">
      <t>ボウシ</t>
    </rPh>
    <rPh sb="14" eb="16">
      <t>センイ</t>
    </rPh>
    <rPh sb="16" eb="18">
      <t>セイヒン</t>
    </rPh>
    <phoneticPr fontId="66"/>
  </si>
  <si>
    <t>-</t>
  </si>
  <si>
    <t>　　靴・かばんなど皮革製品</t>
    <rPh sb="2" eb="3">
      <t>クツ</t>
    </rPh>
    <rPh sb="9" eb="11">
      <t>ヒカワ</t>
    </rPh>
    <rPh sb="11" eb="13">
      <t>セイヒン</t>
    </rPh>
    <phoneticPr fontId="66"/>
  </si>
  <si>
    <t>　　化粧品・医薬品・写真フィルムなど</t>
    <rPh sb="2" eb="5">
      <t>ケショウヒン</t>
    </rPh>
    <rPh sb="6" eb="9">
      <t>イヤクヒン</t>
    </rPh>
    <rPh sb="10" eb="12">
      <t>シャシン</t>
    </rPh>
    <phoneticPr fontId="66"/>
  </si>
  <si>
    <t>　　本・雑誌・ガイドブック</t>
    <rPh sb="2" eb="3">
      <t>ホン</t>
    </rPh>
    <rPh sb="4" eb="6">
      <t>ザッシ</t>
    </rPh>
    <phoneticPr fontId="66"/>
  </si>
  <si>
    <t>　　電気製品</t>
    <rPh sb="2" eb="4">
      <t>デンキ</t>
    </rPh>
    <rPh sb="4" eb="6">
      <t>セイヒン</t>
    </rPh>
    <phoneticPr fontId="66"/>
  </si>
  <si>
    <t>　　その他買物代</t>
    <rPh sb="4" eb="5">
      <t>ホカ</t>
    </rPh>
    <rPh sb="5" eb="6">
      <t>カ</t>
    </rPh>
    <rPh sb="6" eb="7">
      <t>モノ</t>
    </rPh>
    <rPh sb="7" eb="8">
      <t>ダイ</t>
    </rPh>
    <phoneticPr fontId="66"/>
  </si>
  <si>
    <t>　　旅行関連用品のレンタル料</t>
    <rPh sb="2" eb="4">
      <t>リョコウ</t>
    </rPh>
    <rPh sb="4" eb="6">
      <t>カンレン</t>
    </rPh>
    <rPh sb="6" eb="8">
      <t>ヨウヒン</t>
    </rPh>
    <rPh sb="13" eb="14">
      <t>リョウ</t>
    </rPh>
    <phoneticPr fontId="66"/>
  </si>
  <si>
    <t>　　旅行保険・クレジットカード入会金</t>
    <rPh sb="2" eb="4">
      <t>リョコウ</t>
    </rPh>
    <rPh sb="4" eb="6">
      <t>ホケン</t>
    </rPh>
    <rPh sb="15" eb="18">
      <t>ニュウカイキン</t>
    </rPh>
    <phoneticPr fontId="66"/>
  </si>
  <si>
    <t>　　旅行の打ち合わせ等での飲食費</t>
    <rPh sb="2" eb="4">
      <t>リョコウ</t>
    </rPh>
    <rPh sb="5" eb="6">
      <t>ウ</t>
    </rPh>
    <rPh sb="7" eb="8">
      <t>ア</t>
    </rPh>
    <rPh sb="10" eb="11">
      <t>ナド</t>
    </rPh>
    <rPh sb="13" eb="16">
      <t>インショクヒ</t>
    </rPh>
    <phoneticPr fontId="66"/>
  </si>
  <si>
    <t>　　その他の旅行前支出</t>
    <rPh sb="4" eb="5">
      <t>ホカ</t>
    </rPh>
    <rPh sb="6" eb="9">
      <t>リョコウマエ</t>
    </rPh>
    <rPh sb="9" eb="11">
      <t>シシュツ</t>
    </rPh>
    <phoneticPr fontId="66"/>
  </si>
  <si>
    <t>　旅行後</t>
  </si>
  <si>
    <t>　　写真のプリント・現像</t>
    <rPh sb="2" eb="4">
      <t>シャシン</t>
    </rPh>
    <rPh sb="10" eb="12">
      <t>ゲンゾウ</t>
    </rPh>
    <phoneticPr fontId="67"/>
  </si>
  <si>
    <t>　　衣類のクリーニング</t>
    <rPh sb="2" eb="4">
      <t>イルイ</t>
    </rPh>
    <phoneticPr fontId="66"/>
  </si>
  <si>
    <t>　　その他の旅行後支出</t>
    <rPh sb="6" eb="8">
      <t>リョコウ</t>
    </rPh>
    <rPh sb="8" eb="9">
      <t>ゴ</t>
    </rPh>
    <rPh sb="9" eb="11">
      <t>シシュツ</t>
    </rPh>
    <phoneticPr fontId="66"/>
  </si>
  <si>
    <t>　旅行中</t>
  </si>
  <si>
    <t>　　参加費</t>
    <rPh sb="2" eb="5">
      <t>サンカヒ</t>
    </rPh>
    <phoneticPr fontId="2"/>
  </si>
  <si>
    <t>…</t>
  </si>
  <si>
    <t>パック・団体旅行内訳比(＊)</t>
    <rPh sb="4" eb="6">
      <t>ダンタイ</t>
    </rPh>
    <rPh sb="6" eb="8">
      <t>リョコウ</t>
    </rPh>
    <rPh sb="8" eb="10">
      <t>ウチワケ</t>
    </rPh>
    <rPh sb="10" eb="11">
      <t>ヒ</t>
    </rPh>
    <phoneticPr fontId="30"/>
  </si>
  <si>
    <t>　　交通費</t>
  </si>
  <si>
    <t>　　　航空（長距離移動）</t>
    <rPh sb="3" eb="5">
      <t>コウクウ</t>
    </rPh>
    <rPh sb="6" eb="9">
      <t>チョウキョリ</t>
    </rPh>
    <rPh sb="9" eb="11">
      <t>イドウ</t>
    </rPh>
    <phoneticPr fontId="66"/>
  </si>
  <si>
    <t>　　　新幹線・鉄道（長距離移動）</t>
    <rPh sb="3" eb="6">
      <t>シンカンセン</t>
    </rPh>
    <rPh sb="7" eb="9">
      <t>テツドウ</t>
    </rPh>
    <rPh sb="10" eb="13">
      <t>チョウキョリ</t>
    </rPh>
    <rPh sb="13" eb="15">
      <t>イドウ</t>
    </rPh>
    <phoneticPr fontId="66"/>
  </si>
  <si>
    <t>　　　長距離バス</t>
    <rPh sb="3" eb="6">
      <t>チョウキョリ</t>
    </rPh>
    <phoneticPr fontId="2"/>
  </si>
  <si>
    <t>　　　航空（短距離移動）</t>
    <rPh sb="3" eb="5">
      <t>コウクウ</t>
    </rPh>
    <rPh sb="6" eb="9">
      <t>タンキョリ</t>
    </rPh>
    <rPh sb="9" eb="11">
      <t>イドウ</t>
    </rPh>
    <phoneticPr fontId="66"/>
  </si>
  <si>
    <t>　　　鉄道･モノレール（短距離移動）</t>
    <rPh sb="3" eb="5">
      <t>テツドウ</t>
    </rPh>
    <rPh sb="12" eb="15">
      <t>タンキョリ</t>
    </rPh>
    <rPh sb="15" eb="17">
      <t>イドウ</t>
    </rPh>
    <phoneticPr fontId="66"/>
  </si>
  <si>
    <t>　　　近郊バス</t>
    <rPh sb="3" eb="5">
      <t>キンコウ</t>
    </rPh>
    <phoneticPr fontId="2"/>
  </si>
  <si>
    <t>　　　船舶</t>
    <rPh sb="3" eb="5">
      <t>センパク</t>
    </rPh>
    <phoneticPr fontId="66"/>
  </si>
  <si>
    <t>　　　その他交通費</t>
    <rPh sb="5" eb="6">
      <t>ホカ</t>
    </rPh>
    <rPh sb="6" eb="9">
      <t>コウツウヒ</t>
    </rPh>
    <phoneticPr fontId="66"/>
  </si>
  <si>
    <t>　　買物代</t>
    <rPh sb="2" eb="4">
      <t>カイモノ</t>
    </rPh>
    <rPh sb="4" eb="5">
      <t>ダイ</t>
    </rPh>
    <phoneticPr fontId="2"/>
  </si>
  <si>
    <t>　　　菓子類</t>
    <rPh sb="3" eb="6">
      <t>カシルイ</t>
    </rPh>
    <phoneticPr fontId="66"/>
  </si>
  <si>
    <t>　　　農産物</t>
    <rPh sb="3" eb="6">
      <t>ノウサンブツ</t>
    </rPh>
    <phoneticPr fontId="66"/>
  </si>
  <si>
    <t>　　　水産物</t>
    <rPh sb="3" eb="6">
      <t>スイサンブツ</t>
    </rPh>
    <phoneticPr fontId="66"/>
  </si>
  <si>
    <t>　　　その他食料品・飲料・酒・たばこ</t>
    <rPh sb="5" eb="6">
      <t>ホカ</t>
    </rPh>
    <rPh sb="6" eb="9">
      <t>ショクリョウヒン</t>
    </rPh>
    <rPh sb="10" eb="12">
      <t>インリョウ</t>
    </rPh>
    <rPh sb="13" eb="14">
      <t>サケ</t>
    </rPh>
    <phoneticPr fontId="66"/>
  </si>
  <si>
    <t>　　　衣類・帽子・ハンカチなど繊維製品</t>
    <rPh sb="3" eb="5">
      <t>イルイ</t>
    </rPh>
    <rPh sb="6" eb="8">
      <t>ボウシ</t>
    </rPh>
    <rPh sb="15" eb="17">
      <t>センイ</t>
    </rPh>
    <rPh sb="17" eb="19">
      <t>セイヒン</t>
    </rPh>
    <phoneticPr fontId="66"/>
  </si>
  <si>
    <t>　　　靴・かばんなど皮革製品</t>
    <rPh sb="3" eb="4">
      <t>クツ</t>
    </rPh>
    <rPh sb="10" eb="12">
      <t>ヒカワ</t>
    </rPh>
    <rPh sb="12" eb="14">
      <t>セイヒン</t>
    </rPh>
    <phoneticPr fontId="66"/>
  </si>
  <si>
    <t>　　　化粧品・医薬品・写真フィルムなど</t>
    <rPh sb="3" eb="6">
      <t>ケショウヒン</t>
    </rPh>
    <rPh sb="7" eb="10">
      <t>イヤクヒン</t>
    </rPh>
    <rPh sb="11" eb="13">
      <t>シャシン</t>
    </rPh>
    <phoneticPr fontId="66"/>
  </si>
  <si>
    <t>　　　その他土産代・買物代</t>
    <rPh sb="5" eb="6">
      <t>ホカ</t>
    </rPh>
    <rPh sb="6" eb="9">
      <t>ミヤゲダイ</t>
    </rPh>
    <rPh sb="10" eb="11">
      <t>カ</t>
    </rPh>
    <rPh sb="11" eb="12">
      <t>モノ</t>
    </rPh>
    <rPh sb="12" eb="13">
      <t>ダイ</t>
    </rPh>
    <phoneticPr fontId="66"/>
  </si>
  <si>
    <t>　　娯楽等サービス費・その他</t>
    <rPh sb="13" eb="14">
      <t>タ</t>
    </rPh>
    <phoneticPr fontId="2"/>
  </si>
  <si>
    <t>　　　温泉・温浴施設・エステ・リラクゼーション</t>
    <rPh sb="3" eb="5">
      <t>オンセン</t>
    </rPh>
    <rPh sb="6" eb="8">
      <t>オンヨク</t>
    </rPh>
    <rPh sb="8" eb="10">
      <t>シセツ</t>
    </rPh>
    <phoneticPr fontId="66"/>
  </si>
  <si>
    <t>　　　テーマパーク・遊園地</t>
    <rPh sb="10" eb="13">
      <t>ユウエンチ</t>
    </rPh>
    <phoneticPr fontId="66"/>
  </si>
  <si>
    <t>　　　美術館・博物館・資料館・動植物園・水族館など</t>
    <rPh sb="3" eb="6">
      <t>ビジュツカン</t>
    </rPh>
    <rPh sb="7" eb="10">
      <t>ハクブツカン</t>
    </rPh>
    <rPh sb="11" eb="14">
      <t>シリョウカン</t>
    </rPh>
    <rPh sb="15" eb="19">
      <t>ドウショクブツエン</t>
    </rPh>
    <rPh sb="20" eb="23">
      <t>スイゾクカン</t>
    </rPh>
    <phoneticPr fontId="66"/>
  </si>
  <si>
    <t>　　　スキー場リフト</t>
    <rPh sb="6" eb="7">
      <t>ジョウ</t>
    </rPh>
    <phoneticPr fontId="66"/>
  </si>
  <si>
    <t>　　　スポーツ施設利用料</t>
    <rPh sb="7" eb="9">
      <t>シセツ</t>
    </rPh>
    <rPh sb="9" eb="12">
      <t>リヨウリョウ</t>
    </rPh>
    <phoneticPr fontId="66"/>
  </si>
  <si>
    <t>　　　スポーツ観戦</t>
    <rPh sb="7" eb="9">
      <t>カンセン</t>
    </rPh>
    <phoneticPr fontId="66"/>
  </si>
  <si>
    <t>　　　舞台・音楽鑑賞</t>
    <rPh sb="3" eb="5">
      <t>ブタイ</t>
    </rPh>
    <rPh sb="6" eb="8">
      <t>オンガク</t>
    </rPh>
    <rPh sb="8" eb="10">
      <t>カンショウ</t>
    </rPh>
    <phoneticPr fontId="66"/>
  </si>
  <si>
    <t>　　　展示会・コンベンション参加費</t>
    <rPh sb="3" eb="6">
      <t>テンジカイ</t>
    </rPh>
    <rPh sb="14" eb="17">
      <t>サンカヒ</t>
    </rPh>
    <phoneticPr fontId="66"/>
  </si>
  <si>
    <t>　　　レンタル料</t>
    <rPh sb="7" eb="8">
      <t>リョウ</t>
    </rPh>
    <phoneticPr fontId="66"/>
  </si>
  <si>
    <t>　　　その他娯楽等サービス費</t>
    <rPh sb="5" eb="6">
      <t>ホカ</t>
    </rPh>
    <rPh sb="6" eb="8">
      <t>ゴラク</t>
    </rPh>
    <rPh sb="8" eb="9">
      <t>ナド</t>
    </rPh>
    <rPh sb="13" eb="14">
      <t>ヒ</t>
    </rPh>
    <phoneticPr fontId="66"/>
  </si>
  <si>
    <t>1) 国内旅行の宿泊旅行、出張・業務については、宿泊費に含む。</t>
    <rPh sb="24" eb="27">
      <t>シュクハクヒ</t>
    </rPh>
    <rPh sb="28" eb="29">
      <t>フク</t>
    </rPh>
    <phoneticPr fontId="2"/>
  </si>
  <si>
    <t>(ツアー料金項目合計)</t>
    <rPh sb="4" eb="6">
      <t>リョウキン</t>
    </rPh>
    <rPh sb="6" eb="8">
      <t>コウモク</t>
    </rPh>
    <rPh sb="8" eb="10">
      <t>ゴウケイ</t>
    </rPh>
    <phoneticPr fontId="30"/>
  </si>
  <si>
    <t>IO部門分類への振り分け</t>
    <rPh sb="2" eb="4">
      <t>ブモン</t>
    </rPh>
    <rPh sb="4" eb="6">
      <t>ブンルイ</t>
    </rPh>
    <rPh sb="8" eb="9">
      <t>フ</t>
    </rPh>
    <rPh sb="10" eb="11">
      <t>ワ</t>
    </rPh>
    <phoneticPr fontId="60"/>
  </si>
  <si>
    <t>費目</t>
    <rPh sb="0" eb="2">
      <t>ヒモク</t>
    </rPh>
    <phoneticPr fontId="30"/>
  </si>
  <si>
    <t>構成比</t>
    <rPh sb="0" eb="3">
      <t>コウセイヒ</t>
    </rPh>
    <phoneticPr fontId="60"/>
  </si>
  <si>
    <t>消費額（円）</t>
    <rPh sb="0" eb="3">
      <t>ショウヒガク</t>
    </rPh>
    <rPh sb="4" eb="5">
      <t>エン</t>
    </rPh>
    <phoneticPr fontId="60"/>
  </si>
  <si>
    <t>端数
処理</t>
    <rPh sb="0" eb="2">
      <t>ハスウ</t>
    </rPh>
    <rPh sb="3" eb="5">
      <t>ショリ</t>
    </rPh>
    <phoneticPr fontId="30"/>
  </si>
  <si>
    <t>計
（端数処理後）</t>
    <rPh sb="0" eb="1">
      <t>ケイ</t>
    </rPh>
    <rPh sb="3" eb="5">
      <t>ハスウ</t>
    </rPh>
    <rPh sb="5" eb="7">
      <t>ショリ</t>
    </rPh>
    <rPh sb="7" eb="8">
      <t>ゴ</t>
    </rPh>
    <phoneticPr fontId="30"/>
  </si>
  <si>
    <t>産業連関表（観光分析用）
部門分類</t>
    <rPh sb="0" eb="1">
      <t>サン</t>
    </rPh>
    <rPh sb="1" eb="2">
      <t>ギョウ</t>
    </rPh>
    <rPh sb="2" eb="3">
      <t>レン</t>
    </rPh>
    <rPh sb="3" eb="4">
      <t>セキ</t>
    </rPh>
    <rPh sb="4" eb="5">
      <t>ヒョウ</t>
    </rPh>
    <rPh sb="13" eb="14">
      <t>ブ</t>
    </rPh>
    <rPh sb="14" eb="15">
      <t>モン</t>
    </rPh>
    <rPh sb="15" eb="16">
      <t>ブン</t>
    </rPh>
    <rPh sb="16" eb="17">
      <t>タグイ</t>
    </rPh>
    <phoneticPr fontId="2"/>
  </si>
  <si>
    <t>国内宿泊</t>
    <rPh sb="0" eb="2">
      <t>コクナイ</t>
    </rPh>
    <rPh sb="2" eb="4">
      <t>シュクハク</t>
    </rPh>
    <phoneticPr fontId="60"/>
  </si>
  <si>
    <t>日帰り</t>
    <rPh sb="0" eb="2">
      <t>ヒガエ</t>
    </rPh>
    <phoneticPr fontId="60"/>
  </si>
  <si>
    <t>海外宿泊</t>
    <rPh sb="0" eb="2">
      <t>カイガイ</t>
    </rPh>
    <rPh sb="2" eb="4">
      <t>シュクハク</t>
    </rPh>
    <phoneticPr fontId="60"/>
  </si>
  <si>
    <t>海外宿泊
（四捨五入）</t>
    <rPh sb="0" eb="2">
      <t>カイガイ</t>
    </rPh>
    <rPh sb="2" eb="4">
      <t>シュクハク</t>
    </rPh>
    <rPh sb="6" eb="10">
      <t>シシャゴニュウ</t>
    </rPh>
    <phoneticPr fontId="60"/>
  </si>
  <si>
    <t>国内宿泊
（四捨五入）</t>
    <rPh sb="0" eb="2">
      <t>コクナイ</t>
    </rPh>
    <rPh sb="2" eb="4">
      <t>シュクハク</t>
    </rPh>
    <phoneticPr fontId="60"/>
  </si>
  <si>
    <t>日帰り
（四捨五入）</t>
    <rPh sb="0" eb="2">
      <t>ヒガエ</t>
    </rPh>
    <phoneticPr fontId="60"/>
  </si>
  <si>
    <t>計</t>
    <rPh sb="0" eb="1">
      <t>ケイ</t>
    </rPh>
    <phoneticPr fontId="60"/>
  </si>
  <si>
    <t>コード</t>
  </si>
  <si>
    <t>部門名</t>
    <phoneticPr fontId="2"/>
  </si>
  <si>
    <t>集計結果（円）</t>
    <rPh sb="0" eb="2">
      <t>シュウケイ</t>
    </rPh>
    <rPh sb="2" eb="4">
      <t>ケッカ</t>
    </rPh>
    <rPh sb="5" eb="6">
      <t>エン</t>
    </rPh>
    <phoneticPr fontId="60"/>
  </si>
  <si>
    <t xml:space="preserve">   宿泊費</t>
    <phoneticPr fontId="30"/>
  </si>
  <si>
    <t xml:space="preserve">   飲食費</t>
    <phoneticPr fontId="30"/>
  </si>
  <si>
    <t>　　　  美術館・博物館・資料館・動植物園・水族館など</t>
    <rPh sb="5" eb="8">
      <t>ビジュツカン</t>
    </rPh>
    <rPh sb="9" eb="12">
      <t>ハクブツカン</t>
    </rPh>
    <rPh sb="13" eb="16">
      <t>シリョウカン</t>
    </rPh>
    <rPh sb="17" eb="21">
      <t>ドウショクブツエン</t>
    </rPh>
    <rPh sb="22" eb="25">
      <t>スイゾクカン</t>
    </rPh>
    <phoneticPr fontId="61"/>
  </si>
  <si>
    <t>秋田市消費転換率</t>
    <rPh sb="0" eb="3">
      <t>アキタシ</t>
    </rPh>
    <rPh sb="3" eb="5">
      <t>ショウヒ</t>
    </rPh>
    <rPh sb="5" eb="7">
      <t>テンカン</t>
    </rPh>
    <rPh sb="7" eb="8">
      <t>リツ</t>
    </rPh>
    <phoneticPr fontId="2"/>
  </si>
  <si>
    <t>◆　消費転換率の設定</t>
    <rPh sb="2" eb="7">
      <t>ショウヒテンカンリツ</t>
    </rPh>
    <rPh sb="8" eb="10">
      <t>セッテイ</t>
    </rPh>
    <phoneticPr fontId="30"/>
  </si>
  <si>
    <t>設定
消費転換率</t>
    <rPh sb="0" eb="2">
      <t>セッテイ</t>
    </rPh>
    <rPh sb="3" eb="8">
      <t>ショウヒテンカンリツ</t>
    </rPh>
    <phoneticPr fontId="2"/>
  </si>
  <si>
    <t>*実収入と消費支出を別途調査している場合は、こちらで消費転換率を計算できます。</t>
    <rPh sb="1" eb="4">
      <t>ジツシュウニュウ</t>
    </rPh>
    <rPh sb="5" eb="9">
      <t>ショウヒシシュツ</t>
    </rPh>
    <rPh sb="10" eb="12">
      <t>ベット</t>
    </rPh>
    <rPh sb="12" eb="14">
      <t>チョウサ</t>
    </rPh>
    <rPh sb="18" eb="20">
      <t>バアイ</t>
    </rPh>
    <rPh sb="26" eb="28">
      <t>ショウヒ</t>
    </rPh>
    <rPh sb="28" eb="30">
      <t>テンカン</t>
    </rPh>
    <rPh sb="30" eb="31">
      <t>リツ</t>
    </rPh>
    <rPh sb="32" eb="34">
      <t>ケイサン</t>
    </rPh>
    <phoneticPr fontId="2"/>
  </si>
  <si>
    <t>消費転換率計算用</t>
    <rPh sb="0" eb="5">
      <t>ショウヒテンカンリツ</t>
    </rPh>
    <rPh sb="5" eb="7">
      <t>ケイサン</t>
    </rPh>
    <rPh sb="7" eb="8">
      <t>ヨウ</t>
    </rPh>
    <phoneticPr fontId="2"/>
  </si>
  <si>
    <t>←ドロップダウン</t>
    <phoneticPr fontId="2"/>
  </si>
  <si>
    <t>分析テーマ</t>
    <phoneticPr fontId="13"/>
  </si>
  <si>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2"/>
  </si>
  <si>
    <r>
      <t>①×Ａ</t>
    </r>
    <r>
      <rPr>
        <sz val="8"/>
        <color rgb="FFFF0000"/>
        <rFont val="ＭＳ ゴシック"/>
        <family val="3"/>
        <charset val="128"/>
      </rPr>
      <t>(*)</t>
    </r>
    <phoneticPr fontId="2"/>
  </si>
  <si>
    <t>＊観光消費の直接効果については、基本的に県内需要で賄われると思われる項目が多く、着色部分は「自給率=1」に補正している。</t>
    <rPh sb="1" eb="3">
      <t>カンコウ</t>
    </rPh>
    <rPh sb="3" eb="5">
      <t>ショウヒ</t>
    </rPh>
    <rPh sb="6" eb="8">
      <t>チョクセツ</t>
    </rPh>
    <rPh sb="8" eb="10">
      <t>コウカ</t>
    </rPh>
    <rPh sb="16" eb="19">
      <t>キホンテキ</t>
    </rPh>
    <rPh sb="20" eb="22">
      <t>ケンナイ</t>
    </rPh>
    <rPh sb="22" eb="24">
      <t>ジュヨウ</t>
    </rPh>
    <rPh sb="25" eb="26">
      <t>マカナ</t>
    </rPh>
    <rPh sb="30" eb="31">
      <t>オモ</t>
    </rPh>
    <rPh sb="34" eb="36">
      <t>コウモク</t>
    </rPh>
    <rPh sb="37" eb="38">
      <t>オオ</t>
    </rPh>
    <rPh sb="40" eb="42">
      <t>チャクショク</t>
    </rPh>
    <rPh sb="42" eb="44">
      <t>ブブン</t>
    </rPh>
    <rPh sb="46" eb="49">
      <t>ジキュウリツ</t>
    </rPh>
    <rPh sb="53" eb="55">
      <t>ホセイ</t>
    </rPh>
    <phoneticPr fontId="2"/>
  </si>
  <si>
    <t>調査統計課調整・解析班</t>
    <rPh sb="0" eb="2">
      <t>チョウサ</t>
    </rPh>
    <rPh sb="5" eb="7">
      <t>チョウセイ</t>
    </rPh>
    <phoneticPr fontId="2"/>
  </si>
  <si>
    <t>　①　観光客数や１人あたり消費単価を入力します。</t>
    <phoneticPr fontId="2"/>
  </si>
  <si>
    <t xml:space="preserve">
■「基礎データ作成」シートへの入力</t>
    <phoneticPr fontId="2"/>
  </si>
  <si>
    <t>■「データ入力表」シートへの入力</t>
    <phoneticPr fontId="2"/>
  </si>
  <si>
    <t>　②　分析テーマを入力します。　</t>
    <phoneticPr fontId="2"/>
  </si>
  <si>
    <t>　　　なお、①で計算した結果が「基礎データ作成シートより推計(②)」欄</t>
    <phoneticPr fontId="2"/>
  </si>
  <si>
    <t>■「総括表」シートへの入力</t>
    <rPh sb="2" eb="4">
      <t>ソウカツ</t>
    </rPh>
    <rPh sb="4" eb="5">
      <t>ヒョウ</t>
    </rPh>
    <phoneticPr fontId="2"/>
  </si>
  <si>
    <t>　⑦　必要事項を入力します。</t>
    <rPh sb="3" eb="5">
      <t>ヒツヨウ</t>
    </rPh>
    <rPh sb="5" eb="7">
      <t>ジコウ</t>
    </rPh>
    <rPh sb="8" eb="10">
      <t>ニュウリョク</t>
    </rPh>
    <phoneticPr fontId="2"/>
  </si>
  <si>
    <t>２．入力手順</t>
    <rPh sb="2" eb="4">
      <t>ニュウリョク</t>
    </rPh>
    <rPh sb="4" eb="6">
      <t>テジュン</t>
    </rPh>
    <phoneticPr fontId="2"/>
  </si>
  <si>
    <t>　⑤　ドロップダウンリストから、生産者価格または購入者価格を選択しま</t>
    <phoneticPr fontId="2"/>
  </si>
  <si>
    <t>　⑥　消費転換率を設定します。</t>
    <rPh sb="3" eb="5">
      <t>ショウヒ</t>
    </rPh>
    <rPh sb="5" eb="7">
      <t>テンカン</t>
    </rPh>
    <rPh sb="7" eb="8">
      <t>リツ</t>
    </rPh>
    <rPh sb="9" eb="11">
      <t>セッテイ</t>
    </rPh>
    <phoneticPr fontId="2"/>
  </si>
  <si>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2"/>
  </si>
  <si>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2"/>
  </si>
  <si>
    <t>秋田県企画振興部  調査統計課　調整・解析班</t>
    <rPh sb="0" eb="3">
      <t>アキタケン</t>
    </rPh>
    <rPh sb="3" eb="5">
      <t>キカク</t>
    </rPh>
    <rPh sb="5" eb="8">
      <t>シンコウブ</t>
    </rPh>
    <rPh sb="10" eb="12">
      <t>チョウサ</t>
    </rPh>
    <rPh sb="12" eb="15">
      <t>トウケイカ</t>
    </rPh>
    <rPh sb="16" eb="18">
      <t>チョウセイ</t>
    </rPh>
    <rPh sb="19" eb="21">
      <t>カイセキ</t>
    </rPh>
    <rPh sb="21" eb="22">
      <t>ハン</t>
    </rPh>
    <phoneticPr fontId="2"/>
  </si>
  <si>
    <t>＊特段の必要がない限り、「百万円」単位としてください。</t>
    <rPh sb="1" eb="3">
      <t>トクダン</t>
    </rPh>
    <rPh sb="4" eb="6">
      <t>ヒツヨウ</t>
    </rPh>
    <rPh sb="9" eb="10">
      <t>カギ</t>
    </rPh>
    <rPh sb="13" eb="16">
      <t>ヒャクマンエン</t>
    </rPh>
    <rPh sb="17" eb="19">
      <t>タンイ</t>
    </rPh>
    <phoneticPr fontId="2"/>
  </si>
  <si>
    <r>
      <t>　　場合は、他の単位に変更してください（ただし、</t>
    </r>
    <r>
      <rPr>
        <u/>
        <sz val="11"/>
        <color rgb="FFFF0000"/>
        <rFont val="ＭＳ 明朝"/>
        <family val="1"/>
        <charset val="128"/>
      </rPr>
      <t>従業者・雇用者誘発数</t>
    </r>
    <rPh sb="2" eb="4">
      <t>バアイ</t>
    </rPh>
    <rPh sb="6" eb="7">
      <t>タ</t>
    </rPh>
    <rPh sb="8" eb="10">
      <t>タンイ</t>
    </rPh>
    <rPh sb="11" eb="13">
      <t>ヘンコウ</t>
    </rPh>
    <rPh sb="24" eb="27">
      <t>ジュウギョウシャ</t>
    </rPh>
    <rPh sb="28" eb="31">
      <t>コヨウシャ</t>
    </rPh>
    <rPh sb="31" eb="33">
      <t>ユウハツ</t>
    </rPh>
    <rPh sb="33" eb="34">
      <t>スウ</t>
    </rPh>
    <phoneticPr fontId="2"/>
  </si>
  <si>
    <r>
      <t>　　</t>
    </r>
    <r>
      <rPr>
        <u/>
        <sz val="11"/>
        <color rgb="FFFF0000"/>
        <rFont val="ＭＳ 明朝"/>
        <family val="1"/>
        <charset val="128"/>
      </rPr>
      <t>は、百万円単位の分析でないと正しく推計できません</t>
    </r>
    <r>
      <rPr>
        <sz val="11"/>
        <rFont val="ＭＳ 明朝"/>
        <family val="1"/>
        <charset val="128"/>
      </rPr>
      <t>）。</t>
    </r>
    <rPh sb="4" eb="7">
      <t>ヒャクマンエン</t>
    </rPh>
    <rPh sb="7" eb="9">
      <t>タンイ</t>
    </rPh>
    <rPh sb="10" eb="12">
      <t>ブンセキ</t>
    </rPh>
    <rPh sb="16" eb="17">
      <t>タダ</t>
    </rPh>
    <rPh sb="19" eb="21">
      <t>スイケイ</t>
    </rPh>
    <phoneticPr fontId="57"/>
  </si>
  <si>
    <r>
      <t>　④　金額の単位は、</t>
    </r>
    <r>
      <rPr>
        <sz val="11"/>
        <color rgb="FFFF0000"/>
        <rFont val="ＭＳ 明朝"/>
        <family val="1"/>
        <charset val="128"/>
      </rPr>
      <t>百万円単位での分析を基本</t>
    </r>
    <r>
      <rPr>
        <sz val="11"/>
        <rFont val="ＭＳ 明朝"/>
        <family val="1"/>
        <charset val="128"/>
      </rPr>
      <t>としています。特に必要な</t>
    </r>
    <rPh sb="10" eb="13">
      <t>ヒャクマンエン</t>
    </rPh>
    <rPh sb="13" eb="15">
      <t>タンイ</t>
    </rPh>
    <rPh sb="17" eb="19">
      <t>ブンセキ</t>
    </rPh>
    <rPh sb="20" eb="22">
      <t>キホン</t>
    </rPh>
    <rPh sb="29" eb="30">
      <t>トク</t>
    </rPh>
    <rPh sb="31" eb="33">
      <t>ヒツヨウ</t>
    </rPh>
    <phoneticPr fontId="2"/>
  </si>
  <si>
    <r>
      <t>　　に自動的に転記されており、(①)・(②)欄の数字は合算されるので、</t>
    </r>
    <r>
      <rPr>
        <u/>
        <sz val="11"/>
        <color rgb="FFFF0000"/>
        <rFont val="ＭＳ 明朝"/>
        <family val="1"/>
        <charset val="128"/>
      </rPr>
      <t>基</t>
    </r>
    <phoneticPr fontId="2"/>
  </si>
  <si>
    <r>
      <t>　　</t>
    </r>
    <r>
      <rPr>
        <u/>
        <sz val="11"/>
        <color rgb="FFFF0000"/>
        <rFont val="ＭＳ 明朝"/>
        <family val="1"/>
        <charset val="128"/>
      </rPr>
      <t>礎データ作成シートと直接入力は併用しない</t>
    </r>
    <r>
      <rPr>
        <sz val="11"/>
        <rFont val="ＭＳ 明朝"/>
        <family val="1"/>
        <charset val="128"/>
      </rPr>
      <t>でください。</t>
    </r>
    <phoneticPr fontId="2"/>
  </si>
  <si>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2"/>
  </si>
  <si>
    <r>
      <t xml:space="preserve">雇用係数
</t>
    </r>
    <r>
      <rPr>
        <sz val="8"/>
        <color rgb="FFFF0000"/>
        <rFont val="ＭＳ ゴシック"/>
        <family val="3"/>
        <charset val="128"/>
      </rPr>
      <t>(人/百万円)</t>
    </r>
    <rPh sb="0" eb="2">
      <t>コヨウ</t>
    </rPh>
    <rPh sb="2" eb="4">
      <t>ケイスウ</t>
    </rPh>
    <phoneticPr fontId="2"/>
  </si>
  <si>
    <r>
      <t xml:space="preserve">就業係数
</t>
    </r>
    <r>
      <rPr>
        <sz val="8"/>
        <color rgb="FFFF0000"/>
        <rFont val="ＭＳ ゴシック"/>
        <family val="3"/>
        <charset val="128"/>
      </rPr>
      <t>(人/百万円)</t>
    </r>
    <rPh sb="0" eb="2">
      <t>シュウギョウ</t>
    </rPh>
    <rPh sb="2" eb="4">
      <t>ケイスウ</t>
    </rPh>
    <rPh sb="6" eb="7">
      <t>ニン</t>
    </rPh>
    <rPh sb="8" eb="11">
      <t>ヒャクマンエン</t>
    </rPh>
    <phoneticPr fontId="11"/>
  </si>
  <si>
    <r>
      <t xml:space="preserve">雇用係数
</t>
    </r>
    <r>
      <rPr>
        <sz val="8"/>
        <color rgb="FFFF0000"/>
        <rFont val="ＭＳ ゴシック"/>
        <family val="3"/>
        <charset val="128"/>
      </rPr>
      <t>(人/百万円)</t>
    </r>
    <rPh sb="0" eb="2">
      <t>コヨウ</t>
    </rPh>
    <rPh sb="2" eb="4">
      <t>ケイスウ</t>
    </rPh>
    <phoneticPr fontId="11"/>
  </si>
  <si>
    <t>直接入力
(①)</t>
    <rPh sb="0" eb="2">
      <t>チョクセツ</t>
    </rPh>
    <rPh sb="2" eb="4">
      <t>ニュウリョク</t>
    </rPh>
    <phoneticPr fontId="30"/>
  </si>
  <si>
    <t>＊消費転換率は、秋田市消費転換率の最新年値を初期設定としています。必要に応じて、適宜数値を変更してください。</t>
    <rPh sb="1" eb="6">
      <t>ショウヒテンカンリツ</t>
    </rPh>
    <rPh sb="8" eb="11">
      <t>アキタシ</t>
    </rPh>
    <rPh sb="11" eb="13">
      <t>ショウヒ</t>
    </rPh>
    <rPh sb="13" eb="15">
      <t>テンカン</t>
    </rPh>
    <rPh sb="15" eb="16">
      <t>リツ</t>
    </rPh>
    <rPh sb="17" eb="19">
      <t>サイシン</t>
    </rPh>
    <rPh sb="19" eb="20">
      <t>ネン</t>
    </rPh>
    <rPh sb="20" eb="21">
      <t>チ</t>
    </rPh>
    <rPh sb="22" eb="24">
      <t>ショキ</t>
    </rPh>
    <rPh sb="24" eb="26">
      <t>セッテイ</t>
    </rPh>
    <rPh sb="33" eb="35">
      <t>ヒツヨウ</t>
    </rPh>
    <rPh sb="36" eb="37">
      <t>オウ</t>
    </rPh>
    <rPh sb="40" eb="42">
      <t>テキギ</t>
    </rPh>
    <rPh sb="42" eb="44">
      <t>スウチ</t>
    </rPh>
    <rPh sb="45" eb="47">
      <t>ヘンコウ</t>
    </rPh>
    <phoneticPr fontId="2"/>
  </si>
  <si>
    <r>
      <rPr>
        <sz val="10"/>
        <color rgb="FFFF0000"/>
        <rFont val="ＭＳ Ｐゴシック"/>
        <family val="3"/>
        <charset val="128"/>
      </rPr>
      <t>【パターン１】</t>
    </r>
    <r>
      <rPr>
        <sz val="10"/>
        <color theme="1"/>
        <rFont val="ＭＳ Ｐゴシック"/>
        <family val="3"/>
        <charset val="128"/>
      </rPr>
      <t>　「観光客数」（宿泊、日帰りの区分は不明）のみ把握している場合</t>
    </r>
    <rPh sb="9" eb="12">
      <t>カンコウキャク</t>
    </rPh>
    <rPh sb="12" eb="13">
      <t>スウ</t>
    </rPh>
    <rPh sb="15" eb="17">
      <t>シュクハク</t>
    </rPh>
    <rPh sb="18" eb="20">
      <t>ヒガエ</t>
    </rPh>
    <rPh sb="22" eb="24">
      <t>クブン</t>
    </rPh>
    <rPh sb="25" eb="27">
      <t>フメイ</t>
    </rPh>
    <rPh sb="30" eb="32">
      <t>ハアク</t>
    </rPh>
    <rPh sb="36" eb="38">
      <t>バアイ</t>
    </rPh>
    <phoneticPr fontId="30"/>
  </si>
  <si>
    <r>
      <rPr>
        <sz val="10"/>
        <color rgb="FFFF0000"/>
        <rFont val="ＭＳ Ｐゴシック"/>
        <family val="3"/>
        <charset val="128"/>
      </rPr>
      <t>【パターン２】</t>
    </r>
    <r>
      <rPr>
        <sz val="10"/>
        <color theme="1"/>
        <rFont val="ＭＳ Ｐゴシック"/>
        <family val="3"/>
        <charset val="128"/>
      </rPr>
      <t>　「宿泊、日帰り別の観光客数」（県内、県外、外国の区分は不明）のみ把握している場合</t>
    </r>
    <rPh sb="23" eb="25">
      <t>ケンナイ</t>
    </rPh>
    <rPh sb="26" eb="28">
      <t>ケンガイ</t>
    </rPh>
    <rPh sb="29" eb="31">
      <t>ガイコク</t>
    </rPh>
    <rPh sb="32" eb="34">
      <t>クブン</t>
    </rPh>
    <rPh sb="35" eb="37">
      <t>フメイ</t>
    </rPh>
    <rPh sb="40" eb="42">
      <t>ハアク</t>
    </rPh>
    <rPh sb="46" eb="48">
      <t>バアイ</t>
    </rPh>
    <phoneticPr fontId="30"/>
  </si>
  <si>
    <r>
      <rPr>
        <sz val="10"/>
        <color rgb="FFFF0000"/>
        <rFont val="ＭＳ Ｐゴシック"/>
        <family val="3"/>
        <charset val="128"/>
      </rPr>
      <t>【パターン３】</t>
    </r>
    <r>
      <rPr>
        <sz val="10"/>
        <color theme="1"/>
        <rFont val="ＭＳ Ｐゴシック"/>
        <family val="3"/>
        <charset val="128"/>
      </rPr>
      <t>　「宿泊・日帰り別、居住地別の観光客数」（１人当たり消費単価は不明）のみ把握している場合</t>
    </r>
    <rPh sb="17" eb="20">
      <t>キョジュウチ</t>
    </rPh>
    <rPh sb="20" eb="21">
      <t>ベツ</t>
    </rPh>
    <rPh sb="29" eb="30">
      <t>ニン</t>
    </rPh>
    <rPh sb="30" eb="31">
      <t>ア</t>
    </rPh>
    <rPh sb="33" eb="35">
      <t>ショウヒ</t>
    </rPh>
    <rPh sb="35" eb="37">
      <t>タンカ</t>
    </rPh>
    <rPh sb="38" eb="40">
      <t>フメイ</t>
    </rPh>
    <rPh sb="43" eb="45">
      <t>ハアク</t>
    </rPh>
    <rPh sb="49" eb="51">
      <t>バアイ</t>
    </rPh>
    <phoneticPr fontId="30"/>
  </si>
  <si>
    <r>
      <rPr>
        <sz val="10"/>
        <color rgb="FFFF0000"/>
        <rFont val="ＭＳ Ｐゴシック"/>
        <family val="3"/>
        <charset val="128"/>
      </rPr>
      <t>【パターン４】</t>
    </r>
    <r>
      <rPr>
        <sz val="10"/>
        <color theme="1"/>
        <rFont val="ＭＳ Ｐゴシック"/>
        <family val="3"/>
        <charset val="128"/>
      </rPr>
      <t>　「宿泊・日帰り別、居住地別の観光客数」と「１人当たり消費単価」を把握している場合</t>
    </r>
    <rPh sb="9" eb="11">
      <t>シュクハク</t>
    </rPh>
    <rPh sb="12" eb="14">
      <t>ヒガエ</t>
    </rPh>
    <rPh sb="15" eb="16">
      <t>ベツ</t>
    </rPh>
    <rPh sb="17" eb="20">
      <t>キョジュウチ</t>
    </rPh>
    <rPh sb="20" eb="21">
      <t>ベツ</t>
    </rPh>
    <rPh sb="22" eb="25">
      <t>カンコウキャク</t>
    </rPh>
    <rPh sb="25" eb="26">
      <t>スウ</t>
    </rPh>
    <rPh sb="29" eb="31">
      <t>ヒトリ</t>
    </rPh>
    <rPh sb="31" eb="32">
      <t>ア</t>
    </rPh>
    <rPh sb="34" eb="36">
      <t>ショウヒ</t>
    </rPh>
    <rPh sb="36" eb="38">
      <t>タンカ</t>
    </rPh>
    <rPh sb="40" eb="42">
      <t>ハアク</t>
    </rPh>
    <rPh sb="46" eb="48">
      <t>バアイ</t>
    </rPh>
    <phoneticPr fontId="30"/>
  </si>
  <si>
    <t>このシートには、「基礎データ計算」シートで使用するデータを置いています。</t>
    <rPh sb="9" eb="11">
      <t>キソ</t>
    </rPh>
    <rPh sb="14" eb="16">
      <t>ケイサン</t>
    </rPh>
    <rPh sb="21" eb="23">
      <t>シヨウ</t>
    </rPh>
    <rPh sb="29" eb="30">
      <t>オ</t>
    </rPh>
    <phoneticPr fontId="30"/>
  </si>
  <si>
    <r>
      <rPr>
        <sz val="10"/>
        <color rgb="FFFF0000"/>
        <rFont val="ＭＳ Ｐゴシック"/>
        <family val="3"/>
        <charset val="128"/>
      </rPr>
      <t>【パターン１】</t>
    </r>
    <r>
      <rPr>
        <sz val="10"/>
        <color theme="1"/>
        <rFont val="ＭＳ Ｐゴシック"/>
        <family val="3"/>
        <charset val="128"/>
      </rPr>
      <t>　「観光客数」按分データ</t>
    </r>
    <rPh sb="9" eb="12">
      <t>カンコウキャク</t>
    </rPh>
    <rPh sb="12" eb="13">
      <t>スウ</t>
    </rPh>
    <rPh sb="14" eb="16">
      <t>アンブン</t>
    </rPh>
    <phoneticPr fontId="30"/>
  </si>
  <si>
    <r>
      <rPr>
        <sz val="10"/>
        <color rgb="FFFF0000"/>
        <rFont val="ＭＳ Ｐゴシック"/>
        <family val="3"/>
        <charset val="128"/>
      </rPr>
      <t>【パターン２】</t>
    </r>
    <r>
      <rPr>
        <sz val="10"/>
        <color theme="1"/>
        <rFont val="ＭＳ Ｐゴシック"/>
        <family val="3"/>
        <charset val="128"/>
      </rPr>
      <t>　「宿泊、日帰り別の観光客数」按分データ</t>
    </r>
    <rPh sb="22" eb="24">
      <t>アンブン</t>
    </rPh>
    <phoneticPr fontId="30"/>
  </si>
  <si>
    <r>
      <rPr>
        <sz val="10"/>
        <color rgb="FFFF0000"/>
        <rFont val="ＭＳ Ｐゴシック"/>
        <family val="3"/>
        <charset val="128"/>
      </rPr>
      <t>【パターン３】</t>
    </r>
    <r>
      <rPr>
        <sz val="10"/>
        <color theme="1"/>
        <rFont val="ＭＳ Ｐゴシック"/>
        <family val="3"/>
        <charset val="128"/>
      </rPr>
      <t>　「宿泊・日帰り別、居住地別の１人当たり消費単価」データ</t>
    </r>
    <rPh sb="17" eb="20">
      <t>キョジュウチ</t>
    </rPh>
    <rPh sb="20" eb="21">
      <t>ベツ</t>
    </rPh>
    <rPh sb="23" eb="24">
      <t>ニン</t>
    </rPh>
    <rPh sb="24" eb="25">
      <t>ア</t>
    </rPh>
    <rPh sb="27" eb="29">
      <t>ショウヒ</t>
    </rPh>
    <rPh sb="29" eb="31">
      <t>タンカ</t>
    </rPh>
    <phoneticPr fontId="30"/>
  </si>
  <si>
    <r>
      <rPr>
        <sz val="10"/>
        <color rgb="FFFF0000"/>
        <rFont val="ＭＳ Ｐゴシック"/>
        <family val="3"/>
        <charset val="128"/>
      </rPr>
      <t>【パターン４】</t>
    </r>
    <r>
      <rPr>
        <sz val="10"/>
        <color theme="1"/>
        <rFont val="ＭＳ Ｐゴシック"/>
        <family val="3"/>
        <charset val="128"/>
      </rPr>
      <t>　「宿泊・日帰り別、居住地別の費目ごとの１人当たり消費単価」按分データ</t>
    </r>
    <rPh sb="9" eb="11">
      <t>シュクハク</t>
    </rPh>
    <rPh sb="12" eb="14">
      <t>ヒガエ</t>
    </rPh>
    <rPh sb="15" eb="16">
      <t>ベツ</t>
    </rPh>
    <rPh sb="17" eb="20">
      <t>キョジュウチ</t>
    </rPh>
    <rPh sb="20" eb="21">
      <t>ベツ</t>
    </rPh>
    <rPh sb="22" eb="24">
      <t>ヒモク</t>
    </rPh>
    <rPh sb="27" eb="29">
      <t>ヒトリ</t>
    </rPh>
    <rPh sb="29" eb="30">
      <t>ア</t>
    </rPh>
    <rPh sb="32" eb="34">
      <t>ショウヒ</t>
    </rPh>
    <rPh sb="34" eb="36">
      <t>タンカ</t>
    </rPh>
    <rPh sb="37" eb="39">
      <t>アンブン</t>
    </rPh>
    <phoneticPr fontId="30"/>
  </si>
  <si>
    <t>※【パターン１】で入力された「観光客数」を上記の比率により按分</t>
    <rPh sb="9" eb="11">
      <t>ニュウリョク</t>
    </rPh>
    <rPh sb="15" eb="18">
      <t>カンコウキャク</t>
    </rPh>
    <rPh sb="18" eb="19">
      <t>スウ</t>
    </rPh>
    <rPh sb="21" eb="23">
      <t>ジョウキ</t>
    </rPh>
    <rPh sb="24" eb="26">
      <t>ヒリツ</t>
    </rPh>
    <rPh sb="29" eb="31">
      <t>アンブン</t>
    </rPh>
    <phoneticPr fontId="30"/>
  </si>
  <si>
    <t>※【パターン2】で入力された「宿泊、日帰り別の観光客数」を上記の比率により按分</t>
    <rPh sb="9" eb="11">
      <t>ニュウリョク</t>
    </rPh>
    <rPh sb="29" eb="31">
      <t>ジョウキ</t>
    </rPh>
    <rPh sb="32" eb="34">
      <t>ヒリツ</t>
    </rPh>
    <rPh sb="37" eb="39">
      <t>アンブン</t>
    </rPh>
    <phoneticPr fontId="30"/>
  </si>
  <si>
    <t>費目</t>
    <rPh sb="0" eb="2">
      <t>ヒモク</t>
    </rPh>
    <phoneticPr fontId="13"/>
  </si>
  <si>
    <t>購入時期</t>
    <rPh sb="0" eb="2">
      <t>コウニュウ</t>
    </rPh>
    <rPh sb="2" eb="4">
      <t>ジキ</t>
    </rPh>
    <phoneticPr fontId="13"/>
  </si>
  <si>
    <r>
      <t>全体単価構成比表　</t>
    </r>
    <r>
      <rPr>
        <b/>
        <sz val="12"/>
        <color rgb="FFFF0000"/>
        <rFont val="ＭＳ Ｐゴシック"/>
        <family val="3"/>
        <charset val="128"/>
        <scheme val="minor"/>
      </rPr>
      <t>【宿泊】</t>
    </r>
    <rPh sb="0" eb="2">
      <t>ゼンタイ</t>
    </rPh>
    <rPh sb="2" eb="4">
      <t>タンカ</t>
    </rPh>
    <rPh sb="4" eb="6">
      <t>コウセイ</t>
    </rPh>
    <rPh sb="6" eb="7">
      <t>ヒ</t>
    </rPh>
    <rPh sb="7" eb="8">
      <t>ヒョウ</t>
    </rPh>
    <rPh sb="10" eb="12">
      <t>シュクハク</t>
    </rPh>
    <phoneticPr fontId="59"/>
  </si>
  <si>
    <r>
      <t>パック･団体ツアー参加費</t>
    </r>
    <r>
      <rPr>
        <sz val="10"/>
        <rFont val="ＭＳ Ｐゴシック"/>
        <family val="3"/>
        <charset val="128"/>
        <scheme val="minor"/>
      </rPr>
      <t>（再掲）</t>
    </r>
    <rPh sb="13" eb="15">
      <t>サイケイ</t>
    </rPh>
    <phoneticPr fontId="30"/>
  </si>
  <si>
    <r>
      <t>交通費</t>
    </r>
    <r>
      <rPr>
        <sz val="10"/>
        <rFont val="ＭＳ Ｐゴシック"/>
        <family val="3"/>
        <charset val="128"/>
        <scheme val="minor"/>
      </rPr>
      <t>（再掲）</t>
    </r>
    <rPh sb="0" eb="3">
      <t>コウツウヒ</t>
    </rPh>
    <phoneticPr fontId="59"/>
  </si>
  <si>
    <r>
      <t>宿泊費</t>
    </r>
    <r>
      <rPr>
        <sz val="10"/>
        <rFont val="ＭＳ Ｐゴシック"/>
        <family val="3"/>
        <charset val="128"/>
        <scheme val="minor"/>
      </rPr>
      <t>（再掲）</t>
    </r>
    <rPh sb="0" eb="3">
      <t>シュクハクヒ</t>
    </rPh>
    <phoneticPr fontId="59"/>
  </si>
  <si>
    <r>
      <t>飲食費</t>
    </r>
    <r>
      <rPr>
        <sz val="10"/>
        <rFont val="ＭＳ Ｐゴシック"/>
        <family val="3"/>
        <charset val="128"/>
        <scheme val="minor"/>
      </rPr>
      <t>（再掲）</t>
    </r>
    <rPh sb="0" eb="2">
      <t>インショク</t>
    </rPh>
    <rPh sb="2" eb="3">
      <t>ヒ</t>
    </rPh>
    <phoneticPr fontId="59"/>
  </si>
  <si>
    <r>
      <t>土産代</t>
    </r>
    <r>
      <rPr>
        <sz val="10"/>
        <rFont val="ＭＳ Ｐゴシック"/>
        <family val="3"/>
        <charset val="128"/>
        <scheme val="minor"/>
      </rPr>
      <t>（再掲）</t>
    </r>
    <phoneticPr fontId="13"/>
  </si>
  <si>
    <r>
      <t>入場料</t>
    </r>
    <r>
      <rPr>
        <sz val="10"/>
        <rFont val="ＭＳ Ｐゴシック"/>
        <family val="3"/>
        <charset val="128"/>
        <scheme val="minor"/>
      </rPr>
      <t>（再掲）</t>
    </r>
    <rPh sb="0" eb="3">
      <t>ニュウジョウリョウ</t>
    </rPh>
    <phoneticPr fontId="13"/>
  </si>
  <si>
    <r>
      <t>その他</t>
    </r>
    <r>
      <rPr>
        <sz val="10"/>
        <rFont val="ＭＳ Ｐゴシック"/>
        <family val="3"/>
        <charset val="128"/>
        <scheme val="minor"/>
      </rPr>
      <t>（再掲）</t>
    </r>
    <rPh sb="2" eb="3">
      <t>ホカ</t>
    </rPh>
    <phoneticPr fontId="13"/>
  </si>
  <si>
    <r>
      <t>＊パック・団体旅行の費用内訳に関する統計調査は存在しない。そこで、</t>
    </r>
    <r>
      <rPr>
        <b/>
        <u/>
        <sz val="8"/>
        <color rgb="FFFF0000"/>
        <rFont val="ＭＳ Ｐゴシック"/>
        <family val="3"/>
        <charset val="128"/>
      </rPr>
      <t>通常、ツアー旅行料金に含まれていると想定される項目(オレンジ色の項目)</t>
    </r>
    <r>
      <rPr>
        <b/>
        <sz val="8"/>
        <color rgb="FFFF0000"/>
        <rFont val="ＭＳ Ｐゴシック"/>
        <family val="3"/>
        <charset val="128"/>
      </rPr>
      <t>の個人旅行消費額の構成比によって推計した。</t>
    </r>
    <rPh sb="5" eb="7">
      <t>ダンタイ</t>
    </rPh>
    <rPh sb="7" eb="9">
      <t>リョコウ</t>
    </rPh>
    <rPh sb="10" eb="12">
      <t>ヒヨウ</t>
    </rPh>
    <rPh sb="12" eb="14">
      <t>ウチワケ</t>
    </rPh>
    <rPh sb="15" eb="16">
      <t>カン</t>
    </rPh>
    <rPh sb="18" eb="20">
      <t>トウケイ</t>
    </rPh>
    <rPh sb="20" eb="22">
      <t>チョウサ</t>
    </rPh>
    <rPh sb="23" eb="25">
      <t>ソンザイ</t>
    </rPh>
    <rPh sb="33" eb="35">
      <t>ツウジョウ</t>
    </rPh>
    <rPh sb="39" eb="41">
      <t>リョコウ</t>
    </rPh>
    <rPh sb="41" eb="43">
      <t>リョウキン</t>
    </rPh>
    <rPh sb="44" eb="45">
      <t>フク</t>
    </rPh>
    <rPh sb="51" eb="53">
      <t>ソウテイ</t>
    </rPh>
    <rPh sb="56" eb="58">
      <t>コウモク</t>
    </rPh>
    <rPh sb="63" eb="64">
      <t>イロ</t>
    </rPh>
    <rPh sb="65" eb="67">
      <t>コウモク</t>
    </rPh>
    <rPh sb="69" eb="71">
      <t>コジン</t>
    </rPh>
    <rPh sb="71" eb="73">
      <t>リョコウ</t>
    </rPh>
    <rPh sb="73" eb="76">
      <t>ショウヒガク</t>
    </rPh>
    <rPh sb="77" eb="80">
      <t>コウセイヒ</t>
    </rPh>
    <rPh sb="84" eb="86">
      <t>スイケイ</t>
    </rPh>
    <phoneticPr fontId="30"/>
  </si>
  <si>
    <r>
      <t>交通費</t>
    </r>
    <r>
      <rPr>
        <sz val="10"/>
        <rFont val="ＭＳ Ｐゴシック"/>
        <family val="3"/>
        <charset val="128"/>
        <scheme val="minor"/>
      </rPr>
      <t>（再掲）</t>
    </r>
    <rPh sb="0" eb="3">
      <t>コウツウヒ</t>
    </rPh>
    <rPh sb="4" eb="6">
      <t>サイケイ</t>
    </rPh>
    <phoneticPr fontId="59"/>
  </si>
  <si>
    <r>
      <t>土産代</t>
    </r>
    <r>
      <rPr>
        <sz val="10"/>
        <rFont val="ＭＳ Ｐゴシック"/>
        <family val="3"/>
        <charset val="128"/>
        <scheme val="minor"/>
      </rPr>
      <t>（再掲）</t>
    </r>
    <phoneticPr fontId="30"/>
  </si>
  <si>
    <r>
      <t>総支出額</t>
    </r>
    <r>
      <rPr>
        <sz val="10"/>
        <color rgb="FFFF0000"/>
        <rFont val="ＭＳ Ｐゴシック"/>
        <family val="3"/>
        <charset val="128"/>
        <scheme val="minor"/>
      </rPr>
      <t>(＊)</t>
    </r>
    <phoneticPr fontId="59"/>
  </si>
  <si>
    <t>集計用</t>
    <rPh sb="0" eb="2">
      <t>シュウケイ</t>
    </rPh>
    <rPh sb="2" eb="3">
      <t>ヨウ</t>
    </rPh>
    <phoneticPr fontId="57"/>
  </si>
  <si>
    <r>
      <t>発生需要額
(①</t>
    </r>
    <r>
      <rPr>
        <b/>
        <u/>
        <sz val="9.5"/>
        <color rgb="FFFF0000"/>
        <rFont val="ＭＳ Ｐゴシック"/>
        <family val="3"/>
        <charset val="128"/>
      </rPr>
      <t>or</t>
    </r>
    <r>
      <rPr>
        <b/>
        <sz val="9.5"/>
        <color theme="1"/>
        <rFont val="ＭＳ Ｐゴシック"/>
        <family val="3"/>
        <charset val="128"/>
      </rPr>
      <t>②)</t>
    </r>
    <rPh sb="0" eb="2">
      <t>ハッセイ</t>
    </rPh>
    <rPh sb="2" eb="5">
      <t>ジュヨウガク</t>
    </rPh>
    <phoneticPr fontId="30"/>
  </si>
  <si>
    <r>
      <t>全体単価構成比表　</t>
    </r>
    <r>
      <rPr>
        <b/>
        <sz val="12"/>
        <color rgb="FFFF0000"/>
        <rFont val="ＭＳ Ｐゴシック"/>
        <family val="3"/>
        <charset val="128"/>
        <scheme val="minor"/>
      </rPr>
      <t>【日帰り】</t>
    </r>
    <rPh sb="0" eb="2">
      <t>ゼンタイ</t>
    </rPh>
    <rPh sb="2" eb="4">
      <t>タンカ</t>
    </rPh>
    <rPh sb="4" eb="6">
      <t>コウセイ</t>
    </rPh>
    <rPh sb="6" eb="7">
      <t>ヒ</t>
    </rPh>
    <rPh sb="7" eb="8">
      <t>ヒョウ</t>
    </rPh>
    <rPh sb="10" eb="12">
      <t>ヒガエ</t>
    </rPh>
    <phoneticPr fontId="59"/>
  </si>
  <si>
    <r>
      <t>　※　</t>
    </r>
    <r>
      <rPr>
        <u/>
        <sz val="10"/>
        <color rgb="FFFF000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3"/>
  </si>
  <si>
    <r>
      <t>　　</t>
    </r>
    <r>
      <rPr>
        <u/>
        <sz val="10"/>
        <color rgb="FFFF000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13"/>
  </si>
  <si>
    <t>　③　部門別最終需要額を独自に調査している場合は、「直接入力(①)」欄</t>
    <phoneticPr fontId="2"/>
  </si>
  <si>
    <t>　　に入力します。　</t>
    <phoneticPr fontId="2"/>
  </si>
  <si>
    <r>
      <t>　　す。(</t>
    </r>
    <r>
      <rPr>
        <sz val="11"/>
        <color rgb="FFFF0000"/>
        <rFont val="ＭＳ 明朝"/>
        <family val="1"/>
        <charset val="128"/>
      </rPr>
      <t>一般的に、把握されている価格は「購入者価格」</t>
    </r>
    <r>
      <rPr>
        <sz val="11"/>
        <rFont val="ＭＳ 明朝"/>
        <family val="1"/>
        <charset val="128"/>
      </rPr>
      <t>です)　</t>
    </r>
    <rPh sb="5" eb="7">
      <t>イッパン</t>
    </rPh>
    <rPh sb="7" eb="8">
      <t>テキ</t>
    </rPh>
    <rPh sb="10" eb="12">
      <t>ハアク</t>
    </rPh>
    <rPh sb="17" eb="19">
      <t>カカク</t>
    </rPh>
    <phoneticPr fontId="2"/>
  </si>
  <si>
    <r>
      <t xml:space="preserve">
・このシートでは、産業部門別の発生需要額が不明で客数や１人当たり消費単価しか把握できない場合に、観光庁等が公表してい
　る各種統計データに基づき、産業部門別の発生需要額を推計します。
・精度の高い分析を行いたい場合は、産業部門別の発生需要額を調査し、直接「データ入力表」シートに入力してください。
・以下の【パターン１】～【パターン４】の区分に応じて、太枠内のセルに入力してください。
　　</t>
    </r>
    <r>
      <rPr>
        <sz val="10"/>
        <color rgb="FFFF0000"/>
        <rFont val="メイリオ"/>
        <family val="3"/>
        <charset val="128"/>
      </rPr>
      <t>※複数のパターンに入力すると重複して計算されてしまうので、ご注意ください。</t>
    </r>
    <r>
      <rPr>
        <sz val="10"/>
        <color theme="1"/>
        <rFont val="メイリオ"/>
        <family val="3"/>
        <charset val="128"/>
      </rPr>
      <t xml:space="preserve">
・推計された産業部門別の発生需要額は、「データ入力表」シートに自動的に転記されます。
（注）県内観光客の日常生活において消費される飲食費等は、本来、基礎データから除外する必要がありますが、適切に除外でき
          ないため含めたままになっています。そのため、推計結果が過大となる可能性があります。
　　　</t>
    </r>
    <rPh sb="10" eb="12">
      <t>サンギョウ</t>
    </rPh>
    <rPh sb="12" eb="14">
      <t>ブモン</t>
    </rPh>
    <rPh sb="14" eb="15">
      <t>ベツ</t>
    </rPh>
    <rPh sb="16" eb="18">
      <t>ハッセイ</t>
    </rPh>
    <rPh sb="18" eb="20">
      <t>ジュヨウ</t>
    </rPh>
    <rPh sb="20" eb="21">
      <t>ガク</t>
    </rPh>
    <rPh sb="22" eb="24">
      <t>フメイ</t>
    </rPh>
    <rPh sb="26" eb="27">
      <t>スウ</t>
    </rPh>
    <rPh sb="29" eb="30">
      <t>ニン</t>
    </rPh>
    <rPh sb="30" eb="31">
      <t>ア</t>
    </rPh>
    <rPh sb="33" eb="35">
      <t>ショウヒ</t>
    </rPh>
    <rPh sb="35" eb="37">
      <t>タンカ</t>
    </rPh>
    <rPh sb="39" eb="41">
      <t>ハアク</t>
    </rPh>
    <rPh sb="45" eb="47">
      <t>バアイ</t>
    </rPh>
    <rPh sb="49" eb="51">
      <t>カンコウ</t>
    </rPh>
    <rPh sb="51" eb="52">
      <t>チョウ</t>
    </rPh>
    <rPh sb="52" eb="53">
      <t>トウ</t>
    </rPh>
    <rPh sb="54" eb="56">
      <t>コウヒョウ</t>
    </rPh>
    <rPh sb="62" eb="64">
      <t>カクシュ</t>
    </rPh>
    <rPh sb="64" eb="66">
      <t>トウケイ</t>
    </rPh>
    <rPh sb="70" eb="71">
      <t>モト</t>
    </rPh>
    <rPh sb="86" eb="88">
      <t>スイケイ</t>
    </rPh>
    <rPh sb="122" eb="124">
      <t>チョウサ</t>
    </rPh>
    <rPh sb="151" eb="153">
      <t>イカ</t>
    </rPh>
    <rPh sb="170" eb="172">
      <t>クブン</t>
    </rPh>
    <rPh sb="173" eb="174">
      <t>オウ</t>
    </rPh>
    <rPh sb="177" eb="178">
      <t>フト</t>
    </rPh>
    <rPh sb="178" eb="179">
      <t>ワク</t>
    </rPh>
    <rPh sb="179" eb="180">
      <t>ナイ</t>
    </rPh>
    <rPh sb="184" eb="186">
      <t>ニュウリョク</t>
    </rPh>
    <rPh sb="197" eb="199">
      <t>フクスウ</t>
    </rPh>
    <rPh sb="205" eb="207">
      <t>ニュウリョク</t>
    </rPh>
    <rPh sb="210" eb="212">
      <t>チョウフク</t>
    </rPh>
    <rPh sb="214" eb="216">
      <t>ケイサン</t>
    </rPh>
    <rPh sb="226" eb="228">
      <t>チュウイ</t>
    </rPh>
    <rPh sb="257" eb="259">
      <t>ニュウリョク</t>
    </rPh>
    <rPh sb="259" eb="260">
      <t>ヒョウ</t>
    </rPh>
    <rPh sb="265" eb="268">
      <t>ジドウテキ</t>
    </rPh>
    <rPh sb="269" eb="271">
      <t>テンキ</t>
    </rPh>
    <rPh sb="306" eb="308">
      <t>ホンライ</t>
    </rPh>
    <rPh sb="309" eb="311">
      <t>キソ</t>
    </rPh>
    <rPh sb="371" eb="373">
      <t>ケッカ</t>
    </rPh>
    <rPh sb="374" eb="376">
      <t>カダイ</t>
    </rPh>
    <phoneticPr fontId="30"/>
  </si>
  <si>
    <t xml:space="preserve">  ＊100%との誤差は、交通費の調整分</t>
    <rPh sb="9" eb="11">
      <t>ゴサ</t>
    </rPh>
    <rPh sb="13" eb="16">
      <t>コウツウヒ</t>
    </rPh>
    <rPh sb="17" eb="19">
      <t>チョウセイ</t>
    </rPh>
    <rPh sb="19" eb="20">
      <t>ブン</t>
    </rPh>
    <phoneticPr fontId="30"/>
  </si>
  <si>
    <t>　従業者総数(人)／県内生産額(百万円)</t>
    <rPh sb="1" eb="4">
      <t>ジュウギョウシャ</t>
    </rPh>
    <rPh sb="4" eb="6">
      <t>ソウスウ</t>
    </rPh>
    <rPh sb="7" eb="8">
      <t>ニン</t>
    </rPh>
    <rPh sb="10" eb="12">
      <t>ケンナイ</t>
    </rPh>
    <rPh sb="12" eb="14">
      <t>セイサン</t>
    </rPh>
    <rPh sb="14" eb="15">
      <t>ガク</t>
    </rPh>
    <rPh sb="16" eb="19">
      <t>ヒャクマンエン</t>
    </rPh>
    <phoneticPr fontId="2"/>
  </si>
  <si>
    <t>（百万円）</t>
    <rPh sb="1" eb="4">
      <t>ヒャクマンエン</t>
    </rPh>
    <phoneticPr fontId="2"/>
  </si>
  <si>
    <t>⑤＊Ａ[県内自給率]</t>
    <rPh sb="4" eb="6">
      <t>ケンナイ</t>
    </rPh>
    <rPh sb="6" eb="9">
      <t>ジキュウリツ</t>
    </rPh>
    <phoneticPr fontId="2"/>
  </si>
  <si>
    <t>（〇〇祭り）観光客の消費がもたらす経済波及効果</t>
    <rPh sb="3" eb="4">
      <t>マツ</t>
    </rPh>
    <rPh sb="6" eb="9">
      <t>カンコウキャク</t>
    </rPh>
    <rPh sb="10" eb="12">
      <t>ショウヒ</t>
    </rPh>
    <rPh sb="17" eb="19">
      <t>ケイザイ</t>
    </rPh>
    <rPh sb="19" eb="21">
      <t>ハキュウ</t>
    </rPh>
    <rPh sb="21" eb="23">
      <t>コウカ</t>
    </rPh>
    <phoneticPr fontId="30"/>
  </si>
  <si>
    <t>　・　平成27年秋田県産業連関表（３９部門表）を使用しています。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2"/>
  </si>
  <si>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2"/>
  </si>
  <si>
    <t>平成27年（2015年）秋田県産業連関表
  経済波及効果分析ツール（３９部門分類）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2"/>
  </si>
  <si>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2"/>
  </si>
  <si>
    <t>林業</t>
    <rPh sb="0" eb="2">
      <t>リンギョウ</t>
    </rPh>
    <phoneticPr fontId="4"/>
  </si>
  <si>
    <t>漁業</t>
    <rPh sb="0" eb="2">
      <t>ギョギョウ</t>
    </rPh>
    <phoneticPr fontId="4"/>
  </si>
  <si>
    <t>輸移出計</t>
    <rPh sb="1" eb="3">
      <t>イシュツ</t>
    </rPh>
    <phoneticPr fontId="4"/>
  </si>
  <si>
    <t>（控除）輸移入計</t>
    <rPh sb="5" eb="7">
      <t>イニュウ</t>
    </rPh>
    <phoneticPr fontId="4"/>
  </si>
  <si>
    <t>林業</t>
  </si>
  <si>
    <t>漁業</t>
  </si>
  <si>
    <t>　・　１５部門表、１０７部門表を用いた分析が、より適切と考えられ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2"/>
  </si>
  <si>
    <t>　※　産業連関表は、平成27年（2015年)秋田県産業連関表３９部門分類表を使用しています。</t>
    <rPh sb="3" eb="5">
      <t>サンギョウ</t>
    </rPh>
    <rPh sb="5" eb="8">
      <t>レンカンヒョウ</t>
    </rPh>
    <rPh sb="10" eb="12">
      <t>ヘイセイ</t>
    </rPh>
    <rPh sb="14" eb="15">
      <t>ネン</t>
    </rPh>
    <rPh sb="20" eb="21">
      <t>ネン</t>
    </rPh>
    <rPh sb="22" eb="25">
      <t>アキタケン</t>
    </rPh>
    <rPh sb="25" eb="27">
      <t>サンギョウ</t>
    </rPh>
    <rPh sb="27" eb="30">
      <t>レンカンヒョウ</t>
    </rPh>
    <rPh sb="32" eb="34">
      <t>ブモン</t>
    </rPh>
    <rPh sb="34" eb="36">
      <t>ブンルイ</t>
    </rPh>
    <rPh sb="36" eb="37">
      <t>ヒョウ</t>
    </rPh>
    <rPh sb="38" eb="40">
      <t>シヨウ</t>
    </rPh>
    <phoneticPr fontId="2"/>
  </si>
  <si>
    <t>＊マージン率:H27国産業連関表(投入表)列コード721100(家計消費支出)より算出</t>
  </si>
  <si>
    <t>令和元年</t>
    <rPh sb="0" eb="2">
      <t>レイワ</t>
    </rPh>
    <rPh sb="2" eb="4">
      <t>ガンネン</t>
    </rPh>
    <rPh sb="3" eb="4">
      <t>ネン</t>
    </rPh>
    <phoneticPr fontId="2"/>
  </si>
  <si>
    <t>令和２年</t>
    <rPh sb="0" eb="2">
      <t>レイワ</t>
    </rPh>
    <rPh sb="3" eb="4">
      <t>ネン</t>
    </rPh>
    <phoneticPr fontId="2"/>
  </si>
  <si>
    <t>-</t>
    <phoneticPr fontId="2"/>
  </si>
  <si>
    <t>令和３年</t>
    <rPh sb="0" eb="2">
      <t>レイワ</t>
    </rPh>
    <rPh sb="3" eb="4">
      <t>ネン</t>
    </rPh>
    <phoneticPr fontId="2"/>
  </si>
  <si>
    <t>消費転換率：令和○○年家計調査（秋田市）より</t>
    <rPh sb="6" eb="8">
      <t>レイワ</t>
    </rPh>
    <phoneticPr fontId="13"/>
  </si>
  <si>
    <t>※令和２年秋田県観光統計 表７(実人数)より</t>
    <rPh sb="1" eb="3">
      <t>レイワ</t>
    </rPh>
    <rPh sb="4" eb="5">
      <t>ネン</t>
    </rPh>
    <rPh sb="5" eb="8">
      <t>アキタケン</t>
    </rPh>
    <rPh sb="8" eb="10">
      <t>カンコウ</t>
    </rPh>
    <rPh sb="10" eb="12">
      <t>トウケイ</t>
    </rPh>
    <rPh sb="13" eb="14">
      <t>ヒョウ</t>
    </rPh>
    <rPh sb="16" eb="17">
      <t>ジツ</t>
    </rPh>
    <rPh sb="17" eb="19">
      <t>ニンズウ</t>
    </rPh>
    <phoneticPr fontId="30"/>
  </si>
  <si>
    <t>※令和２年秋田県観光統計 表8(消費額)より</t>
    <rPh sb="1" eb="3">
      <t>レイワ</t>
    </rPh>
    <rPh sb="4" eb="5">
      <t>ネン</t>
    </rPh>
    <rPh sb="5" eb="8">
      <t>アキタケン</t>
    </rPh>
    <rPh sb="8" eb="10">
      <t>カンコウ</t>
    </rPh>
    <rPh sb="10" eb="12">
      <t>トウケイ</t>
    </rPh>
    <rPh sb="13" eb="14">
      <t>ヒョウ</t>
    </rPh>
    <rPh sb="16" eb="19">
      <t>ショウヒガク</t>
    </rPh>
    <phoneticPr fontId="30"/>
  </si>
  <si>
    <r>
      <t xml:space="preserve">※令和２年秋田県観光統計 </t>
    </r>
    <r>
      <rPr>
        <sz val="10"/>
        <color rgb="FFFF0000"/>
        <rFont val="ＭＳ Ｐゴシック"/>
        <family val="3"/>
        <charset val="128"/>
      </rPr>
      <t>表８(消費額)/表７(実人数)</t>
    </r>
    <r>
      <rPr>
        <sz val="10"/>
        <color theme="1"/>
        <rFont val="ＭＳ Ｐゴシック"/>
        <family val="3"/>
        <charset val="128"/>
      </rPr>
      <t>より</t>
    </r>
    <rPh sb="1" eb="3">
      <t>レイワ</t>
    </rPh>
    <rPh sb="4" eb="5">
      <t>ネン</t>
    </rPh>
    <rPh sb="5" eb="8">
      <t>アキタケン</t>
    </rPh>
    <rPh sb="8" eb="10">
      <t>カンコウ</t>
    </rPh>
    <rPh sb="10" eb="12">
      <t>トウケイ</t>
    </rPh>
    <rPh sb="13" eb="14">
      <t>ヒョウ</t>
    </rPh>
    <rPh sb="16" eb="19">
      <t>ショウヒガク</t>
    </rPh>
    <rPh sb="21" eb="22">
      <t>ヒョウ</t>
    </rPh>
    <rPh sb="24" eb="25">
      <t>ジツ</t>
    </rPh>
    <rPh sb="25" eb="27">
      <t>ニンズウ</t>
    </rPh>
    <phoneticPr fontId="30"/>
  </si>
  <si>
    <t>→ 「2021旅行・観光消費動向調査」による消費割合</t>
    <rPh sb="7" eb="9">
      <t>リョコウ</t>
    </rPh>
    <rPh sb="10" eb="12">
      <t>カンコウ</t>
    </rPh>
    <rPh sb="12" eb="14">
      <t>ショウヒ</t>
    </rPh>
    <rPh sb="14" eb="16">
      <t>ドウコウ</t>
    </rPh>
    <rPh sb="16" eb="18">
      <t>チョウサ</t>
    </rPh>
    <rPh sb="22" eb="24">
      <t>ショウヒ</t>
    </rPh>
    <rPh sb="24" eb="26">
      <t>ワリアイ</t>
    </rPh>
    <phoneticPr fontId="60"/>
  </si>
  <si>
    <t>2021旅行・観光消費動向調査　第17表　</t>
    <phoneticPr fontId="2"/>
  </si>
  <si>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2"/>
  </si>
  <si>
    <t>　　利用者の責任において御利用ください。</t>
    <rPh sb="2" eb="4">
      <t>リヨウ</t>
    </rPh>
    <rPh sb="4" eb="5">
      <t>シャ</t>
    </rPh>
    <rPh sb="6" eb="8">
      <t>セキニン</t>
    </rPh>
    <rPh sb="12" eb="13">
      <t>ゴ</t>
    </rPh>
    <rPh sb="13" eb="15">
      <t>リヨウ</t>
    </rPh>
    <phoneticPr fontId="2"/>
  </si>
  <si>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2"/>
  </si>
  <si>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2"/>
  </si>
  <si>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2"/>
  </si>
  <si>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2"/>
  </si>
  <si>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</si>
  <si>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</si>
  <si>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2"/>
  </si>
  <si>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2"/>
  </si>
  <si>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7" eb="29">
      <t>スイケイ</t>
    </rPh>
    <phoneticPr fontId="2"/>
  </si>
  <si>
    <t>令和４年</t>
    <rPh sb="0" eb="2">
      <t>レイワ</t>
    </rPh>
    <rPh sb="3" eb="4">
      <t>ネン</t>
    </rPh>
    <phoneticPr fontId="2"/>
  </si>
  <si>
    <t>令和５年２月28日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</si>
</sst>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_);[Red]\(&quot;¥&quot;#,##0\)"/>
    <numFmt numFmtId="177" formatCode="#,##0_ "/>
    <numFmt numFmtId="178" formatCode="0.00&quot;百&quot;&quot;万&quot;&quot;円&quot;"/>
    <numFmt numFmtId="179" formatCode="0.000000_ "/>
    <numFmt numFmtId="180" formatCode="0.0"/>
    <numFmt numFmtId="181" formatCode="0.000000"/>
    <numFmt numFmtId="182" formatCode="&quot;　　　　&quot;General"/>
    <numFmt numFmtId="183" formatCode="0.000000_);[Red]\(0.000000\)"/>
    <numFmt numFmtId="184" formatCode="0.00;&quot;▲ &quot;0.00"/>
    <numFmt numFmtId="185" formatCode="#,##0;&quot;▲ &quot;#,##0"/>
    <numFmt numFmtId="186" formatCode="#,##0.000000_ "/>
    <numFmt numFmtId="187" formatCode="0_);[Red]\(0\)"/>
    <numFmt numFmtId="188" formatCode="0_ "/>
    <numFmt numFmtId="189" formatCode="0.0%"/>
    <numFmt numFmtId="190" formatCode="#,##0;\-#,##0;0"/>
  </numFmts>
  <fonts count="112">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8"/>
      <name val="ＭＳ ゴシック"/>
      <family val="3"/>
      <charset val="128"/>
    </font>
    <font>
      <vertAlign val="superscript"/>
      <sz val="8"/>
      <name val="ＭＳ ゴシック"/>
      <family val="3"/>
      <charset val="128"/>
    </font>
    <font>
      <b/>
      <sz val="14"/>
      <name val="ＭＳ ゴシック"/>
      <family val="3"/>
      <charset val="128"/>
    </font>
    <font>
      <sz val="11"/>
      <name val="ＪＳ明朝"/>
      <family val="1"/>
      <charset val="128"/>
    </font>
    <font>
      <b/>
      <sz val="9"/>
      <name val="ＭＳ ゴシック"/>
      <family val="3"/>
      <charset val="128"/>
    </font>
    <font>
      <sz val="7"/>
      <name val="ＭＳ ゴシック"/>
      <family val="3"/>
      <charset val="128"/>
    </font>
    <font>
      <sz val="11"/>
      <name val="ＭＳ 明朝"/>
      <family val="1"/>
      <charset val="128"/>
    </font>
    <font>
      <b/>
      <sz val="11"/>
      <name val="ＭＳ 明朝"/>
      <family val="1"/>
      <charset val="128"/>
    </font>
    <font>
      <sz val="9"/>
      <color theme="1"/>
      <name val="ＭＳ Ｐゴシック"/>
      <family val="3"/>
      <charset val="128"/>
      <scheme val="minor"/>
    </font>
    <font>
      <b/>
      <sz val="15"/>
      <color indexed="56"/>
      <name val="ＭＳ Ｐゴシック"/>
      <family val="3"/>
      <charset val="128"/>
    </font>
    <font>
      <sz val="10"/>
      <color theme="1"/>
      <name val="ＭＳ Ｐゴシック"/>
      <family val="3"/>
      <charset val="128"/>
      <scheme val="minor"/>
    </font>
    <font>
      <sz val="6"/>
      <name val="メイリオ"/>
      <family val="3"/>
      <charset val="128"/>
    </font>
    <font>
      <sz val="10"/>
      <color rgb="FFFF0000"/>
      <name val="ＭＳ Ｐゴシック"/>
      <family val="3"/>
      <charset val="128"/>
      <scheme val="minor"/>
    </font>
    <font>
      <u/>
      <sz val="10"/>
      <color rgb="FFFF0000"/>
      <name val="ＭＳ Ｐゴシック"/>
      <family val="3"/>
      <charset val="128"/>
      <scheme val="minor"/>
    </font>
    <font>
      <sz val="10"/>
      <name val="ＭＳ Ｐゴシック"/>
      <family val="3"/>
      <charset val="128"/>
      <scheme val="minor"/>
    </font>
    <font>
      <sz val="9"/>
      <color theme="1"/>
      <name val="メイリオ"/>
      <family val="3"/>
      <charset val="128"/>
    </font>
    <font>
      <sz val="10"/>
      <color theme="1"/>
      <name val="ＭＳ Ｐゴシック"/>
      <family val="3"/>
      <charset val="128"/>
    </font>
    <font>
      <sz val="10"/>
      <color theme="1"/>
      <name val="メイリオ"/>
      <family val="3"/>
      <charset val="128"/>
    </font>
    <font>
      <sz val="10"/>
      <color rgb="FFFF0000"/>
      <name val="メイリオ"/>
      <family val="3"/>
      <charset val="128"/>
    </font>
    <font>
      <u/>
      <sz val="9"/>
      <color theme="10"/>
      <name val="メイリオ"/>
      <family val="3"/>
      <charset val="128"/>
    </font>
    <font>
      <u/>
      <sz val="11"/>
      <color theme="10"/>
      <name val="ＭＳ Ｐゴシック"/>
      <family val="3"/>
      <charset val="128"/>
      <scheme val="minor"/>
    </font>
    <font>
      <sz val="9"/>
      <color theme="1"/>
      <name val="HGSｺﾞｼｯｸM"/>
      <family val="3"/>
      <charset val="128"/>
    </font>
    <font>
      <sz val="11"/>
      <color theme="1"/>
      <name val="HGSｺﾞｼｯｸM"/>
      <family val="3"/>
      <charset val="128"/>
    </font>
    <font>
      <sz val="10"/>
      <color theme="1"/>
      <name val="Segoe UI"/>
      <family val="2"/>
    </font>
    <font>
      <sz val="10"/>
      <color theme="1"/>
      <name val="HGSｺﾞｼｯｸM"/>
      <family val="3"/>
      <charset val="128"/>
    </font>
    <font>
      <sz val="9.5"/>
      <color theme="1"/>
      <name val="ＭＳ Ｐゴシック"/>
      <family val="3"/>
      <charset val="128"/>
    </font>
    <font>
      <sz val="10"/>
      <color indexed="8"/>
      <name val="ＭＳ Ｐゴシック"/>
      <family val="3"/>
      <charset val="128"/>
    </font>
    <font>
      <sz val="11"/>
      <color theme="10"/>
      <name val="ＭＳ Ｐゴシック"/>
      <family val="3"/>
      <charset val="128"/>
      <scheme val="minor"/>
    </font>
    <font>
      <sz val="9.5"/>
      <color rgb="FFFF0000"/>
      <name val="ＭＳ Ｐゴシック"/>
      <family val="3"/>
      <charset val="128"/>
    </font>
    <font>
      <sz val="9.5"/>
      <color theme="0"/>
      <name val="ＭＳ Ｐゴシック"/>
      <family val="3"/>
      <charset val="128"/>
    </font>
    <font>
      <sz val="9.5"/>
      <color theme="1"/>
      <name val="ＭＳ Ｐゴシック"/>
      <family val="3"/>
      <charset val="128"/>
      <scheme val="minor"/>
    </font>
    <font>
      <sz val="9.5"/>
      <name val="ＭＳ Ｐゴシック"/>
      <family val="3"/>
      <charset val="128"/>
      <scheme val="minor"/>
    </font>
    <font>
      <sz val="9.5"/>
      <color rgb="FFFF0000"/>
      <name val="ＭＳ Ｐゴシック"/>
      <family val="3"/>
      <charset val="128"/>
      <scheme val="minor"/>
    </font>
    <font>
      <sz val="12"/>
      <name val="ＭＳ 明朝"/>
      <family val="1"/>
      <charset val="128"/>
    </font>
    <font>
      <b/>
      <sz val="20"/>
      <color theme="1"/>
      <name val="HGPｺﾞｼｯｸM"/>
      <family val="3"/>
      <charset val="128"/>
    </font>
    <font>
      <sz val="12"/>
      <color theme="1"/>
      <name val="メイリオ"/>
      <family val="3"/>
      <charset val="128"/>
    </font>
    <font>
      <sz val="10"/>
      <color rgb="FFFF0000"/>
      <name val="ＭＳ Ｐゴシック"/>
      <family val="3"/>
      <charset val="128"/>
    </font>
    <font>
      <sz val="11"/>
      <color theme="1"/>
      <name val="メイリオ"/>
      <family val="3"/>
      <charset val="128"/>
    </font>
    <font>
      <sz val="6"/>
      <name val="ＭＳ Ｐゴシック"/>
      <family val="3"/>
      <charset val="128"/>
      <scheme val="minor"/>
    </font>
    <font>
      <sz val="11"/>
      <name val="ＭＳ Ｐ明朝"/>
      <family val="1"/>
      <charset val="128"/>
    </font>
    <font>
      <sz val="6"/>
      <name val="ＭＳ 明朝"/>
      <family val="1"/>
      <charset val="128"/>
    </font>
    <font>
      <sz val="6"/>
      <name val="メイリオ"/>
      <family val="2"/>
      <charset val="128"/>
    </font>
    <font>
      <sz val="9"/>
      <color theme="5"/>
      <name val="メイリオ"/>
      <family val="3"/>
      <charset val="128"/>
    </font>
    <font>
      <sz val="9.5"/>
      <name val="ＭＳ Ｐゴシック"/>
      <family val="3"/>
      <charset val="128"/>
    </font>
    <font>
      <sz val="8"/>
      <color rgb="FFFF0000"/>
      <name val="ＭＳ Ｐゴシック"/>
      <family val="3"/>
      <charset val="128"/>
      <scheme val="minor"/>
    </font>
    <font>
      <sz val="10"/>
      <color theme="3"/>
      <name val="ＭＳ Ｐゴシック"/>
      <family val="3"/>
      <charset val="128"/>
      <scheme val="minor"/>
    </font>
    <font>
      <b/>
      <sz val="8"/>
      <name val="ＭＳ Ｐゴシック"/>
      <family val="3"/>
      <charset val="128"/>
    </font>
    <font>
      <u/>
      <sz val="9.35"/>
      <color indexed="36"/>
      <name val="ＭＳ Ｐゴシック"/>
      <family val="3"/>
      <charset val="128"/>
    </font>
    <font>
      <sz val="7.5"/>
      <name val="ＭＳ Ｐゴシック"/>
      <family val="3"/>
      <charset val="128"/>
    </font>
    <font>
      <sz val="8"/>
      <color rgb="FFFF0000"/>
      <name val="ＭＳ Ｐゴシック"/>
      <family val="3"/>
      <charset val="128"/>
    </font>
    <font>
      <sz val="9"/>
      <color theme="1"/>
      <name val="メイリオ"/>
      <family val="2"/>
      <charset val="128"/>
    </font>
    <font>
      <sz val="9"/>
      <name val="ＭＳ Ｐゴシック"/>
      <family val="3"/>
      <charset val="128"/>
      <scheme val="minor"/>
    </font>
    <font>
      <sz val="9.5"/>
      <color theme="1"/>
      <name val="メイリオ"/>
      <family val="2"/>
      <charset val="128"/>
    </font>
    <font>
      <sz val="8"/>
      <name val="ＭＳ Ｐゴシック"/>
      <family val="3"/>
      <charset val="128"/>
      <scheme val="minor"/>
    </font>
    <font>
      <b/>
      <sz val="11"/>
      <color indexed="52"/>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1"/>
      <color indexed="8"/>
      <name val="ＭＳ Ｐゴシック"/>
      <family val="3"/>
      <charset val="128"/>
    </font>
    <font>
      <sz val="9"/>
      <color theme="1"/>
      <name val="ＭＳ Ｐゴシック"/>
      <family val="2"/>
      <charset val="128"/>
      <scheme val="minor"/>
    </font>
    <font>
      <sz val="10"/>
      <color theme="1"/>
      <name val="ＭＳ Ｐゴシック"/>
      <family val="2"/>
      <charset val="128"/>
    </font>
    <font>
      <sz val="8"/>
      <color rgb="FFFF0000"/>
      <name val="ＭＳ ゴシック"/>
      <family val="3"/>
      <charset val="128"/>
    </font>
    <font>
      <sz val="8"/>
      <color theme="1"/>
      <name val="ＭＳ Ｐゴシック"/>
      <family val="3"/>
      <charset val="128"/>
    </font>
    <font>
      <sz val="11"/>
      <color rgb="FFFF0000"/>
      <name val="ＭＳ 明朝"/>
      <family val="1"/>
      <charset val="128"/>
    </font>
    <font>
      <u/>
      <sz val="11"/>
      <color rgb="FFFF0000"/>
      <name val="ＭＳ 明朝"/>
      <family val="1"/>
      <charset val="128"/>
    </font>
    <font>
      <sz val="10"/>
      <color rgb="FFFF0000"/>
      <name val="ＭＳ ゴシック"/>
      <family val="3"/>
      <charset val="128"/>
    </font>
    <font>
      <u/>
      <sz val="10"/>
      <color rgb="FFFF0000"/>
      <name val="ＭＳ ゴシック"/>
      <family val="3"/>
      <charset val="128"/>
    </font>
    <font>
      <sz val="24"/>
      <name val="HGPｺﾞｼｯｸE"/>
      <family val="3"/>
      <charset val="128"/>
    </font>
    <font>
      <b/>
      <sz val="11"/>
      <color theme="1"/>
      <name val="HGSｺﾞｼｯｸM"/>
      <family val="3"/>
      <charset val="128"/>
    </font>
    <font>
      <b/>
      <sz val="9"/>
      <color theme="1"/>
      <name val="HGSｺﾞｼｯｸM"/>
      <family val="3"/>
      <charset val="128"/>
    </font>
    <font>
      <b/>
      <sz val="10"/>
      <color theme="1"/>
      <name val="ＭＳ Ｐゴシック"/>
      <family val="3"/>
      <charset val="128"/>
      <scheme val="minor"/>
    </font>
    <font>
      <b/>
      <sz val="10"/>
      <color theme="1"/>
      <name val="ＭＳ Ｐゴシック"/>
      <family val="3"/>
      <charset val="128"/>
    </font>
    <font>
      <b/>
      <sz val="9"/>
      <color theme="1"/>
      <name val="ＭＳ Ｐゴシック"/>
      <family val="3"/>
      <charset val="128"/>
      <scheme val="minor"/>
    </font>
    <font>
      <b/>
      <sz val="10"/>
      <name val="ＭＳ Ｐゴシック"/>
      <family val="3"/>
      <charset val="128"/>
    </font>
    <font>
      <b/>
      <sz val="12"/>
      <name val="ＭＳ Ｐゴシック"/>
      <family val="3"/>
      <charset val="128"/>
      <scheme val="minor"/>
    </font>
    <font>
      <b/>
      <sz val="12"/>
      <color rgb="FFFF0000"/>
      <name val="ＭＳ Ｐゴシック"/>
      <family val="3"/>
      <charset val="128"/>
      <scheme val="minor"/>
    </font>
    <font>
      <b/>
      <sz val="9.5"/>
      <name val="ＭＳ Ｐゴシック"/>
      <family val="3"/>
      <charset val="128"/>
      <scheme val="minor"/>
    </font>
    <font>
      <b/>
      <sz val="8"/>
      <color rgb="FFFF0000"/>
      <name val="ＭＳ Ｐゴシック"/>
      <family val="3"/>
      <charset val="128"/>
      <scheme val="minor"/>
    </font>
    <font>
      <b/>
      <sz val="10"/>
      <name val="ＭＳ Ｐゴシック"/>
      <family val="3"/>
      <charset val="128"/>
      <scheme val="minor"/>
    </font>
    <font>
      <b/>
      <sz val="9"/>
      <color theme="1"/>
      <name val="メイリオ"/>
      <family val="3"/>
      <charset val="128"/>
    </font>
    <font>
      <b/>
      <sz val="8"/>
      <color rgb="FFFF0000"/>
      <name val="ＭＳ Ｐゴシック"/>
      <family val="3"/>
      <charset val="128"/>
    </font>
    <font>
      <b/>
      <u/>
      <sz val="8"/>
      <color rgb="FFFF0000"/>
      <name val="ＭＳ Ｐゴシック"/>
      <family val="3"/>
      <charset val="128"/>
    </font>
    <font>
      <b/>
      <sz val="9"/>
      <name val="ＭＳ Ｐゴシック"/>
      <family val="3"/>
      <charset val="128"/>
      <scheme val="minor"/>
    </font>
    <font>
      <b/>
      <sz val="10"/>
      <color rgb="FFFF0000"/>
      <name val="ＭＳ Ｐゴシック"/>
      <family val="3"/>
      <charset val="128"/>
      <scheme val="minor"/>
    </font>
    <font>
      <b/>
      <sz val="9.5"/>
      <color theme="1"/>
      <name val="ＭＳ Ｐゴシック"/>
      <family val="3"/>
      <charset val="128"/>
      <scheme val="minor"/>
    </font>
    <font>
      <b/>
      <sz val="12"/>
      <color theme="1"/>
      <name val="ＭＳ Ｐゴシック"/>
      <family val="3"/>
      <charset val="128"/>
      <scheme val="minor"/>
    </font>
    <font>
      <b/>
      <sz val="9.5"/>
      <color rgb="FFFF0000"/>
      <name val="ＭＳ Ｐゴシック"/>
      <family val="3"/>
      <charset val="128"/>
      <scheme val="minor"/>
    </font>
    <font>
      <b/>
      <sz val="9.5"/>
      <color theme="1"/>
      <name val="ＭＳ Ｐゴシック"/>
      <family val="3"/>
      <charset val="128"/>
    </font>
    <font>
      <b/>
      <u/>
      <sz val="9.5"/>
      <color rgb="FFFF0000"/>
      <name val="ＭＳ Ｐゴシック"/>
      <family val="3"/>
      <charset val="128"/>
    </font>
    <font>
      <sz val="12"/>
      <color theme="1"/>
      <name val="ＭＳ Ｐゴシック"/>
      <family val="3"/>
      <charset val="128"/>
    </font>
    <font>
      <b/>
      <sz val="9"/>
      <color theme="1"/>
      <name val="ＭＳ Ｐゴシック"/>
      <family val="3"/>
      <charset val="128"/>
    </font>
    <font>
      <sz val="6"/>
      <name val="ＭＳ ゴシック"/>
      <family val="3"/>
      <charset val="128"/>
    </font>
    <font>
      <b/>
      <sz val="9"/>
      <color indexed="81"/>
      <name val="MS P ゴシック"/>
      <family val="3"/>
      <charset val="128"/>
    </font>
  </fonts>
  <fills count="16">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CCFFCC"/>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indexed="26"/>
      </patternFill>
    </fill>
    <fill>
      <patternFill patternType="solid">
        <fgColor indexed="22"/>
      </patternFill>
    </fill>
    <fill>
      <patternFill patternType="solid">
        <fgColor indexed="47"/>
      </patternFill>
    </fill>
    <fill>
      <patternFill patternType="solid">
        <fgColor theme="0" tint="-0.499984740745262"/>
        <bgColor indexed="64"/>
      </patternFill>
    </fill>
    <fill>
      <patternFill patternType="solid">
        <fgColor theme="0"/>
        <bgColor indexed="64"/>
      </patternFill>
    </fill>
  </fills>
  <borders count="2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dashed">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hair">
        <color indexed="64"/>
      </left>
      <right style="hair">
        <color indexed="64"/>
      </right>
      <top/>
      <bottom style="hair">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dotted">
        <color indexed="64"/>
      </left>
      <right style="medium">
        <color indexed="64"/>
      </right>
      <top/>
      <bottom/>
      <diagonal/>
    </border>
    <border>
      <left style="medium">
        <color indexed="64"/>
      </left>
      <right style="thin">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tt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38">
    <xf numFmtId="0" fontId="0" fillId="0" borderId="0"/>
    <xf numFmtId="0" fontId="11" fillId="0" borderId="0">
      <alignment vertical="center"/>
    </xf>
    <xf numFmtId="0" fontId="12" fillId="0" borderId="0"/>
    <xf numFmtId="0" fontId="9" fillId="0" borderId="0"/>
    <xf numFmtId="0" fontId="7" fillId="0" borderId="0"/>
    <xf numFmtId="0" fontId="11" fillId="0" borderId="0"/>
    <xf numFmtId="0" fontId="11" fillId="0" borderId="0"/>
    <xf numFmtId="0" fontId="11" fillId="0" borderId="0">
      <alignment vertical="center"/>
    </xf>
    <xf numFmtId="0" fontId="11" fillId="0" borderId="0"/>
    <xf numFmtId="0" fontId="11" fillId="0" borderId="0"/>
    <xf numFmtId="1" fontId="12" fillId="0" borderId="0"/>
    <xf numFmtId="0" fontId="27" fillId="0" borderId="0">
      <alignment vertical="center"/>
    </xf>
    <xf numFmtId="0" fontId="34" fillId="0" borderId="0">
      <alignment vertical="center"/>
    </xf>
    <xf numFmtId="0" fontId="38" fillId="0" borderId="0" applyNumberFormat="0" applyFill="0" applyBorder="0" applyAlignment="0" applyProtection="0">
      <alignment vertical="center"/>
    </xf>
    <xf numFmtId="38" fontId="34" fillId="0" borderId="0" applyFont="0" applyFill="0" applyBorder="0" applyAlignment="0" applyProtection="0">
      <alignment vertical="center"/>
    </xf>
    <xf numFmtId="0" fontId="52" fillId="0" borderId="0"/>
    <xf numFmtId="38" fontId="11" fillId="0" borderId="0" applyFont="0" applyFill="0" applyBorder="0" applyAlignment="0" applyProtection="0"/>
    <xf numFmtId="9" fontId="34" fillId="0" borderId="0" applyFont="0" applyFill="0" applyBorder="0" applyAlignment="0" applyProtection="0">
      <alignment vertical="center"/>
    </xf>
    <xf numFmtId="0" fontId="58"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1" fillId="0" borderId="0">
      <alignment vertical="center"/>
    </xf>
    <xf numFmtId="0" fontId="69" fillId="0" borderId="0">
      <alignment vertical="center"/>
    </xf>
    <xf numFmtId="0" fontId="6" fillId="0" borderId="0"/>
    <xf numFmtId="0" fontId="11" fillId="11" borderId="125" applyNumberFormat="0" applyFont="0" applyAlignment="0" applyProtection="0">
      <alignment vertical="center"/>
    </xf>
    <xf numFmtId="0" fontId="73" fillId="12" borderId="126" applyNumberFormat="0" applyAlignment="0" applyProtection="0">
      <alignment vertical="center"/>
    </xf>
    <xf numFmtId="38" fontId="1" fillId="0" borderId="0" applyFont="0" applyFill="0" applyBorder="0" applyAlignment="0" applyProtection="0">
      <alignment vertical="center"/>
    </xf>
    <xf numFmtId="38" fontId="69" fillId="0" borderId="0" applyFont="0" applyFill="0" applyBorder="0" applyAlignment="0" applyProtection="0">
      <alignment vertical="center"/>
    </xf>
    <xf numFmtId="0" fontId="74" fillId="0" borderId="127" applyNumberFormat="0" applyFill="0" applyAlignment="0" applyProtection="0">
      <alignment vertical="center"/>
    </xf>
    <xf numFmtId="0" fontId="75" fillId="12" borderId="128" applyNumberFormat="0" applyAlignment="0" applyProtection="0">
      <alignment vertical="center"/>
    </xf>
    <xf numFmtId="176" fontId="11" fillId="0" borderId="0" applyFont="0" applyFill="0" applyBorder="0" applyAlignment="0" applyProtection="0">
      <alignment vertical="center"/>
    </xf>
    <xf numFmtId="0" fontId="76" fillId="13" borderId="126" applyNumberFormat="0" applyAlignment="0" applyProtection="0">
      <alignment vertical="center"/>
    </xf>
    <xf numFmtId="0" fontId="27" fillId="0" borderId="0">
      <alignment vertical="center"/>
    </xf>
    <xf numFmtId="0" fontId="77" fillId="0" borderId="0">
      <alignment vertical="center"/>
    </xf>
    <xf numFmtId="0" fontId="25" fillId="0" borderId="0"/>
    <xf numFmtId="0" fontId="78" fillId="0" borderId="0">
      <alignment vertical="center"/>
    </xf>
    <xf numFmtId="0" fontId="79" fillId="0" borderId="0">
      <alignment vertical="center"/>
    </xf>
    <xf numFmtId="0" fontId="29" fillId="0" borderId="0">
      <alignment vertical="center"/>
    </xf>
  </cellStyleXfs>
  <cellXfs count="1404">
    <xf numFmtId="0" fontId="0" fillId="0" borderId="0" xfId="0"/>
    <xf numFmtId="0" fontId="3" fillId="0" borderId="0" xfId="0" applyFont="1" applyFill="1" applyBorder="1" applyAlignment="1">
      <alignment horizontal="center" vertical="center"/>
    </xf>
    <xf numFmtId="0" fontId="15" fillId="0" borderId="0" xfId="0" applyFont="1" applyFill="1" applyAlignment="1">
      <alignment vertical="center"/>
    </xf>
    <xf numFmtId="0" fontId="21" fillId="0" borderId="0" xfId="0" applyFont="1" applyFill="1" applyAlignment="1">
      <alignment horizontal="center" vertical="center" wrapText="1"/>
    </xf>
    <xf numFmtId="0" fontId="22" fillId="0" borderId="0" xfId="0" applyFont="1" applyFill="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3" fillId="0" borderId="0" xfId="3" applyFont="1" applyFill="1" applyAlignment="1">
      <alignment vertical="center"/>
    </xf>
    <xf numFmtId="58" fontId="6" fillId="0" borderId="0" xfId="3" applyNumberFormat="1" applyFont="1" applyFill="1" applyBorder="1" applyAlignment="1">
      <alignment horizontal="centerContinuous" vertical="center"/>
    </xf>
    <xf numFmtId="0" fontId="3" fillId="0" borderId="9" xfId="3" applyFont="1" applyFill="1" applyBorder="1" applyAlignment="1">
      <alignment vertical="center"/>
    </xf>
    <xf numFmtId="0" fontId="3" fillId="0" borderId="10" xfId="3" applyFont="1" applyFill="1" applyBorder="1" applyAlignment="1">
      <alignment vertical="center"/>
    </xf>
    <xf numFmtId="0" fontId="3" fillId="0" borderId="11" xfId="3" applyFont="1" applyFill="1" applyBorder="1" applyAlignment="1">
      <alignment vertical="center"/>
    </xf>
    <xf numFmtId="0" fontId="3" fillId="0" borderId="0" xfId="3" applyFont="1" applyFill="1" applyBorder="1" applyAlignment="1">
      <alignment vertical="center"/>
    </xf>
    <xf numFmtId="182" fontId="3" fillId="0" borderId="12" xfId="3" applyNumberFormat="1" applyFont="1" applyFill="1" applyBorder="1" applyAlignment="1">
      <alignment horizontal="distributed" vertical="center" indent="1"/>
    </xf>
    <xf numFmtId="0" fontId="3" fillId="0" borderId="13" xfId="3" applyFont="1" applyFill="1" applyBorder="1" applyAlignment="1">
      <alignment horizontal="distributed" vertical="center" indent="1"/>
    </xf>
    <xf numFmtId="0" fontId="3" fillId="0" borderId="14" xfId="3" applyFont="1" applyFill="1" applyBorder="1" applyAlignment="1">
      <alignment horizontal="distributed" vertical="center" indent="1"/>
    </xf>
    <xf numFmtId="0" fontId="3" fillId="0" borderId="0" xfId="3" applyFont="1" applyFill="1" applyBorder="1" applyAlignment="1">
      <alignment horizontal="right" vertical="center"/>
    </xf>
    <xf numFmtId="185" fontId="6" fillId="0" borderId="15" xfId="3" applyNumberFormat="1" applyFont="1" applyFill="1" applyBorder="1" applyAlignment="1">
      <alignment vertical="center"/>
    </xf>
    <xf numFmtId="185" fontId="6" fillId="0" borderId="16" xfId="3" applyNumberFormat="1" applyFont="1" applyFill="1" applyBorder="1" applyAlignment="1">
      <alignment vertical="center"/>
    </xf>
    <xf numFmtId="183" fontId="6" fillId="0" borderId="17" xfId="3" applyNumberFormat="1" applyFont="1" applyFill="1" applyBorder="1" applyAlignment="1">
      <alignment vertical="center"/>
    </xf>
    <xf numFmtId="0" fontId="3" fillId="0" borderId="1" xfId="5" applyFont="1" applyFill="1" applyBorder="1" applyAlignment="1"/>
    <xf numFmtId="0" fontId="3" fillId="0" borderId="18" xfId="5" applyFont="1" applyFill="1" applyBorder="1" applyAlignment="1">
      <alignment horizontal="distributed" vertical="center"/>
    </xf>
    <xf numFmtId="0" fontId="3" fillId="0" borderId="1" xfId="3" applyFont="1" applyFill="1" applyBorder="1" applyAlignment="1">
      <alignment wrapText="1"/>
    </xf>
    <xf numFmtId="0" fontId="3" fillId="0" borderId="19" xfId="3" applyFont="1" applyFill="1" applyBorder="1" applyAlignment="1">
      <alignment vertical="center"/>
    </xf>
    <xf numFmtId="0" fontId="3" fillId="0" borderId="4" xfId="5" applyFont="1" applyFill="1" applyBorder="1" applyAlignment="1"/>
    <xf numFmtId="0" fontId="3" fillId="0" borderId="20" xfId="5" applyFont="1" applyFill="1" applyBorder="1" applyAlignment="1">
      <alignment wrapText="1"/>
    </xf>
    <xf numFmtId="0" fontId="3" fillId="0" borderId="21" xfId="5" applyFont="1" applyFill="1" applyBorder="1" applyAlignment="1">
      <alignment horizontal="distributed" vertical="center"/>
    </xf>
    <xf numFmtId="0" fontId="3" fillId="0" borderId="4" xfId="3" applyFont="1" applyFill="1" applyBorder="1" applyAlignment="1"/>
    <xf numFmtId="0" fontId="3" fillId="0" borderId="22" xfId="3" applyFont="1" applyFill="1" applyBorder="1" applyAlignment="1">
      <alignment wrapText="1"/>
    </xf>
    <xf numFmtId="0" fontId="3" fillId="0" borderId="6" xfId="5" applyFont="1" applyFill="1" applyBorder="1" applyAlignment="1">
      <alignment horizontal="center" vertical="center"/>
    </xf>
    <xf numFmtId="0" fontId="3" fillId="0" borderId="23" xfId="5" applyFont="1" applyFill="1" applyBorder="1" applyAlignment="1">
      <alignment horizontal="center" vertical="center" wrapText="1"/>
    </xf>
    <xf numFmtId="0" fontId="3" fillId="0" borderId="24" xfId="5" applyFont="1" applyFill="1" applyBorder="1" applyAlignment="1">
      <alignment horizontal="center" vertical="center" wrapText="1"/>
    </xf>
    <xf numFmtId="0" fontId="3" fillId="0" borderId="6" xfId="5" applyFont="1" applyFill="1" applyBorder="1" applyAlignment="1">
      <alignment horizontal="center" vertical="center" wrapText="1"/>
    </xf>
    <xf numFmtId="0" fontId="3" fillId="0" borderId="25" xfId="5" applyFont="1" applyFill="1" applyBorder="1" applyAlignment="1">
      <alignment horizontal="center" vertical="center" wrapText="1"/>
    </xf>
    <xf numFmtId="185" fontId="6" fillId="0" borderId="12" xfId="10" applyNumberFormat="1" applyFont="1" applyFill="1" applyBorder="1" applyAlignment="1">
      <alignment vertical="center"/>
    </xf>
    <xf numFmtId="185" fontId="6" fillId="0" borderId="26" xfId="10" applyNumberFormat="1" applyFont="1" applyFill="1" applyBorder="1" applyAlignment="1">
      <alignment vertical="center"/>
    </xf>
    <xf numFmtId="185" fontId="6" fillId="0" borderId="15" xfId="10" applyNumberFormat="1" applyFont="1" applyFill="1" applyBorder="1" applyAlignment="1">
      <alignment vertical="center"/>
    </xf>
    <xf numFmtId="185" fontId="6" fillId="0" borderId="27" xfId="10" applyNumberFormat="1" applyFont="1" applyFill="1" applyBorder="1" applyAlignment="1">
      <alignment vertical="center"/>
    </xf>
    <xf numFmtId="185" fontId="6" fillId="0" borderId="28" xfId="10" applyNumberFormat="1" applyFont="1" applyFill="1" applyBorder="1" applyAlignment="1">
      <alignment vertical="center"/>
    </xf>
    <xf numFmtId="185" fontId="6" fillId="0" borderId="29" xfId="10" applyNumberFormat="1" applyFont="1" applyFill="1" applyBorder="1" applyAlignment="1">
      <alignment vertical="center"/>
    </xf>
    <xf numFmtId="185" fontId="6" fillId="0" borderId="16" xfId="10" applyNumberFormat="1" applyFont="1" applyFill="1" applyBorder="1" applyAlignment="1">
      <alignment vertical="center"/>
    </xf>
    <xf numFmtId="185" fontId="6" fillId="0" borderId="30" xfId="10" applyNumberFormat="1" applyFont="1" applyFill="1" applyBorder="1" applyAlignment="1">
      <alignment vertical="center"/>
    </xf>
    <xf numFmtId="185" fontId="6" fillId="0" borderId="31" xfId="10" applyNumberFormat="1" applyFont="1" applyFill="1" applyBorder="1" applyAlignment="1">
      <alignment vertical="center"/>
    </xf>
    <xf numFmtId="185" fontId="6" fillId="0" borderId="14" xfId="5" applyNumberFormat="1" applyFont="1" applyFill="1" applyBorder="1" applyAlignment="1">
      <alignment vertical="center"/>
    </xf>
    <xf numFmtId="185" fontId="6" fillId="0" borderId="32" xfId="5" applyNumberFormat="1" applyFont="1" applyFill="1" applyBorder="1" applyAlignment="1">
      <alignment vertical="center"/>
    </xf>
    <xf numFmtId="185" fontId="6" fillId="0" borderId="17" xfId="5" applyNumberFormat="1" applyFont="1" applyFill="1" applyBorder="1" applyAlignment="1">
      <alignment vertical="center"/>
    </xf>
    <xf numFmtId="185" fontId="6" fillId="0" borderId="6" xfId="10" applyNumberFormat="1" applyFont="1" applyFill="1" applyBorder="1" applyAlignment="1">
      <alignment vertical="center"/>
    </xf>
    <xf numFmtId="185" fontId="6" fillId="0" borderId="25" xfId="10" applyNumberFormat="1" applyFont="1" applyFill="1" applyBorder="1" applyAlignment="1">
      <alignment vertical="center"/>
    </xf>
    <xf numFmtId="184" fontId="6" fillId="0" borderId="33" xfId="5" applyNumberFormat="1" applyFont="1" applyFill="1" applyBorder="1" applyAlignment="1">
      <alignment vertical="center"/>
    </xf>
    <xf numFmtId="0" fontId="3" fillId="0" borderId="0" xfId="5" applyFont="1" applyFill="1" applyAlignment="1">
      <alignment vertical="center"/>
    </xf>
    <xf numFmtId="0" fontId="5" fillId="0" borderId="0" xfId="3" applyFont="1" applyFill="1" applyAlignment="1">
      <alignment vertical="center"/>
    </xf>
    <xf numFmtId="0" fontId="5" fillId="0" borderId="0" xfId="3" applyFont="1" applyFill="1" applyBorder="1" applyAlignment="1">
      <alignment horizontal="center" vertical="center"/>
    </xf>
    <xf numFmtId="0" fontId="5" fillId="0" borderId="0" xfId="3" applyFont="1" applyFill="1" applyAlignment="1">
      <alignment horizontal="right" vertical="center"/>
    </xf>
    <xf numFmtId="0" fontId="5" fillId="0" borderId="34" xfId="3" applyFont="1" applyFill="1" applyBorder="1" applyAlignment="1" applyProtection="1">
      <alignment horizontal="distributed" vertical="center" indent="1"/>
    </xf>
    <xf numFmtId="0" fontId="5" fillId="0" borderId="35" xfId="3" applyFont="1" applyFill="1" applyBorder="1" applyAlignment="1" applyProtection="1">
      <alignment horizontal="distributed" vertical="center" wrapText="1" indent="1"/>
    </xf>
    <xf numFmtId="0" fontId="5" fillId="0" borderId="36" xfId="3" applyFont="1" applyFill="1" applyBorder="1" applyAlignment="1" applyProtection="1">
      <alignment horizontal="distributed" vertical="center" wrapText="1" indent="1"/>
    </xf>
    <xf numFmtId="181" fontId="5" fillId="0" borderId="0" xfId="10" applyNumberFormat="1" applyFont="1" applyFill="1" applyBorder="1" applyAlignment="1" applyProtection="1">
      <alignment horizontal="center" vertical="center"/>
    </xf>
    <xf numFmtId="180" fontId="5" fillId="0" borderId="0" xfId="10" applyNumberFormat="1" applyFont="1" applyFill="1" applyBorder="1" applyAlignment="1" applyProtection="1">
      <alignment horizontal="center" vertical="center"/>
    </xf>
    <xf numFmtId="181" fontId="5" fillId="0" borderId="0" xfId="10" applyNumberFormat="1" applyFont="1" applyFill="1" applyAlignment="1" applyProtection="1">
      <alignment horizontal="center" vertical="center"/>
    </xf>
    <xf numFmtId="1" fontId="5" fillId="0" borderId="0" xfId="10" applyFont="1" applyFill="1" applyAlignment="1">
      <alignment horizontal="center" vertical="center"/>
    </xf>
    <xf numFmtId="0" fontId="8" fillId="0" borderId="4" xfId="3" applyFont="1" applyFill="1" applyBorder="1" applyAlignment="1" applyProtection="1">
      <alignment horizontal="distributed" vertical="center"/>
    </xf>
    <xf numFmtId="0" fontId="5" fillId="0" borderId="0" xfId="3" applyFont="1" applyFill="1" applyBorder="1" applyAlignment="1" applyProtection="1">
      <alignment horizontal="distributed" vertical="center" indent="1"/>
    </xf>
    <xf numFmtId="185" fontId="8" fillId="0" borderId="13" xfId="3" applyNumberFormat="1" applyFont="1" applyFill="1" applyBorder="1" applyAlignment="1" applyProtection="1">
      <alignment vertical="center"/>
    </xf>
    <xf numFmtId="185" fontId="8" fillId="0" borderId="37" xfId="3" applyNumberFormat="1" applyFont="1" applyFill="1" applyBorder="1" applyAlignment="1" applyProtection="1">
      <alignment vertical="center"/>
    </xf>
    <xf numFmtId="185" fontId="8" fillId="0" borderId="38" xfId="3" applyNumberFormat="1" applyFont="1" applyFill="1" applyBorder="1" applyAlignment="1" applyProtection="1">
      <alignment vertical="center"/>
    </xf>
    <xf numFmtId="1" fontId="5" fillId="0" borderId="0" xfId="10" applyFont="1" applyFill="1" applyAlignment="1">
      <alignment vertical="center"/>
    </xf>
    <xf numFmtId="0" fontId="8" fillId="0" borderId="39" xfId="3" applyFont="1" applyFill="1" applyBorder="1" applyAlignment="1" applyProtection="1">
      <alignment horizontal="distributed" vertical="center"/>
    </xf>
    <xf numFmtId="0" fontId="5" fillId="0" borderId="40" xfId="3" applyFont="1" applyFill="1" applyBorder="1" applyAlignment="1" applyProtection="1">
      <alignment horizontal="distributed" vertical="center" indent="1"/>
    </xf>
    <xf numFmtId="185" fontId="8" fillId="0" borderId="41" xfId="3" applyNumberFormat="1" applyFont="1" applyFill="1" applyBorder="1" applyAlignment="1" applyProtection="1">
      <alignment vertical="center"/>
    </xf>
    <xf numFmtId="185" fontId="8" fillId="0" borderId="42" xfId="3" applyNumberFormat="1" applyFont="1" applyFill="1" applyBorder="1" applyAlignment="1" applyProtection="1">
      <alignment vertical="center"/>
    </xf>
    <xf numFmtId="185" fontId="8" fillId="0" borderId="43" xfId="3" applyNumberFormat="1" applyFont="1" applyFill="1" applyBorder="1" applyAlignment="1" applyProtection="1">
      <alignment vertical="center"/>
    </xf>
    <xf numFmtId="0" fontId="5" fillId="0" borderId="40" xfId="3" applyFont="1" applyFill="1" applyBorder="1" applyAlignment="1" applyProtection="1">
      <alignment horizontal="distributed" vertical="center" wrapText="1" indent="1"/>
    </xf>
    <xf numFmtId="0" fontId="8" fillId="0" borderId="44" xfId="3" applyFont="1" applyFill="1" applyBorder="1" applyAlignment="1" applyProtection="1">
      <alignment horizontal="distributed" vertical="center"/>
    </xf>
    <xf numFmtId="0" fontId="5" fillId="0" borderId="45" xfId="3" applyFont="1" applyFill="1" applyBorder="1" applyAlignment="1" applyProtection="1">
      <alignment horizontal="distributed" vertical="center" indent="1"/>
    </xf>
    <xf numFmtId="185" fontId="8" fillId="0" borderId="46" xfId="3" applyNumberFormat="1" applyFont="1" applyFill="1" applyBorder="1" applyAlignment="1" applyProtection="1">
      <alignment vertical="center"/>
    </xf>
    <xf numFmtId="185" fontId="8" fillId="0" borderId="47" xfId="3" applyNumberFormat="1" applyFont="1" applyFill="1" applyBorder="1" applyAlignment="1" applyProtection="1">
      <alignment vertical="center"/>
    </xf>
    <xf numFmtId="185" fontId="8" fillId="0" borderId="48" xfId="3" applyNumberFormat="1" applyFont="1" applyFill="1" applyBorder="1" applyAlignment="1" applyProtection="1">
      <alignment vertical="center"/>
    </xf>
    <xf numFmtId="0" fontId="8" fillId="0" borderId="49" xfId="3" applyFont="1" applyFill="1" applyBorder="1" applyAlignment="1" applyProtection="1">
      <alignment horizontal="distributed" vertical="center"/>
    </xf>
    <xf numFmtId="1" fontId="5" fillId="0" borderId="50" xfId="3" applyNumberFormat="1" applyFont="1" applyFill="1" applyBorder="1" applyAlignment="1" applyProtection="1">
      <alignment horizontal="distributed" vertical="center" indent="1"/>
    </xf>
    <xf numFmtId="185" fontId="16" fillId="0" borderId="34" xfId="3" applyNumberFormat="1" applyFont="1" applyFill="1" applyBorder="1" applyAlignment="1" applyProtection="1">
      <alignment vertical="center"/>
    </xf>
    <xf numFmtId="185" fontId="16" fillId="0" borderId="35" xfId="3" applyNumberFormat="1" applyFont="1" applyFill="1" applyBorder="1" applyAlignment="1" applyProtection="1">
      <alignment vertical="center"/>
    </xf>
    <xf numFmtId="185" fontId="16" fillId="0" borderId="36" xfId="3" applyNumberFormat="1" applyFont="1" applyFill="1" applyBorder="1" applyAlignment="1" applyProtection="1">
      <alignment vertical="center"/>
    </xf>
    <xf numFmtId="178" fontId="3" fillId="0" borderId="0" xfId="9" applyNumberFormat="1" applyFont="1" applyFill="1" applyAlignment="1">
      <alignment vertical="center"/>
    </xf>
    <xf numFmtId="49" fontId="15" fillId="0" borderId="0" xfId="6" applyNumberFormat="1" applyFont="1" applyFill="1" applyAlignment="1">
      <alignment vertical="center"/>
    </xf>
    <xf numFmtId="178" fontId="5" fillId="0" borderId="0" xfId="9" applyNumberFormat="1" applyFont="1" applyFill="1" applyAlignment="1">
      <alignment vertical="center"/>
    </xf>
    <xf numFmtId="178" fontId="5" fillId="0" borderId="0" xfId="9" applyNumberFormat="1" applyFont="1" applyFill="1" applyAlignment="1">
      <alignment horizontal="right" vertical="center"/>
    </xf>
    <xf numFmtId="178" fontId="5" fillId="0" borderId="0" xfId="9" applyNumberFormat="1" applyFont="1" applyFill="1" applyBorder="1" applyAlignment="1">
      <alignment horizontal="center" vertical="center"/>
    </xf>
    <xf numFmtId="178" fontId="5" fillId="0" borderId="0" xfId="9" applyNumberFormat="1" applyFont="1" applyFill="1" applyBorder="1" applyAlignment="1">
      <alignment vertical="center"/>
    </xf>
    <xf numFmtId="178" fontId="5" fillId="0" borderId="0" xfId="9" applyNumberFormat="1" applyFont="1" applyFill="1" applyBorder="1" applyAlignment="1">
      <alignment horizontal="centerContinuous" vertical="center"/>
    </xf>
    <xf numFmtId="178" fontId="23" fillId="0" borderId="0" xfId="9" applyNumberFormat="1" applyFont="1" applyFill="1" applyBorder="1" applyAlignment="1">
      <alignment vertical="center"/>
    </xf>
    <xf numFmtId="178" fontId="5" fillId="0" borderId="51" xfId="9" applyNumberFormat="1" applyFont="1" applyFill="1" applyBorder="1" applyAlignment="1">
      <alignment vertical="center" wrapText="1"/>
    </xf>
    <xf numFmtId="178" fontId="5" fillId="0" borderId="52" xfId="9" applyNumberFormat="1" applyFont="1" applyFill="1" applyBorder="1" applyAlignment="1">
      <alignment vertical="center" wrapText="1"/>
    </xf>
    <xf numFmtId="178" fontId="6" fillId="0" borderId="0" xfId="9" applyNumberFormat="1" applyFont="1" applyFill="1" applyAlignment="1">
      <alignment vertical="center"/>
    </xf>
    <xf numFmtId="178" fontId="5" fillId="0" borderId="0" xfId="9" applyNumberFormat="1" applyFont="1" applyFill="1" applyBorder="1" applyAlignment="1">
      <alignment horizontal="left" vertical="center"/>
    </xf>
    <xf numFmtId="185" fontId="8" fillId="0" borderId="0" xfId="9" applyNumberFormat="1" applyFont="1" applyFill="1" applyBorder="1" applyAlignment="1">
      <alignment vertical="center"/>
    </xf>
    <xf numFmtId="178" fontId="3" fillId="0" borderId="0" xfId="9" applyNumberFormat="1" applyFont="1" applyFill="1" applyBorder="1" applyAlignment="1">
      <alignment vertical="center"/>
    </xf>
    <xf numFmtId="178" fontId="5" fillId="0" borderId="0" xfId="9" applyNumberFormat="1" applyFont="1" applyFill="1" applyBorder="1" applyAlignment="1">
      <alignment vertical="center" wrapText="1"/>
    </xf>
    <xf numFmtId="178" fontId="3" fillId="0" borderId="4" xfId="9" applyNumberFormat="1" applyFont="1" applyFill="1" applyBorder="1" applyAlignment="1">
      <alignment vertical="center"/>
    </xf>
    <xf numFmtId="178" fontId="8" fillId="0" borderId="0" xfId="9" applyNumberFormat="1" applyFont="1" applyFill="1" applyBorder="1" applyAlignment="1">
      <alignment vertical="center"/>
    </xf>
    <xf numFmtId="187" fontId="8" fillId="0" borderId="0" xfId="9" applyNumberFormat="1" applyFont="1" applyFill="1" applyBorder="1" applyAlignment="1">
      <alignment vertical="center" wrapText="1"/>
    </xf>
    <xf numFmtId="178" fontId="23" fillId="3" borderId="0" xfId="9" applyNumberFormat="1" applyFont="1" applyFill="1" applyBorder="1" applyAlignment="1">
      <alignment vertical="center"/>
    </xf>
    <xf numFmtId="178" fontId="5" fillId="3" borderId="0" xfId="9" applyNumberFormat="1" applyFont="1" applyFill="1" applyBorder="1" applyAlignment="1">
      <alignment vertical="center"/>
    </xf>
    <xf numFmtId="178" fontId="5" fillId="3" borderId="0" xfId="9" applyNumberFormat="1" applyFont="1" applyFill="1" applyAlignment="1">
      <alignment vertical="center"/>
    </xf>
    <xf numFmtId="178" fontId="3" fillId="3" borderId="0" xfId="9" applyNumberFormat="1" applyFont="1" applyFill="1" applyAlignment="1">
      <alignment vertical="center"/>
    </xf>
    <xf numFmtId="178" fontId="5" fillId="3" borderId="0" xfId="9" applyNumberFormat="1" applyFont="1" applyFill="1" applyBorder="1" applyAlignment="1">
      <alignment horizontal="centerContinuous" vertical="center"/>
    </xf>
    <xf numFmtId="178" fontId="3" fillId="3" borderId="0" xfId="9" applyNumberFormat="1" applyFont="1" applyFill="1" applyBorder="1" applyAlignment="1">
      <alignment vertical="center"/>
    </xf>
    <xf numFmtId="185" fontId="8" fillId="3" borderId="0" xfId="9" applyNumberFormat="1" applyFont="1" applyFill="1" applyBorder="1" applyAlignment="1">
      <alignment vertical="center"/>
    </xf>
    <xf numFmtId="178" fontId="23" fillId="4" borderId="0" xfId="9" applyNumberFormat="1" applyFont="1" applyFill="1" applyBorder="1" applyAlignment="1">
      <alignment vertical="center"/>
    </xf>
    <xf numFmtId="178" fontId="3" fillId="4" borderId="0" xfId="9" applyNumberFormat="1" applyFont="1" applyFill="1" applyAlignment="1">
      <alignment vertical="center"/>
    </xf>
    <xf numFmtId="178" fontId="3" fillId="4" borderId="0" xfId="9" applyNumberFormat="1" applyFont="1" applyFill="1" applyBorder="1" applyAlignment="1">
      <alignment vertical="center"/>
    </xf>
    <xf numFmtId="178" fontId="5" fillId="4" borderId="0" xfId="9" applyNumberFormat="1" applyFont="1" applyFill="1" applyBorder="1" applyAlignment="1">
      <alignment vertical="center" wrapText="1"/>
    </xf>
    <xf numFmtId="187" fontId="8" fillId="4" borderId="0" xfId="9" applyNumberFormat="1" applyFont="1" applyFill="1" applyBorder="1" applyAlignment="1">
      <alignment vertical="center" wrapText="1"/>
    </xf>
    <xf numFmtId="178" fontId="5" fillId="4" borderId="0" xfId="9" applyNumberFormat="1"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distributed" vertical="center" wrapText="1" indent="1"/>
    </xf>
    <xf numFmtId="0" fontId="4" fillId="0" borderId="0" xfId="0" applyFont="1" applyFill="1" applyAlignment="1">
      <alignment vertical="center"/>
    </xf>
    <xf numFmtId="0" fontId="5" fillId="0" borderId="12" xfId="8" applyFont="1" applyFill="1" applyBorder="1" applyAlignment="1">
      <alignment horizontal="center" vertical="center"/>
    </xf>
    <xf numFmtId="0" fontId="5" fillId="0" borderId="26" xfId="8" applyFont="1" applyFill="1" applyBorder="1" applyAlignment="1">
      <alignment horizontal="distributed" vertical="center" indent="1"/>
    </xf>
    <xf numFmtId="0" fontId="5" fillId="0" borderId="15" xfId="8" applyFont="1" applyFill="1" applyBorder="1" applyAlignment="1">
      <alignment horizontal="distributed" vertical="center" wrapText="1" indent="1"/>
    </xf>
    <xf numFmtId="0" fontId="5" fillId="0" borderId="28" xfId="8" applyFont="1" applyFill="1" applyBorder="1" applyAlignment="1">
      <alignment horizontal="center" vertical="center"/>
    </xf>
    <xf numFmtId="0" fontId="5" fillId="0" borderId="29" xfId="8" applyFont="1" applyFill="1" applyBorder="1" applyAlignment="1">
      <alignment vertical="center"/>
    </xf>
    <xf numFmtId="0" fontId="5" fillId="0" borderId="29" xfId="8" applyFont="1" applyFill="1" applyBorder="1" applyAlignment="1">
      <alignment horizontal="left" vertical="center" indent="1"/>
    </xf>
    <xf numFmtId="0" fontId="5" fillId="0" borderId="16" xfId="8" applyFont="1" applyFill="1" applyBorder="1" applyAlignment="1">
      <alignment horizontal="distributed" vertical="center" wrapText="1" indent="1"/>
    </xf>
    <xf numFmtId="0" fontId="5" fillId="0" borderId="29" xfId="8" applyFont="1" applyFill="1" applyBorder="1" applyAlignment="1">
      <alignment horizontal="left" vertical="center" wrapText="1"/>
    </xf>
    <xf numFmtId="0" fontId="5" fillId="0" borderId="14" xfId="8" applyFont="1" applyFill="1" applyBorder="1" applyAlignment="1">
      <alignment horizontal="center" vertical="center"/>
    </xf>
    <xf numFmtId="0" fontId="5" fillId="0" borderId="32" xfId="8" applyFont="1" applyFill="1" applyBorder="1" applyAlignment="1">
      <alignment vertical="center"/>
    </xf>
    <xf numFmtId="0" fontId="5" fillId="0" borderId="32" xfId="8" applyFont="1" applyFill="1" applyBorder="1" applyAlignment="1">
      <alignment horizontal="left" vertical="center" indent="1"/>
    </xf>
    <xf numFmtId="0" fontId="3" fillId="0" borderId="0" xfId="0" applyFont="1" applyFill="1" applyBorder="1" applyAlignment="1">
      <alignment vertical="center"/>
    </xf>
    <xf numFmtId="0" fontId="5" fillId="0" borderId="7" xfId="8" applyFont="1" applyFill="1" applyBorder="1" applyAlignment="1">
      <alignment horizontal="center" vertical="center"/>
    </xf>
    <xf numFmtId="0" fontId="5" fillId="0" borderId="7" xfId="8" applyFont="1" applyFill="1" applyBorder="1" applyAlignment="1">
      <alignment vertical="center"/>
    </xf>
    <xf numFmtId="0" fontId="5" fillId="0" borderId="7" xfId="8" applyFont="1" applyFill="1" applyBorder="1" applyAlignment="1">
      <alignment horizontal="left" vertical="center" indent="1"/>
    </xf>
    <xf numFmtId="0" fontId="5" fillId="0" borderId="7" xfId="8" applyFont="1" applyFill="1" applyBorder="1" applyAlignment="1">
      <alignment horizontal="distributed" vertical="center" wrapText="1" indent="1"/>
    </xf>
    <xf numFmtId="0" fontId="5" fillId="0" borderId="53" xfId="8" applyFont="1" applyFill="1" applyBorder="1" applyAlignment="1">
      <alignment horizontal="center" vertical="center"/>
    </xf>
    <xf numFmtId="0" fontId="5" fillId="0" borderId="54" xfId="8" applyFont="1" applyFill="1" applyBorder="1" applyAlignment="1">
      <alignment horizontal="left" vertical="center" wrapText="1"/>
    </xf>
    <xf numFmtId="0" fontId="5" fillId="0" borderId="54" xfId="8" applyFont="1" applyFill="1" applyBorder="1" applyAlignment="1">
      <alignment horizontal="left" vertical="center" indent="1"/>
    </xf>
    <xf numFmtId="0" fontId="5" fillId="0" borderId="32" xfId="8" applyFont="1" applyFill="1" applyBorder="1" applyAlignment="1">
      <alignment horizontal="left" vertical="center" wrapText="1"/>
    </xf>
    <xf numFmtId="0" fontId="5"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1" xfId="0" applyFont="1" applyFill="1" applyBorder="1" applyAlignment="1">
      <alignment horizontal="distributed" vertical="center" indent="1"/>
    </xf>
    <xf numFmtId="0" fontId="17" fillId="0" borderId="2" xfId="0" applyFont="1" applyFill="1" applyBorder="1" applyAlignment="1">
      <alignment horizontal="distributed" vertical="center" indent="1"/>
    </xf>
    <xf numFmtId="0" fontId="17" fillId="0" borderId="4" xfId="0" applyFont="1" applyFill="1" applyBorder="1" applyAlignment="1">
      <alignment horizontal="distributed" vertical="center" wrapText="1" indent="1"/>
    </xf>
    <xf numFmtId="0" fontId="17" fillId="0" borderId="0" xfId="0" applyFont="1" applyFill="1" applyBorder="1" applyAlignment="1">
      <alignment horizontal="distributed" vertical="center" wrapText="1" indent="1"/>
    </xf>
    <xf numFmtId="0" fontId="17" fillId="0" borderId="29" xfId="8" applyFont="1" applyFill="1" applyBorder="1" applyAlignment="1">
      <alignment horizontal="distributed" vertical="center" wrapText="1"/>
    </xf>
    <xf numFmtId="0" fontId="17" fillId="0" borderId="0" xfId="0" applyFont="1" applyFill="1" applyAlignment="1">
      <alignment horizontal="center" vertical="center" wrapText="1"/>
    </xf>
    <xf numFmtId="0" fontId="17" fillId="0" borderId="21" xfId="0" applyFont="1" applyFill="1" applyBorder="1" applyAlignment="1">
      <alignment horizontal="distributed" vertical="center" wrapText="1" indent="1"/>
    </xf>
    <xf numFmtId="0" fontId="17" fillId="0" borderId="29" xfId="8" applyFont="1" applyFill="1" applyBorder="1" applyAlignment="1">
      <alignment horizontal="center" vertical="center" wrapText="1"/>
    </xf>
    <xf numFmtId="0" fontId="17" fillId="0" borderId="55" xfId="8" applyFont="1" applyFill="1" applyBorder="1" applyAlignment="1">
      <alignment horizontal="center" vertical="center" wrapText="1"/>
    </xf>
    <xf numFmtId="0" fontId="17" fillId="0" borderId="16" xfId="8"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56" xfId="8" applyFont="1" applyFill="1" applyBorder="1" applyAlignment="1">
      <alignment horizontal="center" vertical="center"/>
    </xf>
    <xf numFmtId="0" fontId="17" fillId="0" borderId="20" xfId="8" applyFont="1" applyFill="1" applyBorder="1" applyAlignment="1">
      <alignment horizontal="center" vertical="center"/>
    </xf>
    <xf numFmtId="0" fontId="17" fillId="0" borderId="22" xfId="8" applyFont="1" applyFill="1" applyBorder="1" applyAlignment="1">
      <alignment horizontal="center" vertical="center"/>
    </xf>
    <xf numFmtId="0" fontId="17" fillId="0" borderId="0" xfId="0" applyFont="1" applyFill="1" applyAlignment="1">
      <alignment horizontal="center" vertical="center"/>
    </xf>
    <xf numFmtId="0" fontId="18" fillId="0" borderId="57" xfId="3" applyFont="1" applyFill="1" applyBorder="1" applyAlignment="1" applyProtection="1">
      <alignment horizontal="distributed" vertical="center"/>
    </xf>
    <xf numFmtId="0" fontId="17" fillId="0" borderId="58" xfId="3" applyFont="1" applyFill="1" applyBorder="1" applyAlignment="1" applyProtection="1">
      <alignment horizontal="distributed" vertical="center" indent="1" shrinkToFit="1"/>
    </xf>
    <xf numFmtId="177" fontId="18" fillId="0" borderId="56" xfId="0" applyNumberFormat="1" applyFont="1" applyFill="1" applyBorder="1" applyAlignment="1">
      <alignment vertical="center"/>
    </xf>
    <xf numFmtId="177" fontId="18" fillId="0" borderId="20" xfId="0" applyNumberFormat="1" applyFont="1" applyFill="1" applyBorder="1" applyAlignment="1">
      <alignment vertical="center"/>
    </xf>
    <xf numFmtId="177" fontId="18" fillId="0" borderId="22" xfId="0" applyNumberFormat="1" applyFont="1" applyFill="1" applyBorder="1" applyAlignment="1">
      <alignment vertical="center"/>
    </xf>
    <xf numFmtId="0" fontId="18" fillId="0" borderId="4" xfId="3" applyFont="1" applyFill="1" applyBorder="1" applyAlignment="1" applyProtection="1">
      <alignment horizontal="distributed" vertical="center"/>
    </xf>
    <xf numFmtId="0" fontId="17" fillId="0" borderId="0" xfId="3" applyFont="1" applyFill="1" applyBorder="1" applyAlignment="1" applyProtection="1">
      <alignment horizontal="distributed" vertical="center" indent="1" shrinkToFit="1"/>
    </xf>
    <xf numFmtId="177" fontId="18" fillId="0" borderId="37" xfId="0" applyNumberFormat="1" applyFont="1" applyFill="1" applyBorder="1" applyAlignment="1">
      <alignment vertical="center"/>
    </xf>
    <xf numFmtId="177" fontId="18" fillId="0" borderId="51" xfId="0" applyNumberFormat="1" applyFont="1" applyFill="1" applyBorder="1" applyAlignment="1">
      <alignment vertical="center"/>
    </xf>
    <xf numFmtId="177" fontId="18" fillId="0" borderId="38" xfId="0" applyNumberFormat="1" applyFont="1" applyFill="1" applyBorder="1" applyAlignment="1">
      <alignment vertical="center"/>
    </xf>
    <xf numFmtId="0" fontId="17" fillId="0" borderId="0" xfId="3" applyFont="1" applyFill="1" applyBorder="1" applyAlignment="1" applyProtection="1">
      <alignment horizontal="distributed" vertical="center" wrapText="1" indent="1" shrinkToFit="1"/>
    </xf>
    <xf numFmtId="0" fontId="18" fillId="0" borderId="59" xfId="3" applyFont="1" applyFill="1" applyBorder="1" applyAlignment="1" applyProtection="1">
      <alignment horizontal="distributed" vertical="center"/>
    </xf>
    <xf numFmtId="1" fontId="17" fillId="0" borderId="60" xfId="3" applyNumberFormat="1" applyFont="1" applyFill="1" applyBorder="1" applyAlignment="1" applyProtection="1">
      <alignment horizontal="distributed" vertical="center" indent="1"/>
    </xf>
    <xf numFmtId="177" fontId="18" fillId="0" borderId="32" xfId="0" applyNumberFormat="1" applyFont="1" applyFill="1" applyBorder="1" applyAlignment="1">
      <alignment vertical="center"/>
    </xf>
    <xf numFmtId="177" fontId="18" fillId="0" borderId="24" xfId="0" applyNumberFormat="1" applyFont="1" applyFill="1" applyBorder="1" applyAlignment="1">
      <alignment vertical="center"/>
    </xf>
    <xf numFmtId="177" fontId="18" fillId="0" borderId="17" xfId="0" applyNumberFormat="1" applyFont="1" applyFill="1" applyBorder="1" applyAlignment="1">
      <alignment vertical="center"/>
    </xf>
    <xf numFmtId="0" fontId="17" fillId="0" borderId="61" xfId="8" applyFont="1" applyFill="1" applyBorder="1" applyAlignment="1">
      <alignment horizontal="center" vertical="center" wrapText="1"/>
    </xf>
    <xf numFmtId="0" fontId="17" fillId="0" borderId="61" xfId="8" applyFont="1" applyFill="1" applyBorder="1" applyAlignment="1">
      <alignment horizontal="center" vertical="center"/>
    </xf>
    <xf numFmtId="0" fontId="17" fillId="0" borderId="29" xfId="8" applyFont="1" applyFill="1" applyBorder="1" applyAlignment="1">
      <alignment horizontal="center" vertical="center"/>
    </xf>
    <xf numFmtId="0" fontId="17" fillId="0" borderId="16" xfId="8" applyFont="1" applyFill="1" applyBorder="1" applyAlignment="1">
      <alignment horizontal="center" vertical="center"/>
    </xf>
    <xf numFmtId="177" fontId="18" fillId="0" borderId="62" xfId="0" applyNumberFormat="1" applyFont="1" applyFill="1" applyBorder="1" applyAlignment="1">
      <alignment vertical="center"/>
    </xf>
    <xf numFmtId="0" fontId="17" fillId="0" borderId="16" xfId="8" applyFont="1" applyFill="1" applyBorder="1" applyAlignment="1">
      <alignment horizontal="distributed" vertical="center" wrapText="1"/>
    </xf>
    <xf numFmtId="177" fontId="18" fillId="0" borderId="52" xfId="0" applyNumberFormat="1" applyFont="1" applyFill="1" applyBorder="1" applyAlignment="1">
      <alignment vertical="center"/>
    </xf>
    <xf numFmtId="0" fontId="18" fillId="0" borderId="0" xfId="3" applyFont="1" applyFill="1" applyBorder="1" applyAlignment="1" applyProtection="1">
      <alignment horizontal="distributed" vertical="center"/>
    </xf>
    <xf numFmtId="1" fontId="17" fillId="0" borderId="0" xfId="3" applyNumberFormat="1" applyFont="1" applyFill="1" applyBorder="1" applyAlignment="1" applyProtection="1">
      <alignment horizontal="distributed" vertical="center" indent="1"/>
    </xf>
    <xf numFmtId="177" fontId="18" fillId="0" borderId="0" xfId="0" applyNumberFormat="1" applyFont="1" applyFill="1" applyBorder="1" applyAlignment="1">
      <alignment vertical="center"/>
    </xf>
    <xf numFmtId="0" fontId="4" fillId="0" borderId="0" xfId="0" applyFont="1" applyFill="1" applyBorder="1" applyAlignment="1">
      <alignment vertical="center"/>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63" xfId="0" applyFont="1" applyFill="1" applyBorder="1" applyAlignment="1">
      <alignment horizontal="distributed" vertical="center" wrapText="1"/>
    </xf>
    <xf numFmtId="0" fontId="17" fillId="0" borderId="64" xfId="0" applyFont="1" applyFill="1" applyBorder="1" applyAlignment="1">
      <alignment horizontal="distributed" vertical="center" wrapText="1"/>
    </xf>
    <xf numFmtId="0" fontId="17" fillId="0" borderId="65" xfId="0" applyFont="1" applyFill="1" applyBorder="1" applyAlignment="1">
      <alignment horizontal="distributed" vertical="center" wrapText="1"/>
    </xf>
    <xf numFmtId="0" fontId="17" fillId="0" borderId="30" xfId="0" applyFont="1" applyFill="1" applyBorder="1" applyAlignment="1">
      <alignment vertical="center" wrapText="1"/>
    </xf>
    <xf numFmtId="0" fontId="17" fillId="0" borderId="66" xfId="0" applyFont="1" applyFill="1" applyBorder="1" applyAlignment="1">
      <alignment vertical="center" wrapText="1"/>
    </xf>
    <xf numFmtId="0" fontId="17" fillId="0" borderId="37" xfId="8" applyFont="1" applyFill="1" applyBorder="1" applyAlignment="1">
      <alignment horizontal="center" vertical="center" wrapText="1"/>
    </xf>
    <xf numFmtId="0" fontId="17" fillId="0" borderId="51"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31" xfId="8" applyFont="1" applyFill="1" applyBorder="1" applyAlignment="1">
      <alignment horizontal="center" vertical="center" wrapText="1"/>
    </xf>
    <xf numFmtId="0" fontId="17" fillId="0" borderId="0" xfId="0" applyFont="1" applyFill="1" applyBorder="1" applyAlignment="1">
      <alignment vertical="center"/>
    </xf>
    <xf numFmtId="179" fontId="18" fillId="0" borderId="56" xfId="0" applyNumberFormat="1" applyFont="1" applyFill="1" applyBorder="1" applyAlignment="1">
      <alignment vertical="center"/>
    </xf>
    <xf numFmtId="179" fontId="18" fillId="0" borderId="20" xfId="0" applyNumberFormat="1" applyFont="1" applyFill="1" applyBorder="1" applyAlignment="1">
      <alignment vertical="center"/>
    </xf>
    <xf numFmtId="179" fontId="18" fillId="0" borderId="22" xfId="0" applyNumberFormat="1" applyFont="1" applyFill="1" applyBorder="1" applyAlignment="1">
      <alignment vertical="center"/>
    </xf>
    <xf numFmtId="179" fontId="18" fillId="0" borderId="37" xfId="0" applyNumberFormat="1" applyFont="1" applyFill="1" applyBorder="1" applyAlignment="1">
      <alignment vertical="center"/>
    </xf>
    <xf numFmtId="179" fontId="18" fillId="0" borderId="51" xfId="0" applyNumberFormat="1" applyFont="1" applyFill="1" applyBorder="1" applyAlignment="1">
      <alignment vertical="center"/>
    </xf>
    <xf numFmtId="179" fontId="18" fillId="0" borderId="38" xfId="0" applyNumberFormat="1" applyFont="1" applyFill="1" applyBorder="1" applyAlignment="1">
      <alignment vertical="center"/>
    </xf>
    <xf numFmtId="177" fontId="18" fillId="0" borderId="32" xfId="0" applyNumberFormat="1" applyFont="1" applyFill="1" applyBorder="1" applyAlignment="1">
      <alignment horizontal="center" vertical="center"/>
    </xf>
    <xf numFmtId="179" fontId="18" fillId="0" borderId="32" xfId="0" applyNumberFormat="1" applyFont="1" applyFill="1" applyBorder="1" applyAlignment="1">
      <alignment vertical="center"/>
    </xf>
    <xf numFmtId="179" fontId="18" fillId="0" borderId="24" xfId="0" applyNumberFormat="1" applyFont="1" applyFill="1" applyBorder="1" applyAlignment="1">
      <alignment vertical="center"/>
    </xf>
    <xf numFmtId="179" fontId="18" fillId="0" borderId="17" xfId="0" applyNumberFormat="1" applyFont="1" applyFill="1" applyBorder="1" applyAlignment="1">
      <alignment vertical="center"/>
    </xf>
    <xf numFmtId="0" fontId="17" fillId="0" borderId="0" xfId="0" applyFont="1" applyFill="1" applyBorder="1" applyAlignment="1">
      <alignment horizontal="left" vertical="center"/>
    </xf>
    <xf numFmtId="0" fontId="19" fillId="0" borderId="0" xfId="0" applyFont="1" applyFill="1" applyBorder="1" applyAlignment="1">
      <alignment vertical="center"/>
    </xf>
    <xf numFmtId="0" fontId="17" fillId="0" borderId="67" xfId="0" applyFont="1" applyFill="1" applyBorder="1" applyAlignment="1">
      <alignment horizontal="center" vertical="center" wrapText="1"/>
    </xf>
    <xf numFmtId="0" fontId="17" fillId="0" borderId="55" xfId="0" applyFont="1" applyFill="1" applyBorder="1" applyAlignment="1">
      <alignment vertical="center"/>
    </xf>
    <xf numFmtId="0" fontId="17" fillId="0" borderId="21" xfId="0" applyFont="1" applyFill="1" applyBorder="1" applyAlignment="1">
      <alignment vertical="center"/>
    </xf>
    <xf numFmtId="0" fontId="17" fillId="0" borderId="68" xfId="0" applyFont="1" applyFill="1" applyBorder="1" applyAlignment="1">
      <alignment vertical="center"/>
    </xf>
    <xf numFmtId="0" fontId="17" fillId="0" borderId="5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0" fillId="0" borderId="21" xfId="0" applyFill="1" applyBorder="1"/>
    <xf numFmtId="0" fontId="0" fillId="0" borderId="68" xfId="0" applyFill="1" applyBorder="1"/>
    <xf numFmtId="0" fontId="0" fillId="0" borderId="0" xfId="0" applyFill="1" applyBorder="1"/>
    <xf numFmtId="0" fontId="0" fillId="0" borderId="5" xfId="0" applyFill="1" applyBorder="1"/>
    <xf numFmtId="0" fontId="17" fillId="0" borderId="6" xfId="0" applyFont="1" applyFill="1" applyBorder="1" applyAlignment="1">
      <alignment horizontal="center" vertical="center" wrapText="1"/>
    </xf>
    <xf numFmtId="0" fontId="17" fillId="0" borderId="60" xfId="0" applyFont="1" applyFill="1" applyBorder="1" applyAlignment="1">
      <alignment horizontal="distributed" vertical="center" wrapText="1" indent="1"/>
    </xf>
    <xf numFmtId="0" fontId="17" fillId="0" borderId="24" xfId="0" applyFont="1" applyFill="1" applyBorder="1" applyAlignment="1">
      <alignment vertical="center"/>
    </xf>
    <xf numFmtId="0" fontId="17" fillId="0" borderId="60" xfId="0" applyFont="1" applyFill="1" applyBorder="1" applyAlignment="1">
      <alignment vertical="center"/>
    </xf>
    <xf numFmtId="0" fontId="17" fillId="0" borderId="69" xfId="0" applyFont="1" applyFill="1" applyBorder="1" applyAlignment="1">
      <alignment vertical="center"/>
    </xf>
    <xf numFmtId="0" fontId="17" fillId="0" borderId="0" xfId="0" applyFont="1" applyFill="1" applyBorder="1" applyAlignment="1">
      <alignment horizontal="center" vertical="center"/>
    </xf>
    <xf numFmtId="0" fontId="17" fillId="0" borderId="3" xfId="0" applyFont="1" applyFill="1" applyBorder="1" applyAlignment="1">
      <alignment horizontal="distributed" vertical="center" indent="1"/>
    </xf>
    <xf numFmtId="0" fontId="17" fillId="0" borderId="70" xfId="0" applyFont="1" applyFill="1" applyBorder="1" applyAlignment="1">
      <alignment horizontal="distributed" vertical="center" wrapText="1" indent="1"/>
    </xf>
    <xf numFmtId="0" fontId="17" fillId="0" borderId="28" xfId="8" applyFont="1" applyFill="1" applyBorder="1" applyAlignment="1">
      <alignment horizontal="center" vertical="center" wrapText="1"/>
    </xf>
    <xf numFmtId="0" fontId="17" fillId="0" borderId="28" xfId="8" applyFont="1" applyFill="1" applyBorder="1" applyAlignment="1">
      <alignment horizontal="center" vertical="center"/>
    </xf>
    <xf numFmtId="0" fontId="17" fillId="0" borderId="71" xfId="3" applyFont="1" applyFill="1" applyBorder="1" applyAlignment="1" applyProtection="1">
      <alignment horizontal="distributed" vertical="center" indent="1" shrinkToFit="1"/>
    </xf>
    <xf numFmtId="177" fontId="18" fillId="0" borderId="72" xfId="0" applyNumberFormat="1" applyFont="1" applyFill="1" applyBorder="1" applyAlignment="1">
      <alignment vertical="center"/>
    </xf>
    <xf numFmtId="0" fontId="17" fillId="0" borderId="5" xfId="3" applyFont="1" applyFill="1" applyBorder="1" applyAlignment="1" applyProtection="1">
      <alignment horizontal="distributed" vertical="center" indent="1" shrinkToFit="1"/>
    </xf>
    <xf numFmtId="177" fontId="18" fillId="0" borderId="13" xfId="0" applyNumberFormat="1" applyFont="1" applyFill="1" applyBorder="1" applyAlignment="1">
      <alignment vertical="center"/>
    </xf>
    <xf numFmtId="0" fontId="17" fillId="0" borderId="5" xfId="3" applyFont="1" applyFill="1" applyBorder="1" applyAlignment="1" applyProtection="1">
      <alignment horizontal="distributed" vertical="center" wrapText="1" indent="1" shrinkToFit="1"/>
    </xf>
    <xf numFmtId="1" fontId="17" fillId="0" borderId="69" xfId="3" applyNumberFormat="1" applyFont="1" applyFill="1" applyBorder="1" applyAlignment="1" applyProtection="1">
      <alignment horizontal="distributed" vertical="center" indent="1"/>
    </xf>
    <xf numFmtId="177" fontId="18" fillId="0" borderId="14" xfId="0" applyNumberFormat="1" applyFont="1" applyFill="1" applyBorder="1" applyAlignment="1">
      <alignment vertical="center"/>
    </xf>
    <xf numFmtId="0" fontId="17" fillId="0" borderId="0" xfId="4" applyFont="1" applyFill="1" applyBorder="1" applyAlignment="1">
      <alignment horizontal="distributed" vertical="center"/>
    </xf>
    <xf numFmtId="0" fontId="17" fillId="0" borderId="28" xfId="8" applyFont="1" applyFill="1" applyBorder="1" applyAlignment="1">
      <alignment horizontal="distributed" vertical="center" wrapText="1"/>
    </xf>
    <xf numFmtId="0" fontId="17" fillId="0" borderId="0" xfId="0" applyFont="1" applyFill="1" applyBorder="1" applyAlignment="1">
      <alignment horizontal="distributed" vertical="center" indent="1"/>
    </xf>
    <xf numFmtId="0" fontId="17" fillId="0" borderId="0" xfId="8" applyFont="1" applyFill="1" applyBorder="1" applyAlignment="1">
      <alignment horizontal="center" vertical="center"/>
    </xf>
    <xf numFmtId="0" fontId="17" fillId="0" borderId="1" xfId="0" applyFont="1" applyFill="1" applyBorder="1" applyAlignment="1">
      <alignment vertical="center"/>
    </xf>
    <xf numFmtId="0" fontId="17" fillId="0" borderId="3" xfId="0" applyFont="1" applyFill="1" applyBorder="1" applyAlignment="1">
      <alignment vertical="center"/>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72" xfId="0" applyFont="1" applyFill="1" applyBorder="1" applyAlignment="1">
      <alignment horizontal="distributed" vertical="center" wrapText="1"/>
    </xf>
    <xf numFmtId="0" fontId="17" fillId="0" borderId="56" xfId="0" applyFont="1" applyFill="1" applyBorder="1" applyAlignment="1">
      <alignment horizontal="distributed" vertical="center" wrapText="1"/>
    </xf>
    <xf numFmtId="0" fontId="17" fillId="0" borderId="20" xfId="0" applyFont="1" applyFill="1" applyBorder="1" applyAlignment="1">
      <alignment horizontal="distributed" vertical="center" wrapText="1"/>
    </xf>
    <xf numFmtId="0" fontId="17" fillId="0" borderId="70" xfId="0" applyFont="1" applyFill="1" applyBorder="1" applyAlignment="1">
      <alignment vertical="center" wrapText="1"/>
    </xf>
    <xf numFmtId="0" fontId="17" fillId="0" borderId="53" xfId="8"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73" xfId="8" applyFont="1" applyFill="1" applyBorder="1" applyAlignment="1">
      <alignment horizontal="center" vertical="center" wrapText="1"/>
    </xf>
    <xf numFmtId="179" fontId="18" fillId="0" borderId="72" xfId="0" applyNumberFormat="1" applyFont="1" applyFill="1" applyBorder="1" applyAlignment="1">
      <alignment vertical="center"/>
    </xf>
    <xf numFmtId="179" fontId="18" fillId="0" borderId="13" xfId="0" applyNumberFormat="1" applyFont="1" applyFill="1" applyBorder="1" applyAlignment="1">
      <alignment vertical="center"/>
    </xf>
    <xf numFmtId="177" fontId="18" fillId="0" borderId="16" xfId="0" applyNumberFormat="1" applyFont="1" applyFill="1" applyBorder="1" applyAlignment="1">
      <alignment vertical="center"/>
    </xf>
    <xf numFmtId="177" fontId="18" fillId="0" borderId="14" xfId="0" applyNumberFormat="1" applyFont="1" applyFill="1" applyBorder="1" applyAlignment="1">
      <alignment horizontal="center" vertical="center"/>
    </xf>
    <xf numFmtId="0" fontId="17" fillId="0" borderId="7" xfId="0" applyFont="1" applyFill="1" applyBorder="1" applyAlignment="1">
      <alignment vertical="center"/>
    </xf>
    <xf numFmtId="0" fontId="17" fillId="0" borderId="0" xfId="0" applyFont="1" applyFill="1" applyBorder="1" applyAlignment="1">
      <alignment horizontal="right" vertical="center"/>
    </xf>
    <xf numFmtId="49" fontId="17" fillId="0" borderId="1" xfId="0" applyNumberFormat="1" applyFont="1" applyFill="1" applyBorder="1" applyAlignment="1">
      <alignment vertical="center"/>
    </xf>
    <xf numFmtId="49" fontId="17" fillId="0" borderId="3" xfId="0" applyNumberFormat="1" applyFont="1" applyFill="1" applyBorder="1" applyAlignment="1">
      <alignmen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65" xfId="0" applyFont="1" applyFill="1" applyBorder="1" applyAlignment="1">
      <alignment horizontal="center" vertical="center"/>
    </xf>
    <xf numFmtId="49" fontId="17" fillId="0" borderId="30" xfId="0" applyNumberFormat="1" applyFont="1" applyFill="1" applyBorder="1" applyAlignment="1">
      <alignment vertical="center"/>
    </xf>
    <xf numFmtId="49" fontId="17" fillId="0" borderId="70" xfId="0" applyNumberFormat="1" applyFont="1" applyFill="1" applyBorder="1" applyAlignment="1">
      <alignment vertical="center"/>
    </xf>
    <xf numFmtId="0" fontId="17" fillId="0" borderId="75"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0" borderId="31" xfId="0" applyFont="1" applyFill="1" applyBorder="1" applyAlignment="1">
      <alignment horizontal="center" vertical="center" wrapText="1"/>
    </xf>
    <xf numFmtId="177" fontId="18" fillId="0" borderId="57" xfId="0" applyNumberFormat="1" applyFont="1" applyFill="1" applyBorder="1" applyAlignment="1">
      <alignment vertical="center"/>
    </xf>
    <xf numFmtId="177" fontId="18" fillId="0" borderId="4" xfId="0" applyNumberFormat="1" applyFont="1" applyFill="1" applyBorder="1" applyAlignment="1">
      <alignment vertical="center"/>
    </xf>
    <xf numFmtId="49" fontId="18" fillId="0" borderId="67" xfId="4" applyNumberFormat="1" applyFont="1" applyFill="1" applyBorder="1" applyAlignment="1">
      <alignment horizontal="distributed" vertical="center"/>
    </xf>
    <xf numFmtId="0" fontId="17" fillId="0" borderId="68" xfId="4" applyFont="1" applyFill="1" applyBorder="1" applyAlignment="1">
      <alignment horizontal="distributed" vertical="center" indent="1"/>
    </xf>
    <xf numFmtId="177" fontId="18" fillId="0" borderId="67" xfId="0" applyNumberFormat="1" applyFont="1" applyFill="1" applyBorder="1" applyAlignment="1">
      <alignment vertical="center"/>
    </xf>
    <xf numFmtId="177" fontId="18" fillId="0" borderId="21" xfId="0" applyNumberFormat="1" applyFont="1" applyFill="1" applyBorder="1" applyAlignment="1">
      <alignment vertical="center"/>
    </xf>
    <xf numFmtId="0" fontId="18" fillId="0" borderId="4" xfId="0" applyFont="1" applyFill="1" applyBorder="1" applyAlignment="1">
      <alignment horizontal="center" vertical="center"/>
    </xf>
    <xf numFmtId="0" fontId="17" fillId="0" borderId="5" xfId="0" applyFont="1" applyFill="1" applyBorder="1" applyAlignment="1">
      <alignment horizontal="distributed" vertical="center" indent="1"/>
    </xf>
    <xf numFmtId="0" fontId="18" fillId="0" borderId="67" xfId="0" applyFont="1" applyFill="1" applyBorder="1" applyAlignment="1">
      <alignment horizontal="center" vertical="center"/>
    </xf>
    <xf numFmtId="0" fontId="17" fillId="0" borderId="68" xfId="0" applyFont="1" applyFill="1" applyBorder="1" applyAlignment="1">
      <alignment horizontal="distributed" vertical="center" indent="1"/>
    </xf>
    <xf numFmtId="0" fontId="18" fillId="0" borderId="6" xfId="0" applyFont="1" applyFill="1" applyBorder="1" applyAlignment="1">
      <alignment horizontal="center" vertical="center"/>
    </xf>
    <xf numFmtId="0" fontId="17" fillId="0" borderId="8" xfId="0" applyFont="1" applyFill="1" applyBorder="1" applyAlignment="1">
      <alignment horizontal="distributed" vertical="center" indent="1"/>
    </xf>
    <xf numFmtId="177" fontId="18" fillId="0" borderId="6" xfId="0" applyNumberFormat="1" applyFont="1" applyFill="1" applyBorder="1" applyAlignment="1">
      <alignment vertical="center"/>
    </xf>
    <xf numFmtId="177" fontId="18" fillId="0" borderId="7" xfId="0" applyNumberFormat="1" applyFont="1" applyFill="1" applyBorder="1" applyAlignment="1">
      <alignment vertical="center"/>
    </xf>
    <xf numFmtId="0" fontId="17" fillId="0" borderId="0"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8" fillId="0" borderId="57" xfId="0" applyFont="1" applyFill="1" applyBorder="1" applyAlignment="1">
      <alignment horizontal="center" vertical="center"/>
    </xf>
    <xf numFmtId="0" fontId="17" fillId="0" borderId="71" xfId="0" applyFont="1" applyFill="1" applyBorder="1" applyAlignment="1">
      <alignment horizontal="distributed" vertical="center" indent="1"/>
    </xf>
    <xf numFmtId="0" fontId="18" fillId="0" borderId="30" xfId="0" applyFont="1" applyFill="1" applyBorder="1" applyAlignment="1">
      <alignment horizontal="center" vertical="center"/>
    </xf>
    <xf numFmtId="0" fontId="17" fillId="0" borderId="70" xfId="0" applyFont="1" applyFill="1" applyBorder="1" applyAlignment="1">
      <alignment horizontal="distributed" vertical="center" indent="1"/>
    </xf>
    <xf numFmtId="0" fontId="18" fillId="0" borderId="59" xfId="0" applyFont="1" applyFill="1" applyBorder="1" applyAlignment="1">
      <alignment horizontal="center" vertical="center"/>
    </xf>
    <xf numFmtId="0" fontId="17" fillId="0" borderId="69" xfId="0" applyFont="1" applyFill="1" applyBorder="1" applyAlignment="1">
      <alignment horizontal="distributed" vertical="center" indent="1"/>
    </xf>
    <xf numFmtId="0" fontId="17" fillId="0" borderId="31"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179" fontId="18" fillId="0" borderId="57" xfId="0" applyNumberFormat="1" applyFont="1" applyFill="1" applyBorder="1" applyAlignment="1">
      <alignment vertical="center" shrinkToFit="1"/>
    </xf>
    <xf numFmtId="179" fontId="18" fillId="0" borderId="38" xfId="0" applyNumberFormat="1" applyFont="1" applyFill="1" applyBorder="1" applyAlignment="1">
      <alignment vertical="center" shrinkToFit="1"/>
    </xf>
    <xf numFmtId="179" fontId="17" fillId="0" borderId="0" xfId="0" applyNumberFormat="1" applyFont="1" applyFill="1" applyBorder="1" applyAlignment="1">
      <alignment vertical="center"/>
    </xf>
    <xf numFmtId="177" fontId="18" fillId="0" borderId="0" xfId="0" applyNumberFormat="1" applyFont="1" applyFill="1" applyAlignment="1">
      <alignment vertical="center" shrinkToFit="1"/>
    </xf>
    <xf numFmtId="0" fontId="18" fillId="0" borderId="0" xfId="0" applyFont="1" applyFill="1" applyAlignment="1">
      <alignment horizontal="center" vertical="center" shrinkToFit="1"/>
    </xf>
    <xf numFmtId="179" fontId="18" fillId="0" borderId="4" xfId="0" applyNumberFormat="1" applyFont="1" applyFill="1" applyBorder="1" applyAlignment="1">
      <alignment vertical="center" shrinkToFit="1"/>
    </xf>
    <xf numFmtId="49" fontId="18" fillId="0" borderId="59" xfId="4" applyNumberFormat="1" applyFont="1" applyFill="1" applyBorder="1" applyAlignment="1">
      <alignment horizontal="distributed" vertical="center"/>
    </xf>
    <xf numFmtId="0" fontId="17" fillId="0" borderId="69" xfId="4" applyFont="1" applyFill="1" applyBorder="1" applyAlignment="1">
      <alignment horizontal="distributed" vertical="center" indent="1"/>
    </xf>
    <xf numFmtId="179" fontId="18" fillId="0" borderId="59" xfId="0" applyNumberFormat="1" applyFont="1" applyFill="1" applyBorder="1" applyAlignment="1">
      <alignment vertical="center" shrinkToFit="1"/>
    </xf>
    <xf numFmtId="179" fontId="18" fillId="0" borderId="17" xfId="0" applyNumberFormat="1" applyFont="1" applyFill="1" applyBorder="1" applyAlignment="1">
      <alignment vertical="center" shrinkToFit="1"/>
    </xf>
    <xf numFmtId="49" fontId="17" fillId="0" borderId="1"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wrapText="1"/>
    </xf>
    <xf numFmtId="0" fontId="17" fillId="0" borderId="38" xfId="0" applyFont="1" applyFill="1" applyBorder="1" applyAlignment="1">
      <alignment horizontal="center" vertical="center"/>
    </xf>
    <xf numFmtId="177" fontId="18" fillId="0" borderId="57" xfId="0" applyNumberFormat="1" applyFont="1" applyFill="1" applyBorder="1" applyAlignment="1">
      <alignment vertical="center" shrinkToFit="1"/>
    </xf>
    <xf numFmtId="179" fontId="18" fillId="0" borderId="22" xfId="0" applyNumberFormat="1" applyFont="1" applyFill="1" applyBorder="1" applyAlignment="1">
      <alignment vertical="center" shrinkToFit="1"/>
    </xf>
    <xf numFmtId="177" fontId="18" fillId="0" borderId="4" xfId="0" applyNumberFormat="1" applyFont="1" applyFill="1" applyBorder="1" applyAlignment="1">
      <alignment vertical="center" shrinkToFit="1"/>
    </xf>
    <xf numFmtId="0" fontId="18" fillId="0" borderId="30" xfId="3" applyFont="1" applyFill="1" applyBorder="1" applyAlignment="1" applyProtection="1">
      <alignment horizontal="distributed" vertical="center"/>
    </xf>
    <xf numFmtId="177" fontId="18" fillId="0" borderId="58" xfId="0" applyNumberFormat="1" applyFont="1" applyFill="1" applyBorder="1" applyAlignment="1">
      <alignment vertical="center"/>
    </xf>
    <xf numFmtId="0" fontId="17" fillId="0" borderId="70" xfId="3" applyFont="1" applyFill="1" applyBorder="1" applyAlignment="1" applyProtection="1">
      <alignment horizontal="distributed" vertical="center" indent="1" shrinkToFit="1"/>
    </xf>
    <xf numFmtId="177" fontId="18" fillId="0" borderId="30" xfId="0" applyNumberFormat="1" applyFont="1" applyFill="1" applyBorder="1" applyAlignment="1">
      <alignment vertical="center"/>
    </xf>
    <xf numFmtId="177" fontId="18" fillId="0" borderId="75" xfId="0" applyNumberFormat="1" applyFont="1" applyFill="1" applyBorder="1" applyAlignment="1">
      <alignment vertical="center"/>
    </xf>
    <xf numFmtId="177" fontId="18" fillId="0" borderId="31" xfId="0" applyNumberFormat="1" applyFont="1" applyFill="1" applyBorder="1" applyAlignment="1">
      <alignment vertical="center"/>
    </xf>
    <xf numFmtId="177" fontId="18" fillId="0" borderId="25" xfId="0" applyNumberFormat="1" applyFont="1" applyFill="1" applyBorder="1" applyAlignment="1">
      <alignment vertical="center"/>
    </xf>
    <xf numFmtId="0" fontId="18" fillId="0" borderId="76" xfId="0" applyFont="1" applyFill="1" applyBorder="1" applyAlignment="1">
      <alignment horizontal="center" vertical="center"/>
    </xf>
    <xf numFmtId="0" fontId="17" fillId="0" borderId="77" xfId="0" applyFont="1" applyFill="1" applyBorder="1" applyAlignment="1">
      <alignment horizontal="center" vertical="center" wrapText="1"/>
    </xf>
    <xf numFmtId="177" fontId="18" fillId="0" borderId="78" xfId="0" applyNumberFormat="1" applyFont="1" applyFill="1" applyBorder="1" applyAlignment="1">
      <alignment vertical="center" shrinkToFit="1"/>
    </xf>
    <xf numFmtId="177" fontId="18" fillId="0" borderId="79" xfId="0" applyNumberFormat="1" applyFont="1" applyFill="1" applyBorder="1" applyAlignment="1">
      <alignment vertical="center" shrinkToFit="1"/>
    </xf>
    <xf numFmtId="0" fontId="18" fillId="0" borderId="6" xfId="3" applyFont="1" applyFill="1" applyBorder="1" applyAlignment="1" applyProtection="1">
      <alignment horizontal="distributed" vertical="center"/>
    </xf>
    <xf numFmtId="0" fontId="17" fillId="0" borderId="8" xfId="3" applyFont="1" applyFill="1" applyBorder="1" applyAlignment="1" applyProtection="1">
      <alignment horizontal="distributed" vertical="center" indent="1" shrinkToFit="1"/>
    </xf>
    <xf numFmtId="177" fontId="18" fillId="0" borderId="80" xfId="0" applyNumberFormat="1" applyFont="1" applyFill="1" applyBorder="1" applyAlignment="1">
      <alignment vertical="center" shrinkToFit="1"/>
    </xf>
    <xf numFmtId="0" fontId="4" fillId="0" borderId="0" xfId="7" applyFont="1" applyFill="1" applyBorder="1" applyAlignment="1">
      <alignment vertical="center"/>
    </xf>
    <xf numFmtId="0" fontId="3" fillId="0" borderId="0" xfId="7" applyFont="1" applyFill="1" applyBorder="1" applyAlignment="1">
      <alignment vertical="center"/>
    </xf>
    <xf numFmtId="0" fontId="3" fillId="0" borderId="0" xfId="7" applyFont="1" applyFill="1" applyBorder="1" applyAlignment="1">
      <alignment horizontal="right" vertical="center"/>
    </xf>
    <xf numFmtId="0" fontId="3" fillId="0" borderId="5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7" fillId="0" borderId="2" xfId="7" applyFont="1" applyFill="1" applyBorder="1" applyAlignment="1">
      <alignment horizontal="center" vertical="center"/>
    </xf>
    <xf numFmtId="0" fontId="17" fillId="0" borderId="2" xfId="7" applyFont="1" applyFill="1" applyBorder="1" applyAlignment="1">
      <alignment horizontal="center" vertical="center" wrapText="1"/>
    </xf>
    <xf numFmtId="0" fontId="17" fillId="0" borderId="0" xfId="7" applyFont="1" applyFill="1" applyBorder="1" applyAlignment="1">
      <alignment horizontal="center" vertical="center"/>
    </xf>
    <xf numFmtId="0" fontId="17" fillId="0" borderId="0" xfId="7" applyFont="1" applyFill="1" applyBorder="1" applyAlignment="1">
      <alignment horizontal="center" vertical="center" wrapText="1"/>
    </xf>
    <xf numFmtId="0" fontId="17" fillId="0" borderId="4" xfId="0" applyFont="1" applyFill="1" applyBorder="1" applyAlignment="1">
      <alignment vertical="center"/>
    </xf>
    <xf numFmtId="0" fontId="17" fillId="0" borderId="5" xfId="0" applyFont="1" applyFill="1" applyBorder="1" applyAlignment="1">
      <alignment vertical="center"/>
    </xf>
    <xf numFmtId="0" fontId="17" fillId="0" borderId="58" xfId="7" applyFont="1" applyFill="1" applyBorder="1" applyAlignment="1">
      <alignment horizontal="center" vertical="center"/>
    </xf>
    <xf numFmtId="0" fontId="17" fillId="0" borderId="58" xfId="7" applyFont="1" applyFill="1" applyBorder="1" applyAlignment="1">
      <alignment horizontal="center" vertical="center" wrapText="1"/>
    </xf>
    <xf numFmtId="0" fontId="17" fillId="0" borderId="81" xfId="7" applyFont="1" applyFill="1" applyBorder="1" applyAlignment="1">
      <alignment horizontal="center" vertical="center"/>
    </xf>
    <xf numFmtId="0" fontId="17" fillId="0" borderId="29" xfId="7" applyFont="1" applyFill="1" applyBorder="1" applyAlignment="1">
      <alignment horizontal="center" vertical="center" wrapText="1"/>
    </xf>
    <xf numFmtId="0" fontId="17" fillId="0" borderId="29" xfId="7" applyFont="1" applyFill="1" applyBorder="1" applyAlignment="1">
      <alignment horizontal="center" vertical="center"/>
    </xf>
    <xf numFmtId="0" fontId="17" fillId="0" borderId="81" xfId="3" applyFont="1" applyFill="1" applyBorder="1" applyAlignment="1" applyProtection="1">
      <alignment horizontal="distributed" vertical="center" indent="1" shrinkToFit="1"/>
    </xf>
    <xf numFmtId="177" fontId="6" fillId="0" borderId="0" xfId="7" applyNumberFormat="1" applyFont="1" applyFill="1" applyAlignment="1">
      <alignment vertical="center" shrinkToFit="1"/>
    </xf>
    <xf numFmtId="0" fontId="6" fillId="0" borderId="0" xfId="7" applyFont="1" applyFill="1" applyAlignment="1">
      <alignment horizontal="center" vertical="center" shrinkToFit="1"/>
    </xf>
    <xf numFmtId="0" fontId="17" fillId="0" borderId="52" xfId="3" applyFont="1" applyFill="1" applyBorder="1" applyAlignment="1" applyProtection="1">
      <alignment horizontal="distributed" vertical="center" indent="1" shrinkToFit="1"/>
    </xf>
    <xf numFmtId="0" fontId="17" fillId="0" borderId="52" xfId="3" applyFont="1" applyFill="1" applyBorder="1" applyAlignment="1" applyProtection="1">
      <alignment horizontal="distributed" vertical="center" wrapText="1" indent="1" shrinkToFit="1"/>
    </xf>
    <xf numFmtId="0" fontId="17" fillId="0" borderId="8" xfId="4" applyFont="1" applyFill="1" applyBorder="1" applyAlignment="1">
      <alignment horizontal="distributed" vertical="center" indent="1"/>
    </xf>
    <xf numFmtId="177" fontId="18" fillId="2" borderId="37" xfId="0" applyNumberFormat="1" applyFont="1" applyFill="1" applyBorder="1" applyAlignment="1">
      <alignment horizontal="center" vertical="center" textRotation="255"/>
    </xf>
    <xf numFmtId="0" fontId="17" fillId="0" borderId="60" xfId="4" applyFont="1" applyFill="1" applyBorder="1" applyAlignment="1">
      <alignment horizontal="distributed" vertical="center" indent="1"/>
    </xf>
    <xf numFmtId="177" fontId="18" fillId="0" borderId="59" xfId="0" applyNumberFormat="1" applyFont="1" applyFill="1" applyBorder="1" applyAlignment="1">
      <alignment vertical="center" shrinkToFit="1"/>
    </xf>
    <xf numFmtId="0" fontId="25" fillId="0" borderId="0" xfId="0" applyFont="1" applyFill="1" applyAlignment="1">
      <alignment vertical="center"/>
    </xf>
    <xf numFmtId="0" fontId="17" fillId="0" borderId="75" xfId="8" applyFont="1" applyFill="1" applyBorder="1" applyAlignment="1">
      <alignment horizontal="center" vertical="center" wrapText="1"/>
    </xf>
    <xf numFmtId="0" fontId="17" fillId="0" borderId="54"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17" xfId="0" applyFont="1" applyFill="1" applyBorder="1" applyAlignment="1">
      <alignment horizontal="center" vertical="center"/>
    </xf>
    <xf numFmtId="0" fontId="17" fillId="0" borderId="22" xfId="0" applyFont="1" applyFill="1" applyBorder="1" applyAlignment="1">
      <alignment horizontal="distributed" vertical="center" wrapText="1"/>
    </xf>
    <xf numFmtId="0" fontId="35" fillId="0" borderId="103" xfId="12" applyFont="1" applyBorder="1">
      <alignment vertical="center"/>
    </xf>
    <xf numFmtId="0" fontId="35" fillId="0" borderId="104" xfId="12" applyFont="1" applyBorder="1">
      <alignment vertical="center"/>
    </xf>
    <xf numFmtId="0" fontId="35" fillId="0" borderId="105" xfId="12" applyFont="1" applyBorder="1">
      <alignment vertical="center"/>
    </xf>
    <xf numFmtId="0" fontId="35" fillId="6" borderId="0" xfId="12" applyFont="1" applyFill="1">
      <alignment vertical="center"/>
    </xf>
    <xf numFmtId="0" fontId="35" fillId="0" borderId="106" xfId="12" applyFont="1" applyBorder="1">
      <alignment vertical="center"/>
    </xf>
    <xf numFmtId="0" fontId="35" fillId="0" borderId="107" xfId="12" applyFont="1" applyBorder="1">
      <alignment vertical="center"/>
    </xf>
    <xf numFmtId="0" fontId="35" fillId="0" borderId="0" xfId="12" applyFont="1" applyBorder="1" applyAlignment="1">
      <alignment vertical="top"/>
    </xf>
    <xf numFmtId="0" fontId="35" fillId="0" borderId="106" xfId="12" applyFont="1" applyFill="1" applyBorder="1">
      <alignment vertical="center"/>
    </xf>
    <xf numFmtId="0" fontId="35" fillId="0" borderId="0" xfId="12" applyFont="1" applyFill="1" applyBorder="1" applyAlignment="1">
      <alignment horizontal="left" vertical="center"/>
    </xf>
    <xf numFmtId="0" fontId="35" fillId="0" borderId="107" xfId="12" applyFont="1" applyFill="1" applyBorder="1">
      <alignment vertical="center"/>
    </xf>
    <xf numFmtId="0" fontId="35" fillId="0" borderId="0" xfId="12" applyFont="1" applyBorder="1">
      <alignment vertical="center"/>
    </xf>
    <xf numFmtId="0" fontId="40" fillId="0" borderId="0" xfId="12" applyFont="1" applyBorder="1" applyAlignment="1">
      <alignment horizontal="right"/>
    </xf>
    <xf numFmtId="0" fontId="41" fillId="0" borderId="33" xfId="12" applyFont="1" applyBorder="1" applyAlignment="1">
      <alignment horizontal="center" vertical="center"/>
    </xf>
    <xf numFmtId="0" fontId="43" fillId="0" borderId="33" xfId="12" applyFont="1" applyBorder="1">
      <alignment vertical="center"/>
    </xf>
    <xf numFmtId="0" fontId="41" fillId="0" borderId="33" xfId="12" applyFont="1" applyFill="1" applyBorder="1" applyAlignment="1">
      <alignment horizontal="center" vertical="center"/>
    </xf>
    <xf numFmtId="38" fontId="42" fillId="0" borderId="4" xfId="14" applyFont="1" applyFill="1" applyBorder="1">
      <alignment vertical="center"/>
    </xf>
    <xf numFmtId="0" fontId="44" fillId="0" borderId="0" xfId="12" applyFont="1">
      <alignment vertical="center"/>
    </xf>
    <xf numFmtId="0" fontId="44" fillId="0" borderId="0" xfId="12" applyFont="1" applyBorder="1" applyAlignment="1">
      <alignment vertical="center"/>
    </xf>
    <xf numFmtId="0" fontId="49" fillId="0" borderId="0" xfId="12" applyFont="1">
      <alignment vertical="center"/>
    </xf>
    <xf numFmtId="0" fontId="49" fillId="0" borderId="0" xfId="12" applyFont="1" applyAlignment="1">
      <alignment vertical="center"/>
    </xf>
    <xf numFmtId="0" fontId="49" fillId="0" borderId="0" xfId="12" applyFont="1" applyFill="1">
      <alignment vertical="center"/>
    </xf>
    <xf numFmtId="0" fontId="49" fillId="0" borderId="0" xfId="12" applyFont="1" applyFill="1" applyBorder="1">
      <alignment vertical="center"/>
    </xf>
    <xf numFmtId="0" fontId="51" fillId="0" borderId="0" xfId="12" applyFont="1">
      <alignment vertical="center"/>
    </xf>
    <xf numFmtId="0" fontId="50" fillId="0" borderId="5" xfId="4" applyNumberFormat="1" applyFont="1" applyFill="1" applyBorder="1" applyAlignment="1">
      <alignment vertical="center"/>
    </xf>
    <xf numFmtId="0" fontId="50" fillId="0" borderId="79" xfId="15" applyNumberFormat="1" applyFont="1" applyFill="1" applyBorder="1" applyAlignment="1">
      <alignment vertical="center"/>
    </xf>
    <xf numFmtId="177" fontId="49" fillId="0" borderId="79" xfId="12" applyNumberFormat="1" applyFont="1" applyBorder="1">
      <alignment vertical="center"/>
    </xf>
    <xf numFmtId="186" fontId="49" fillId="0" borderId="79" xfId="12" applyNumberFormat="1" applyFont="1" applyBorder="1">
      <alignment vertical="center"/>
    </xf>
    <xf numFmtId="0" fontId="49" fillId="0" borderId="79" xfId="12" applyFont="1" applyBorder="1">
      <alignment vertical="center"/>
    </xf>
    <xf numFmtId="0" fontId="50" fillId="0" borderId="112" xfId="15" applyNumberFormat="1" applyFont="1" applyFill="1" applyBorder="1" applyAlignment="1">
      <alignment vertical="center"/>
    </xf>
    <xf numFmtId="177" fontId="49" fillId="0" borderId="112" xfId="12" applyNumberFormat="1" applyFont="1" applyBorder="1">
      <alignment vertical="center"/>
    </xf>
    <xf numFmtId="186" fontId="49" fillId="0" borderId="112" xfId="12" applyNumberFormat="1" applyFont="1" applyBorder="1">
      <alignment vertical="center"/>
    </xf>
    <xf numFmtId="0" fontId="49" fillId="0" borderId="112" xfId="12" applyFont="1" applyBorder="1">
      <alignment vertical="center"/>
    </xf>
    <xf numFmtId="0" fontId="50" fillId="0" borderId="0" xfId="15" applyNumberFormat="1" applyFont="1" applyFill="1" applyBorder="1" applyAlignment="1">
      <alignment horizontal="center" vertical="center"/>
    </xf>
    <xf numFmtId="0" fontId="50" fillId="0" borderId="0" xfId="15" applyNumberFormat="1" applyFont="1" applyFill="1" applyBorder="1" applyAlignment="1">
      <alignment vertical="center"/>
    </xf>
    <xf numFmtId="0" fontId="35" fillId="0" borderId="0" xfId="12" applyFont="1">
      <alignment vertical="center"/>
    </xf>
    <xf numFmtId="0" fontId="35" fillId="0" borderId="0" xfId="12" applyFont="1" applyAlignment="1">
      <alignment vertical="top"/>
    </xf>
    <xf numFmtId="0" fontId="35" fillId="0" borderId="0" xfId="12" applyFont="1" applyFill="1">
      <alignment vertical="center"/>
    </xf>
    <xf numFmtId="0" fontId="35" fillId="0" borderId="0" xfId="12" applyFont="1" applyAlignment="1">
      <alignment horizontal="right" vertical="center"/>
    </xf>
    <xf numFmtId="0" fontId="35" fillId="0" borderId="33" xfId="12" applyFont="1" applyBorder="1" applyAlignment="1">
      <alignment horizontal="center" vertical="center"/>
    </xf>
    <xf numFmtId="0" fontId="35" fillId="0" borderId="33" xfId="12" applyFont="1" applyBorder="1">
      <alignment vertical="center"/>
    </xf>
    <xf numFmtId="38" fontId="35" fillId="0" borderId="83" xfId="14" applyFont="1" applyBorder="1">
      <alignment vertical="center"/>
    </xf>
    <xf numFmtId="38" fontId="35" fillId="0" borderId="33" xfId="14" applyFont="1" applyBorder="1">
      <alignment vertical="center"/>
    </xf>
    <xf numFmtId="0" fontId="35" fillId="0" borderId="33" xfId="12" applyFont="1" applyFill="1" applyBorder="1" applyAlignment="1">
      <alignment horizontal="center" vertical="center"/>
    </xf>
    <xf numFmtId="0" fontId="35" fillId="0" borderId="4" xfId="12" applyFont="1" applyFill="1" applyBorder="1">
      <alignment vertical="center"/>
    </xf>
    <xf numFmtId="38" fontId="35" fillId="0" borderId="50" xfId="14" applyFont="1" applyFill="1" applyBorder="1">
      <alignment vertical="center"/>
    </xf>
    <xf numFmtId="0" fontId="35" fillId="0" borderId="5" xfId="12" applyFont="1" applyBorder="1">
      <alignment vertical="center"/>
    </xf>
    <xf numFmtId="38" fontId="35" fillId="0" borderId="33" xfId="12" applyNumberFormat="1" applyFont="1" applyBorder="1">
      <alignment vertical="center"/>
    </xf>
    <xf numFmtId="0" fontId="29" fillId="0" borderId="7" xfId="12" applyFont="1" applyBorder="1" applyAlignment="1">
      <alignment vertical="center"/>
    </xf>
    <xf numFmtId="0" fontId="35" fillId="0" borderId="83" xfId="12" applyFont="1" applyBorder="1">
      <alignment vertical="center"/>
    </xf>
    <xf numFmtId="0" fontId="55" fillId="0" borderId="0" xfId="12" applyFont="1">
      <alignment vertical="center"/>
    </xf>
    <xf numFmtId="0" fontId="55" fillId="0" borderId="2" xfId="12" applyFont="1" applyBorder="1" applyAlignment="1">
      <alignment vertical="center"/>
    </xf>
    <xf numFmtId="0" fontId="33" fillId="0" borderId="0" xfId="18" applyFont="1" applyAlignment="1">
      <alignment vertical="center"/>
    </xf>
    <xf numFmtId="0" fontId="33" fillId="0" borderId="0" xfId="18" applyFont="1" applyBorder="1" applyAlignment="1">
      <alignment vertical="center"/>
    </xf>
    <xf numFmtId="0" fontId="33" fillId="0" borderId="0" xfId="18" applyNumberFormat="1" applyFont="1" applyBorder="1" applyAlignment="1">
      <alignment horizontal="left" vertical="center"/>
    </xf>
    <xf numFmtId="189" fontId="33" fillId="0" borderId="0" xfId="18" applyNumberFormat="1" applyFont="1" applyBorder="1" applyAlignment="1">
      <alignment horizontal="right" vertical="center"/>
    </xf>
    <xf numFmtId="0" fontId="33" fillId="0" borderId="0" xfId="18" applyNumberFormat="1" applyFont="1" applyAlignment="1">
      <alignment horizontal="right" vertical="center"/>
    </xf>
    <xf numFmtId="0" fontId="32" fillId="0" borderId="0" xfId="18" applyNumberFormat="1" applyFont="1" applyAlignment="1">
      <alignment horizontal="left" vertical="center"/>
    </xf>
    <xf numFmtId="0" fontId="33" fillId="0" borderId="0" xfId="18" applyNumberFormat="1" applyFont="1" applyAlignment="1">
      <alignment horizontal="left" vertical="center"/>
    </xf>
    <xf numFmtId="189" fontId="33" fillId="0" borderId="7" xfId="18" applyNumberFormat="1" applyFont="1" applyBorder="1" applyAlignment="1">
      <alignment horizontal="left" vertical="center"/>
    </xf>
    <xf numFmtId="0" fontId="33" fillId="0" borderId="0" xfId="18" applyFont="1" applyAlignment="1">
      <alignment horizontal="right" vertical="center"/>
    </xf>
    <xf numFmtId="0" fontId="33" fillId="0" borderId="0" xfId="18" applyNumberFormat="1" applyFont="1" applyAlignment="1">
      <alignment horizontal="center" vertical="center"/>
    </xf>
    <xf numFmtId="189" fontId="33" fillId="0" borderId="114" xfId="18" applyNumberFormat="1" applyFont="1" applyBorder="1" applyAlignment="1">
      <alignment horizontal="right" vertical="center"/>
    </xf>
    <xf numFmtId="189" fontId="33" fillId="0" borderId="3" xfId="20" applyNumberFormat="1" applyFont="1" applyFill="1" applyBorder="1" applyAlignment="1">
      <alignment horizontal="right" vertical="center"/>
    </xf>
    <xf numFmtId="189" fontId="33" fillId="0" borderId="5" xfId="20" applyNumberFormat="1" applyFont="1" applyFill="1" applyBorder="1" applyAlignment="1">
      <alignment horizontal="right" vertical="center"/>
    </xf>
    <xf numFmtId="189" fontId="33" fillId="0" borderId="5" xfId="20" applyNumberFormat="1" applyFont="1" applyBorder="1" applyAlignment="1">
      <alignment horizontal="right" vertical="center"/>
    </xf>
    <xf numFmtId="189" fontId="33" fillId="0" borderId="0" xfId="20" applyNumberFormat="1" applyFont="1" applyBorder="1" applyAlignment="1">
      <alignment horizontal="right" vertical="center"/>
    </xf>
    <xf numFmtId="0" fontId="33" fillId="0" borderId="0" xfId="18" applyNumberFormat="1" applyFont="1" applyBorder="1" applyAlignment="1">
      <alignment horizontal="right" vertical="center"/>
    </xf>
    <xf numFmtId="0" fontId="33" fillId="0" borderId="83" xfId="18" applyNumberFormat="1" applyFont="1" applyBorder="1" applyAlignment="1">
      <alignment horizontal="left" vertical="center"/>
    </xf>
    <xf numFmtId="189" fontId="33" fillId="0" borderId="7" xfId="20" applyNumberFormat="1" applyFont="1" applyBorder="1" applyAlignment="1">
      <alignment horizontal="right" vertical="center"/>
    </xf>
    <xf numFmtId="189" fontId="33" fillId="0" borderId="8" xfId="20" applyNumberFormat="1" applyFont="1" applyFill="1" applyBorder="1" applyAlignment="1">
      <alignment horizontal="right" vertical="center"/>
    </xf>
    <xf numFmtId="189" fontId="33" fillId="0" borderId="116" xfId="20" applyNumberFormat="1" applyFont="1" applyBorder="1" applyAlignment="1">
      <alignment horizontal="right" vertical="center"/>
    </xf>
    <xf numFmtId="189" fontId="33" fillId="0" borderId="118" xfId="20" applyNumberFormat="1" applyFont="1" applyBorder="1" applyAlignment="1">
      <alignment horizontal="right" vertical="center"/>
    </xf>
    <xf numFmtId="189" fontId="33" fillId="0" borderId="119" xfId="20" applyNumberFormat="1" applyFont="1" applyFill="1" applyBorder="1" applyAlignment="1">
      <alignment horizontal="right" vertical="center"/>
    </xf>
    <xf numFmtId="189" fontId="33" fillId="0" borderId="119" xfId="20" applyNumberFormat="1" applyFont="1" applyBorder="1" applyAlignment="1">
      <alignment horizontal="right" vertical="center"/>
    </xf>
    <xf numFmtId="189" fontId="33" fillId="0" borderId="120" xfId="20" applyNumberFormat="1" applyFont="1" applyBorder="1" applyAlignment="1">
      <alignment horizontal="right" vertical="center"/>
    </xf>
    <xf numFmtId="189" fontId="33" fillId="0" borderId="122" xfId="20" applyNumberFormat="1" applyFont="1" applyBorder="1" applyAlignment="1">
      <alignment horizontal="right" vertical="center"/>
    </xf>
    <xf numFmtId="189" fontId="33" fillId="0" borderId="0" xfId="20" applyNumberFormat="1" applyFont="1" applyFill="1" applyBorder="1" applyAlignment="1">
      <alignment horizontal="right" vertical="center"/>
    </xf>
    <xf numFmtId="38" fontId="33" fillId="0" borderId="0" xfId="19" applyFont="1" applyAlignment="1">
      <alignment horizontal="left" vertical="center"/>
    </xf>
    <xf numFmtId="189" fontId="33" fillId="0" borderId="0" xfId="18" applyNumberFormat="1" applyFont="1" applyAlignment="1">
      <alignment horizontal="right" vertical="center"/>
    </xf>
    <xf numFmtId="0" fontId="34" fillId="0" borderId="0" xfId="12" applyFont="1" applyFill="1" applyBorder="1" applyAlignment="1">
      <alignment horizontal="right" vertical="top"/>
    </xf>
    <xf numFmtId="0" fontId="18" fillId="0" borderId="0" xfId="21" applyFont="1" applyFill="1" applyAlignment="1">
      <alignment vertical="top"/>
    </xf>
    <xf numFmtId="0" fontId="11" fillId="0" borderId="0" xfId="21" applyFont="1" applyFill="1" applyAlignment="1">
      <alignment vertical="top"/>
    </xf>
    <xf numFmtId="0" fontId="18" fillId="0" borderId="0" xfId="12" applyFont="1" applyFill="1" applyBorder="1">
      <alignment vertical="center"/>
    </xf>
    <xf numFmtId="0" fontId="18" fillId="0" borderId="0" xfId="12" applyFont="1" applyFill="1">
      <alignment vertical="center"/>
    </xf>
    <xf numFmtId="0" fontId="18" fillId="0" borderId="0" xfId="12" applyFont="1" applyFill="1" applyAlignment="1">
      <alignment horizontal="right" vertical="center"/>
    </xf>
    <xf numFmtId="0" fontId="18" fillId="0" borderId="0" xfId="21" applyFont="1" applyFill="1">
      <alignment vertical="center"/>
    </xf>
    <xf numFmtId="0" fontId="11" fillId="0" borderId="0" xfId="21" applyFont="1" applyFill="1">
      <alignment vertical="center"/>
    </xf>
    <xf numFmtId="0" fontId="18" fillId="0" borderId="0" xfId="21" applyFont="1" applyFill="1" applyAlignment="1">
      <alignment vertical="center"/>
    </xf>
    <xf numFmtId="0" fontId="11" fillId="0" borderId="0" xfId="21" applyFont="1" applyFill="1" applyAlignment="1">
      <alignment vertical="center"/>
    </xf>
    <xf numFmtId="190" fontId="18" fillId="0" borderId="0" xfId="12" applyNumberFormat="1" applyFont="1" applyFill="1" applyBorder="1" applyAlignment="1">
      <alignment horizontal="right" vertical="center"/>
    </xf>
    <xf numFmtId="190" fontId="18" fillId="0" borderId="4" xfId="12" applyNumberFormat="1" applyFont="1" applyFill="1" applyBorder="1" applyAlignment="1">
      <alignment horizontal="right" vertical="center"/>
    </xf>
    <xf numFmtId="190" fontId="18" fillId="0" borderId="44" xfId="12" applyNumberFormat="1" applyFont="1" applyFill="1" applyBorder="1" applyAlignment="1">
      <alignment horizontal="right" vertical="center"/>
    </xf>
    <xf numFmtId="190" fontId="18" fillId="0" borderId="45" xfId="12" applyNumberFormat="1" applyFont="1" applyFill="1" applyBorder="1" applyAlignment="1">
      <alignment horizontal="right" vertical="center"/>
    </xf>
    <xf numFmtId="190" fontId="18" fillId="0" borderId="109" xfId="12" applyNumberFormat="1" applyFont="1" applyFill="1" applyBorder="1" applyAlignment="1">
      <alignment horizontal="right" vertical="center"/>
    </xf>
    <xf numFmtId="190" fontId="18" fillId="0" borderId="110" xfId="12" applyNumberFormat="1" applyFont="1" applyFill="1" applyBorder="1" applyAlignment="1">
      <alignment horizontal="right" vertical="center"/>
    </xf>
    <xf numFmtId="190" fontId="18" fillId="0" borderId="39" xfId="12" applyNumberFormat="1" applyFont="1" applyFill="1" applyBorder="1" applyAlignment="1">
      <alignment horizontal="right" vertical="center"/>
    </xf>
    <xf numFmtId="190" fontId="18" fillId="0" borderId="40" xfId="12" applyNumberFormat="1" applyFont="1" applyFill="1" applyBorder="1" applyAlignment="1">
      <alignment horizontal="right" vertical="center"/>
    </xf>
    <xf numFmtId="190" fontId="18" fillId="0" borderId="4" xfId="12" applyNumberFormat="1" applyFont="1" applyFill="1" applyBorder="1" applyAlignment="1">
      <alignment horizontal="right" vertical="top"/>
    </xf>
    <xf numFmtId="190" fontId="18" fillId="0" borderId="0" xfId="12" applyNumberFormat="1" applyFont="1" applyFill="1" applyBorder="1" applyAlignment="1">
      <alignment horizontal="right" vertical="top"/>
    </xf>
    <xf numFmtId="0" fontId="18" fillId="0" borderId="0" xfId="21" applyFont="1" applyFill="1" applyBorder="1" applyAlignment="1"/>
    <xf numFmtId="0" fontId="18" fillId="0" borderId="0" xfId="21" applyFont="1" applyFill="1" applyAlignment="1"/>
    <xf numFmtId="0" fontId="11" fillId="0" borderId="0" xfId="21" applyFont="1" applyFill="1" applyAlignment="1"/>
    <xf numFmtId="0" fontId="2" fillId="0" borderId="0" xfId="21" applyFont="1" applyFill="1" applyAlignment="1"/>
    <xf numFmtId="0" fontId="11" fillId="0" borderId="0" xfId="21" applyFont="1" applyFill="1" applyBorder="1">
      <alignment vertical="center"/>
    </xf>
    <xf numFmtId="190" fontId="18" fillId="10" borderId="0" xfId="21" applyNumberFormat="1" applyFont="1" applyFill="1">
      <alignment vertical="center"/>
    </xf>
    <xf numFmtId="0" fontId="68" fillId="0" borderId="0" xfId="21" applyFont="1" applyFill="1">
      <alignment vertical="center"/>
    </xf>
    <xf numFmtId="0" fontId="18" fillId="0" borderId="0" xfId="21" applyFont="1" applyFill="1" applyAlignment="1">
      <alignment vertical="top" wrapText="1"/>
    </xf>
    <xf numFmtId="0" fontId="33" fillId="0" borderId="0" xfId="18" applyFont="1" applyFill="1" applyAlignment="1">
      <alignment vertical="center"/>
    </xf>
    <xf numFmtId="0" fontId="50" fillId="0" borderId="0" xfId="18" applyNumberFormat="1" applyFont="1" applyFill="1" applyAlignment="1">
      <alignment horizontal="right" vertical="center"/>
    </xf>
    <xf numFmtId="0" fontId="71" fillId="0" borderId="0" xfId="22" applyFont="1" applyFill="1" applyBorder="1">
      <alignment vertical="center"/>
    </xf>
    <xf numFmtId="38" fontId="33" fillId="0" borderId="12" xfId="19" applyFont="1" applyFill="1" applyBorder="1" applyAlignment="1">
      <alignment horizontal="center" vertical="center"/>
    </xf>
    <xf numFmtId="0" fontId="33" fillId="0" borderId="70" xfId="18" applyNumberFormat="1" applyFont="1" applyFill="1" applyBorder="1" applyAlignment="1">
      <alignment horizontal="left" vertical="center"/>
    </xf>
    <xf numFmtId="189" fontId="33" fillId="0" borderId="12" xfId="18" applyNumberFormat="1" applyFont="1" applyFill="1" applyBorder="1" applyAlignment="1">
      <alignment horizontal="right" vertical="center"/>
    </xf>
    <xf numFmtId="189" fontId="33" fillId="0" borderId="18" xfId="18" applyNumberFormat="1" applyFont="1" applyFill="1" applyBorder="1" applyAlignment="1">
      <alignment horizontal="right" vertical="center"/>
    </xf>
    <xf numFmtId="189" fontId="33" fillId="0" borderId="15" xfId="18" applyNumberFormat="1" applyFont="1" applyFill="1" applyBorder="1" applyAlignment="1">
      <alignment horizontal="right" vertical="center"/>
    </xf>
    <xf numFmtId="38" fontId="33" fillId="0" borderId="12" xfId="14" applyFont="1" applyFill="1" applyBorder="1" applyAlignment="1">
      <alignment horizontal="right" vertical="center"/>
    </xf>
    <xf numFmtId="177" fontId="33" fillId="0" borderId="12" xfId="18" applyNumberFormat="1" applyFont="1" applyFill="1" applyBorder="1" applyAlignment="1">
      <alignment horizontal="right" vertical="center"/>
    </xf>
    <xf numFmtId="177" fontId="33" fillId="0" borderId="15" xfId="18" applyNumberFormat="1" applyFont="1" applyFill="1" applyBorder="1" applyAlignment="1">
      <alignment horizontal="right" vertical="center"/>
    </xf>
    <xf numFmtId="177" fontId="33" fillId="0" borderId="100" xfId="18" applyNumberFormat="1" applyFont="1" applyFill="1" applyBorder="1" applyAlignment="1">
      <alignment horizontal="right" vertical="center"/>
    </xf>
    <xf numFmtId="189" fontId="33" fillId="0" borderId="30" xfId="20" applyNumberFormat="1" applyFont="1" applyFill="1" applyBorder="1" applyAlignment="1">
      <alignment horizontal="right" vertical="center"/>
    </xf>
    <xf numFmtId="38" fontId="33" fillId="0" borderId="30" xfId="14" applyFont="1" applyFill="1" applyBorder="1" applyAlignment="1">
      <alignment horizontal="right" vertical="center"/>
    </xf>
    <xf numFmtId="38" fontId="33" fillId="0" borderId="28" xfId="19" applyFont="1" applyFill="1" applyBorder="1" applyAlignment="1">
      <alignment horizontal="center" vertical="center"/>
    </xf>
    <xf numFmtId="0" fontId="33" fillId="0" borderId="68" xfId="18" applyNumberFormat="1" applyFont="1" applyFill="1" applyBorder="1" applyAlignment="1">
      <alignment horizontal="left" vertical="center"/>
    </xf>
    <xf numFmtId="189" fontId="33" fillId="0" borderId="28" xfId="18" applyNumberFormat="1" applyFont="1" applyFill="1" applyBorder="1" applyAlignment="1">
      <alignment horizontal="right" vertical="center"/>
    </xf>
    <xf numFmtId="189" fontId="33" fillId="0" borderId="21" xfId="18" applyNumberFormat="1" applyFont="1" applyFill="1" applyBorder="1" applyAlignment="1">
      <alignment horizontal="right" vertical="center"/>
    </xf>
    <xf numFmtId="189" fontId="33" fillId="0" borderId="16" xfId="18" applyNumberFormat="1" applyFont="1" applyFill="1" applyBorder="1" applyAlignment="1">
      <alignment horizontal="right" vertical="center"/>
    </xf>
    <xf numFmtId="38" fontId="33" fillId="0" borderId="28" xfId="14" applyFont="1" applyFill="1" applyBorder="1" applyAlignment="1">
      <alignment horizontal="right" vertical="center"/>
    </xf>
    <xf numFmtId="177" fontId="33" fillId="0" borderId="28" xfId="18" applyNumberFormat="1" applyFont="1" applyFill="1" applyBorder="1" applyAlignment="1">
      <alignment horizontal="right" vertical="center"/>
    </xf>
    <xf numFmtId="177" fontId="33" fillId="0" borderId="16" xfId="18" applyNumberFormat="1" applyFont="1" applyFill="1" applyBorder="1" applyAlignment="1">
      <alignment horizontal="right" vertical="center"/>
    </xf>
    <xf numFmtId="177" fontId="33" fillId="0" borderId="101" xfId="18" applyNumberFormat="1" applyFont="1" applyFill="1" applyBorder="1" applyAlignment="1">
      <alignment horizontal="right" vertical="center"/>
    </xf>
    <xf numFmtId="189" fontId="33" fillId="0" borderId="67" xfId="20" applyNumberFormat="1" applyFont="1" applyFill="1" applyBorder="1" applyAlignment="1">
      <alignment horizontal="right" vertical="center"/>
    </xf>
    <xf numFmtId="38" fontId="33" fillId="0" borderId="67" xfId="14" applyFont="1" applyFill="1" applyBorder="1" applyAlignment="1">
      <alignment horizontal="right" vertical="center"/>
    </xf>
    <xf numFmtId="0" fontId="33" fillId="0" borderId="68" xfId="18" applyNumberFormat="1" applyFont="1" applyBorder="1" applyAlignment="1">
      <alignment horizontal="left" vertical="center"/>
    </xf>
    <xf numFmtId="177" fontId="33" fillId="0" borderId="28" xfId="18" applyNumberFormat="1" applyFont="1" applyBorder="1" applyAlignment="1">
      <alignment horizontal="right" vertical="center"/>
    </xf>
    <xf numFmtId="177" fontId="33" fillId="0" borderId="16" xfId="18" applyNumberFormat="1" applyFont="1" applyBorder="1" applyAlignment="1">
      <alignment horizontal="right" vertical="center"/>
    </xf>
    <xf numFmtId="177" fontId="33" fillId="0" borderId="101" xfId="18" applyNumberFormat="1" applyFont="1" applyBorder="1" applyAlignment="1">
      <alignment horizontal="right" vertical="center"/>
    </xf>
    <xf numFmtId="189" fontId="33" fillId="0" borderId="67" xfId="20" applyNumberFormat="1" applyFont="1" applyBorder="1" applyAlignment="1">
      <alignment horizontal="right" vertical="center"/>
    </xf>
    <xf numFmtId="38" fontId="33" fillId="0" borderId="67" xfId="14" applyFont="1" applyBorder="1" applyAlignment="1">
      <alignment horizontal="right" vertical="center"/>
    </xf>
    <xf numFmtId="38" fontId="33" fillId="0" borderId="72" xfId="14" applyFont="1" applyFill="1" applyBorder="1" applyAlignment="1">
      <alignment horizontal="right" vertical="center"/>
    </xf>
    <xf numFmtId="177" fontId="33" fillId="0" borderId="72" xfId="18" applyNumberFormat="1" applyFont="1" applyBorder="1" applyAlignment="1">
      <alignment horizontal="right" vertical="center"/>
    </xf>
    <xf numFmtId="177" fontId="33" fillId="0" borderId="22" xfId="18" applyNumberFormat="1" applyFont="1" applyBorder="1" applyAlignment="1">
      <alignment horizontal="right" vertical="center"/>
    </xf>
    <xf numFmtId="177" fontId="33" fillId="0" borderId="78" xfId="18" applyNumberFormat="1" applyFont="1" applyBorder="1" applyAlignment="1">
      <alignment horizontal="right" vertical="center"/>
    </xf>
    <xf numFmtId="189" fontId="33" fillId="0" borderId="57" xfId="20" applyNumberFormat="1" applyFont="1" applyBorder="1" applyAlignment="1">
      <alignment horizontal="right" vertical="center"/>
    </xf>
    <xf numFmtId="38" fontId="33" fillId="0" borderId="57" xfId="14" applyFont="1" applyBorder="1" applyAlignment="1">
      <alignment horizontal="right" vertical="center"/>
    </xf>
    <xf numFmtId="0" fontId="33" fillId="0" borderId="71" xfId="18" applyNumberFormat="1" applyFont="1" applyBorder="1" applyAlignment="1">
      <alignment horizontal="left" vertical="center"/>
    </xf>
    <xf numFmtId="0" fontId="33" fillId="0" borderId="69" xfId="18" applyNumberFormat="1" applyFont="1" applyBorder="1" applyAlignment="1">
      <alignment horizontal="left" vertical="center"/>
    </xf>
    <xf numFmtId="189" fontId="33" fillId="0" borderId="14" xfId="18" applyNumberFormat="1" applyFont="1" applyFill="1" applyBorder="1" applyAlignment="1">
      <alignment horizontal="right" vertical="center"/>
    </xf>
    <xf numFmtId="189" fontId="33" fillId="0" borderId="60" xfId="18" applyNumberFormat="1" applyFont="1" applyFill="1" applyBorder="1" applyAlignment="1">
      <alignment horizontal="right" vertical="center"/>
    </xf>
    <xf numFmtId="189" fontId="33" fillId="0" borderId="17" xfId="18" applyNumberFormat="1" applyFont="1" applyFill="1" applyBorder="1" applyAlignment="1">
      <alignment horizontal="right" vertical="center"/>
    </xf>
    <xf numFmtId="38" fontId="33" fillId="0" borderId="34" xfId="19" applyFont="1" applyFill="1" applyBorder="1" applyAlignment="1">
      <alignment horizontal="center" vertical="center"/>
    </xf>
    <xf numFmtId="38" fontId="33" fillId="0" borderId="34" xfId="14" applyFont="1" applyFill="1" applyBorder="1" applyAlignment="1">
      <alignment horizontal="right" vertical="center"/>
    </xf>
    <xf numFmtId="177" fontId="33" fillId="0" borderId="34" xfId="18" applyNumberFormat="1" applyFont="1" applyBorder="1" applyAlignment="1">
      <alignment horizontal="right" vertical="center"/>
    </xf>
    <xf numFmtId="177" fontId="33" fillId="0" borderId="36" xfId="18" applyNumberFormat="1" applyFont="1" applyBorder="1" applyAlignment="1">
      <alignment horizontal="right" vertical="center"/>
    </xf>
    <xf numFmtId="177" fontId="33" fillId="0" borderId="33" xfId="18" applyNumberFormat="1" applyFont="1" applyBorder="1" applyAlignment="1">
      <alignment horizontal="right" vertical="center"/>
    </xf>
    <xf numFmtId="189" fontId="33" fillId="0" borderId="49" xfId="20" applyNumberFormat="1" applyFont="1" applyBorder="1" applyAlignment="1">
      <alignment horizontal="right" vertical="center"/>
    </xf>
    <xf numFmtId="38" fontId="33" fillId="0" borderId="49" xfId="14" applyFont="1" applyBorder="1" applyAlignment="1">
      <alignment horizontal="right" vertical="center"/>
    </xf>
    <xf numFmtId="38" fontId="33" fillId="0" borderId="123" xfId="14" applyFont="1" applyFill="1" applyBorder="1" applyAlignment="1">
      <alignment horizontal="right" vertical="center"/>
    </xf>
    <xf numFmtId="177" fontId="33" fillId="0" borderId="123" xfId="18" applyNumberFormat="1" applyFont="1" applyBorder="1" applyAlignment="1">
      <alignment horizontal="right" vertical="center"/>
    </xf>
    <xf numFmtId="177" fontId="33" fillId="0" borderId="25" xfId="18" applyNumberFormat="1" applyFont="1" applyBorder="1" applyAlignment="1">
      <alignment horizontal="right" vertical="center"/>
    </xf>
    <xf numFmtId="177" fontId="33" fillId="0" borderId="80" xfId="18" applyNumberFormat="1" applyFont="1" applyBorder="1" applyAlignment="1">
      <alignment horizontal="right" vertical="center"/>
    </xf>
    <xf numFmtId="189" fontId="33" fillId="0" borderId="6" xfId="20" applyNumberFormat="1" applyFont="1" applyBorder="1" applyAlignment="1">
      <alignment horizontal="right" vertical="center"/>
    </xf>
    <xf numFmtId="38" fontId="33" fillId="0" borderId="6" xfId="14" applyFont="1" applyBorder="1" applyAlignment="1">
      <alignment horizontal="right" vertical="center"/>
    </xf>
    <xf numFmtId="0" fontId="33" fillId="0" borderId="19" xfId="18" applyNumberFormat="1" applyFont="1" applyBorder="1" applyAlignment="1">
      <alignment horizontal="left" vertical="center"/>
    </xf>
    <xf numFmtId="189" fontId="33" fillId="0" borderId="53" xfId="18" applyNumberFormat="1" applyFont="1" applyFill="1" applyBorder="1" applyAlignment="1">
      <alignment horizontal="right" vertical="center"/>
    </xf>
    <xf numFmtId="189" fontId="33" fillId="0" borderId="75" xfId="18" applyNumberFormat="1" applyFont="1" applyFill="1" applyBorder="1" applyAlignment="1">
      <alignment horizontal="right" vertical="center"/>
    </xf>
    <xf numFmtId="189" fontId="33" fillId="0" borderId="31" xfId="18" applyNumberFormat="1" applyFont="1" applyFill="1" applyBorder="1" applyAlignment="1">
      <alignment horizontal="right" vertical="center"/>
    </xf>
    <xf numFmtId="177" fontId="33" fillId="0" borderId="12" xfId="18" applyNumberFormat="1" applyFont="1" applyBorder="1" applyAlignment="1">
      <alignment horizontal="right" vertical="center"/>
    </xf>
    <xf numFmtId="177" fontId="33" fillId="0" borderId="15" xfId="18" applyNumberFormat="1" applyFont="1" applyBorder="1" applyAlignment="1">
      <alignment horizontal="right" vertical="center"/>
    </xf>
    <xf numFmtId="177" fontId="33" fillId="0" borderId="100" xfId="18" applyNumberFormat="1" applyFont="1" applyBorder="1" applyAlignment="1">
      <alignment horizontal="right" vertical="center"/>
    </xf>
    <xf numFmtId="189" fontId="33" fillId="0" borderId="27" xfId="20" applyNumberFormat="1" applyFont="1" applyBorder="1" applyAlignment="1">
      <alignment horizontal="right" vertical="center"/>
    </xf>
    <xf numFmtId="38" fontId="33" fillId="0" borderId="27" xfId="14" applyFont="1" applyBorder="1" applyAlignment="1">
      <alignment horizontal="right" vertical="center"/>
    </xf>
    <xf numFmtId="38" fontId="33" fillId="0" borderId="14" xfId="19" applyFont="1" applyFill="1" applyBorder="1" applyAlignment="1">
      <alignment horizontal="center" vertical="center"/>
    </xf>
    <xf numFmtId="0" fontId="33" fillId="0" borderId="19" xfId="18" applyNumberFormat="1" applyFont="1" applyFill="1" applyBorder="1" applyAlignment="1">
      <alignment horizontal="left" vertical="center"/>
    </xf>
    <xf numFmtId="189" fontId="33" fillId="0" borderId="27" xfId="20" applyNumberFormat="1" applyFont="1" applyFill="1" applyBorder="1" applyAlignment="1">
      <alignment horizontal="right" vertical="center"/>
    </xf>
    <xf numFmtId="38" fontId="33" fillId="0" borderId="27" xfId="14" applyFont="1" applyFill="1" applyBorder="1" applyAlignment="1">
      <alignment horizontal="right" vertical="center"/>
    </xf>
    <xf numFmtId="0" fontId="72" fillId="0" borderId="68" xfId="18" applyNumberFormat="1" applyFont="1" applyFill="1" applyBorder="1" applyAlignment="1">
      <alignment horizontal="left" vertical="center"/>
    </xf>
    <xf numFmtId="38" fontId="33" fillId="0" borderId="14" xfId="14" applyFont="1" applyFill="1" applyBorder="1" applyAlignment="1">
      <alignment horizontal="right" vertical="center"/>
    </xf>
    <xf numFmtId="177" fontId="33" fillId="0" borderId="14" xfId="18" applyNumberFormat="1" applyFont="1" applyFill="1" applyBorder="1" applyAlignment="1">
      <alignment horizontal="right" vertical="center"/>
    </xf>
    <xf numFmtId="177" fontId="33" fillId="0" borderId="17" xfId="18" applyNumberFormat="1" applyFont="1" applyFill="1" applyBorder="1" applyAlignment="1">
      <alignment horizontal="right" vertical="center"/>
    </xf>
    <xf numFmtId="177" fontId="33" fillId="0" borderId="121" xfId="18" applyNumberFormat="1" applyFont="1" applyFill="1" applyBorder="1" applyAlignment="1">
      <alignment horizontal="right" vertical="center"/>
    </xf>
    <xf numFmtId="189" fontId="33" fillId="0" borderId="59" xfId="20" applyNumberFormat="1" applyFont="1" applyFill="1" applyBorder="1" applyAlignment="1">
      <alignment horizontal="right" vertical="center"/>
    </xf>
    <xf numFmtId="38" fontId="33" fillId="0" borderId="59" xfId="14" applyFont="1" applyFill="1" applyBorder="1" applyAlignment="1">
      <alignment horizontal="right" vertical="center"/>
    </xf>
    <xf numFmtId="38" fontId="33" fillId="0" borderId="53" xfId="19" applyFont="1" applyFill="1" applyBorder="1" applyAlignment="1">
      <alignment horizontal="center" vertical="center"/>
    </xf>
    <xf numFmtId="38" fontId="33" fillId="0" borderId="53" xfId="14" applyFont="1" applyFill="1" applyBorder="1" applyAlignment="1">
      <alignment horizontal="right" vertical="center"/>
    </xf>
    <xf numFmtId="177" fontId="33" fillId="0" borderId="53" xfId="18" applyNumberFormat="1" applyFont="1" applyBorder="1" applyAlignment="1">
      <alignment horizontal="right" vertical="center"/>
    </xf>
    <xf numFmtId="177" fontId="33" fillId="0" borderId="31" xfId="18" applyNumberFormat="1" applyFont="1" applyBorder="1" applyAlignment="1">
      <alignment horizontal="right" vertical="center"/>
    </xf>
    <xf numFmtId="177" fontId="33" fillId="0" borderId="77" xfId="18" applyNumberFormat="1" applyFont="1" applyBorder="1" applyAlignment="1">
      <alignment horizontal="right" vertical="center"/>
    </xf>
    <xf numFmtId="189" fontId="33" fillId="0" borderId="30" xfId="20" applyNumberFormat="1" applyFont="1" applyBorder="1" applyAlignment="1">
      <alignment horizontal="right" vertical="center"/>
    </xf>
    <xf numFmtId="38" fontId="33" fillId="0" borderId="30" xfId="14" applyFont="1" applyBorder="1" applyAlignment="1">
      <alignment horizontal="right" vertical="center"/>
    </xf>
    <xf numFmtId="0" fontId="50" fillId="0" borderId="124" xfId="15" applyNumberFormat="1" applyFont="1" applyFill="1" applyBorder="1" applyAlignment="1">
      <alignment vertical="center"/>
    </xf>
    <xf numFmtId="189" fontId="33" fillId="0" borderId="121" xfId="20" applyNumberFormat="1" applyFont="1" applyBorder="1" applyAlignment="1">
      <alignment horizontal="right" vertical="center"/>
    </xf>
    <xf numFmtId="0" fontId="33" fillId="0" borderId="76" xfId="18" applyNumberFormat="1" applyFont="1" applyFill="1" applyBorder="1" applyAlignment="1">
      <alignment horizontal="left" vertical="center"/>
    </xf>
    <xf numFmtId="0" fontId="33" fillId="0" borderId="12" xfId="18" applyNumberFormat="1" applyFont="1" applyFill="1" applyBorder="1" applyAlignment="1">
      <alignment horizontal="center" vertical="center"/>
    </xf>
    <xf numFmtId="38" fontId="33" fillId="0" borderId="12" xfId="14" applyFont="1" applyBorder="1" applyAlignment="1">
      <alignment horizontal="right" vertical="center"/>
    </xf>
    <xf numFmtId="38" fontId="33" fillId="0" borderId="15" xfId="14" applyFont="1" applyBorder="1" applyAlignment="1">
      <alignment horizontal="right" vertical="center"/>
    </xf>
    <xf numFmtId="38" fontId="33" fillId="0" borderId="100" xfId="14" applyFont="1" applyBorder="1" applyAlignment="1">
      <alignment horizontal="right" vertical="center"/>
    </xf>
    <xf numFmtId="0" fontId="33" fillId="0" borderId="79" xfId="18" applyNumberFormat="1" applyFont="1" applyFill="1" applyBorder="1" applyAlignment="1">
      <alignment horizontal="left" vertical="center"/>
    </xf>
    <xf numFmtId="0" fontId="33" fillId="0" borderId="28" xfId="18" applyNumberFormat="1" applyFont="1" applyFill="1" applyBorder="1" applyAlignment="1">
      <alignment horizontal="center" vertical="center"/>
    </xf>
    <xf numFmtId="38" fontId="33" fillId="0" borderId="28" xfId="14" applyFont="1" applyBorder="1" applyAlignment="1">
      <alignment horizontal="right" vertical="center"/>
    </xf>
    <xf numFmtId="38" fontId="33" fillId="0" borderId="16" xfId="14" applyFont="1" applyBorder="1" applyAlignment="1">
      <alignment horizontal="right" vertical="center"/>
    </xf>
    <xf numFmtId="38" fontId="33" fillId="0" borderId="101" xfId="14" applyFont="1" applyBorder="1" applyAlignment="1">
      <alignment horizontal="right" vertical="center"/>
    </xf>
    <xf numFmtId="0" fontId="50" fillId="0" borderId="112" xfId="18" applyNumberFormat="1" applyFont="1" applyFill="1" applyBorder="1" applyAlignment="1">
      <alignment horizontal="left" vertical="center"/>
    </xf>
    <xf numFmtId="189" fontId="33" fillId="0" borderId="28" xfId="18" applyNumberFormat="1" applyFont="1" applyBorder="1" applyAlignment="1">
      <alignment horizontal="right" vertical="center"/>
    </xf>
    <xf numFmtId="189" fontId="33" fillId="0" borderId="21" xfId="18" applyNumberFormat="1" applyFont="1" applyBorder="1" applyAlignment="1">
      <alignment horizontal="right" vertical="center"/>
    </xf>
    <xf numFmtId="0" fontId="33" fillId="0" borderId="80" xfId="18" applyNumberFormat="1" applyFont="1" applyFill="1" applyBorder="1" applyAlignment="1">
      <alignment horizontal="left" vertical="center"/>
    </xf>
    <xf numFmtId="0" fontId="33" fillId="0" borderId="14" xfId="18" applyNumberFormat="1" applyFont="1" applyFill="1" applyBorder="1" applyAlignment="1">
      <alignment horizontal="center" vertical="center"/>
    </xf>
    <xf numFmtId="189" fontId="33" fillId="0" borderId="14" xfId="18" applyNumberFormat="1" applyFont="1" applyBorder="1" applyAlignment="1">
      <alignment horizontal="right" vertical="center"/>
    </xf>
    <xf numFmtId="189" fontId="33" fillId="0" borderId="60" xfId="18" applyNumberFormat="1" applyFont="1" applyBorder="1" applyAlignment="1">
      <alignment horizontal="right" vertical="center"/>
    </xf>
    <xf numFmtId="38" fontId="33" fillId="0" borderId="14" xfId="14" applyFont="1" applyBorder="1" applyAlignment="1">
      <alignment horizontal="right" vertical="center"/>
    </xf>
    <xf numFmtId="38" fontId="33" fillId="0" borderId="17" xfId="14" applyFont="1" applyBorder="1" applyAlignment="1">
      <alignment horizontal="right" vertical="center"/>
    </xf>
    <xf numFmtId="38" fontId="33" fillId="0" borderId="121" xfId="14" applyFont="1" applyBorder="1" applyAlignment="1">
      <alignment horizontal="right" vertical="center"/>
    </xf>
    <xf numFmtId="0" fontId="33" fillId="0" borderId="34" xfId="18" applyNumberFormat="1" applyFont="1" applyFill="1" applyBorder="1" applyAlignment="1">
      <alignment horizontal="center" vertical="center"/>
    </xf>
    <xf numFmtId="189" fontId="33" fillId="0" borderId="34" xfId="18" applyNumberFormat="1" applyFont="1" applyBorder="1" applyAlignment="1">
      <alignment horizontal="right" vertical="center"/>
    </xf>
    <xf numFmtId="189" fontId="33" fillId="0" borderId="50" xfId="18" applyNumberFormat="1" applyFont="1" applyBorder="1" applyAlignment="1">
      <alignment horizontal="right" vertical="center"/>
    </xf>
    <xf numFmtId="189" fontId="33" fillId="0" borderId="36" xfId="18" applyNumberFormat="1" applyFont="1" applyFill="1" applyBorder="1" applyAlignment="1">
      <alignment horizontal="right" vertical="center"/>
    </xf>
    <xf numFmtId="177" fontId="33" fillId="0" borderId="0" xfId="18" applyNumberFormat="1" applyFont="1" applyFill="1" applyBorder="1" applyAlignment="1">
      <alignment horizontal="right" vertical="center"/>
    </xf>
    <xf numFmtId="177" fontId="33" fillId="0" borderId="0" xfId="18" applyNumberFormat="1" applyFont="1" applyFill="1" applyAlignment="1">
      <alignment horizontal="right" vertical="center"/>
    </xf>
    <xf numFmtId="177" fontId="33" fillId="0" borderId="0" xfId="18" applyNumberFormat="1" applyFont="1" applyAlignment="1">
      <alignment horizontal="right" vertical="center"/>
    </xf>
    <xf numFmtId="38" fontId="33" fillId="0" borderId="0" xfId="19" applyFont="1" applyFill="1" applyAlignment="1">
      <alignment horizontal="left" vertical="center"/>
    </xf>
    <xf numFmtId="0" fontId="70" fillId="0" borderId="0" xfId="22" applyNumberFormat="1" applyFont="1" applyFill="1" applyBorder="1" applyAlignment="1">
      <alignment vertical="center" wrapText="1"/>
    </xf>
    <xf numFmtId="0" fontId="62" fillId="0" borderId="0" xfId="12" applyFont="1">
      <alignment vertical="center"/>
    </xf>
    <xf numFmtId="177" fontId="68" fillId="0" borderId="0" xfId="0" applyNumberFormat="1" applyFont="1" applyFill="1" applyBorder="1" applyAlignment="1">
      <alignment vertical="center"/>
    </xf>
    <xf numFmtId="177" fontId="18" fillId="5" borderId="37" xfId="0" applyNumberFormat="1" applyFont="1" applyFill="1" applyBorder="1" applyAlignment="1">
      <alignment vertical="center"/>
    </xf>
    <xf numFmtId="0" fontId="25" fillId="0" borderId="0" xfId="12" applyFont="1" applyFill="1" applyAlignment="1">
      <alignment vertical="center"/>
    </xf>
    <xf numFmtId="0" fontId="84" fillId="0" borderId="0" xfId="3" applyFont="1" applyFill="1" applyAlignment="1">
      <alignment vertical="center"/>
    </xf>
    <xf numFmtId="0" fontId="17" fillId="0" borderId="49" xfId="0" applyFont="1" applyFill="1" applyBorder="1" applyAlignment="1">
      <alignment horizontal="distributed" vertical="center" wrapText="1"/>
    </xf>
    <xf numFmtId="0" fontId="5" fillId="0" borderId="16" xfId="8" applyFont="1" applyFill="1" applyBorder="1" applyAlignment="1">
      <alignment horizontal="distributed" vertical="center" wrapText="1" indent="1"/>
    </xf>
    <xf numFmtId="38" fontId="42" fillId="0" borderId="80" xfId="14" applyFont="1" applyFill="1" applyBorder="1">
      <alignment vertical="center"/>
    </xf>
    <xf numFmtId="38" fontId="42" fillId="0" borderId="6" xfId="14" applyFont="1" applyFill="1" applyBorder="1">
      <alignment vertical="center"/>
    </xf>
    <xf numFmtId="38" fontId="42" fillId="0" borderId="108" xfId="14" applyFont="1" applyFill="1" applyBorder="1">
      <alignment vertical="center"/>
    </xf>
    <xf numFmtId="38" fontId="42" fillId="0" borderId="83" xfId="14" applyFont="1" applyFill="1" applyBorder="1">
      <alignment vertical="center"/>
    </xf>
    <xf numFmtId="38" fontId="42" fillId="0" borderId="131" xfId="14" applyFont="1" applyFill="1" applyBorder="1">
      <alignment vertical="center"/>
    </xf>
    <xf numFmtId="38" fontId="42" fillId="0" borderId="79" xfId="14" applyFont="1" applyFill="1" applyBorder="1">
      <alignment vertical="center"/>
    </xf>
    <xf numFmtId="0" fontId="87" fillId="0" borderId="49" xfId="12" applyFont="1" applyBorder="1">
      <alignment vertical="center"/>
    </xf>
    <xf numFmtId="0" fontId="87" fillId="0" borderId="76" xfId="12" applyFont="1" applyBorder="1" applyAlignment="1">
      <alignment horizontal="center" vertical="center"/>
    </xf>
    <xf numFmtId="0" fontId="87" fillId="0" borderId="1" xfId="12" applyFont="1" applyBorder="1" applyAlignment="1">
      <alignment horizontal="center" vertical="center"/>
    </xf>
    <xf numFmtId="0" fontId="87" fillId="0" borderId="49" xfId="12" applyFont="1" applyFill="1" applyBorder="1" applyAlignment="1">
      <alignment horizontal="left" vertical="center"/>
    </xf>
    <xf numFmtId="0" fontId="88" fillId="0" borderId="76" xfId="12" applyFont="1" applyBorder="1" applyAlignment="1">
      <alignment horizontal="center" vertical="center"/>
    </xf>
    <xf numFmtId="0" fontId="88" fillId="0" borderId="76" xfId="12" applyFont="1" applyBorder="1" applyAlignment="1">
      <alignment horizontal="center" vertical="center" wrapText="1"/>
    </xf>
    <xf numFmtId="38" fontId="35" fillId="0" borderId="80" xfId="14" applyFont="1" applyFill="1" applyBorder="1">
      <alignment vertical="center"/>
    </xf>
    <xf numFmtId="38" fontId="35" fillId="0" borderId="79" xfId="14" applyFont="1" applyFill="1" applyBorder="1">
      <alignment vertical="center"/>
    </xf>
    <xf numFmtId="38" fontId="89" fillId="0" borderId="33" xfId="16" applyFont="1" applyBorder="1" applyAlignment="1">
      <alignment vertical="center"/>
    </xf>
    <xf numFmtId="0" fontId="90" fillId="0" borderId="33" xfId="12" applyFont="1" applyBorder="1">
      <alignment vertical="center"/>
    </xf>
    <xf numFmtId="0" fontId="90" fillId="0" borderId="33" xfId="12" applyFont="1" applyBorder="1" applyAlignment="1">
      <alignment horizontal="center" vertical="center"/>
    </xf>
    <xf numFmtId="38" fontId="29" fillId="0" borderId="49" xfId="14" applyFont="1" applyFill="1" applyBorder="1" applyAlignment="1">
      <alignment vertical="center"/>
    </xf>
    <xf numFmtId="38" fontId="35" fillId="0" borderId="49" xfId="14" applyFont="1" applyBorder="1" applyAlignment="1">
      <alignment vertical="center"/>
    </xf>
    <xf numFmtId="38" fontId="29" fillId="0" borderId="50" xfId="14" applyFont="1" applyFill="1" applyBorder="1" applyAlignment="1">
      <alignment vertical="center"/>
    </xf>
    <xf numFmtId="38" fontId="35" fillId="0" borderId="50" xfId="14" applyFont="1" applyBorder="1" applyAlignment="1">
      <alignment vertical="center"/>
    </xf>
    <xf numFmtId="0" fontId="89" fillId="0" borderId="76" xfId="12" applyFont="1" applyBorder="1" applyAlignment="1">
      <alignment horizontal="center" vertical="center"/>
    </xf>
    <xf numFmtId="0" fontId="90" fillId="0" borderId="76" xfId="12" applyFont="1" applyBorder="1" applyAlignment="1">
      <alignment horizontal="center" vertical="center"/>
    </xf>
    <xf numFmtId="38" fontId="35" fillId="0" borderId="80" xfId="14" applyFont="1" applyBorder="1">
      <alignment vertical="center"/>
    </xf>
    <xf numFmtId="38" fontId="29" fillId="9" borderId="132" xfId="14" applyFont="1" applyFill="1" applyBorder="1" applyAlignment="1">
      <alignment vertical="center"/>
    </xf>
    <xf numFmtId="38" fontId="35" fillId="9" borderId="133" xfId="14" applyFont="1" applyFill="1" applyBorder="1" applyAlignment="1">
      <alignment vertical="center"/>
    </xf>
    <xf numFmtId="38" fontId="29" fillId="9" borderId="134" xfId="14" applyFont="1" applyFill="1" applyBorder="1" applyAlignment="1">
      <alignment vertical="center"/>
    </xf>
    <xf numFmtId="38" fontId="35" fillId="9" borderId="136" xfId="14" applyFont="1" applyFill="1" applyBorder="1" applyAlignment="1">
      <alignment vertical="center"/>
    </xf>
    <xf numFmtId="38" fontId="35" fillId="9" borderId="137" xfId="14" applyFont="1" applyFill="1" applyBorder="1" applyAlignment="1">
      <alignment vertical="center"/>
    </xf>
    <xf numFmtId="38" fontId="35" fillId="9" borderId="139" xfId="14" applyFont="1" applyFill="1" applyBorder="1" applyAlignment="1">
      <alignment vertical="center"/>
    </xf>
    <xf numFmtId="0" fontId="90" fillId="0" borderId="49" xfId="12" applyFont="1" applyBorder="1" applyAlignment="1">
      <alignment vertical="center"/>
    </xf>
    <xf numFmtId="0" fontId="91" fillId="0" borderId="76" xfId="12" applyFont="1" applyBorder="1" applyAlignment="1">
      <alignment horizontal="center" vertical="center"/>
    </xf>
    <xf numFmtId="38" fontId="35" fillId="5" borderId="134" xfId="12" applyNumberFormat="1" applyFont="1" applyFill="1" applyBorder="1" applyAlignment="1">
      <alignment vertical="center"/>
    </xf>
    <xf numFmtId="38" fontId="35" fillId="5" borderId="135" xfId="12" applyNumberFormat="1" applyFont="1" applyFill="1" applyBorder="1" applyAlignment="1">
      <alignment vertical="center"/>
    </xf>
    <xf numFmtId="38" fontId="35" fillId="5" borderId="136" xfId="12" applyNumberFormat="1" applyFont="1" applyFill="1" applyBorder="1" applyAlignment="1">
      <alignment vertical="center"/>
    </xf>
    <xf numFmtId="38" fontId="35" fillId="5" borderId="137" xfId="12" applyNumberFormat="1" applyFont="1" applyFill="1" applyBorder="1" applyAlignment="1">
      <alignment vertical="center"/>
    </xf>
    <xf numFmtId="38" fontId="35" fillId="5" borderId="138" xfId="12" applyNumberFormat="1" applyFont="1" applyFill="1" applyBorder="1" applyAlignment="1">
      <alignment vertical="center"/>
    </xf>
    <xf numFmtId="38" fontId="35" fillId="5" borderId="139" xfId="12" applyNumberFormat="1" applyFont="1" applyFill="1" applyBorder="1" applyAlignment="1">
      <alignment vertical="center"/>
    </xf>
    <xf numFmtId="0" fontId="90" fillId="0" borderId="49" xfId="12" applyFont="1" applyBorder="1">
      <alignment vertical="center"/>
    </xf>
    <xf numFmtId="0" fontId="90" fillId="0" borderId="49" xfId="12" applyFont="1" applyFill="1" applyBorder="1" applyAlignment="1">
      <alignment horizontal="left" vertical="center"/>
    </xf>
    <xf numFmtId="0" fontId="92" fillId="0" borderId="49" xfId="12" applyFont="1" applyBorder="1">
      <alignment vertical="center"/>
    </xf>
    <xf numFmtId="0" fontId="93" fillId="0" borderId="0" xfId="18" applyFont="1" applyBorder="1" applyAlignment="1">
      <alignment vertical="center"/>
    </xf>
    <xf numFmtId="189" fontId="33" fillId="0" borderId="160" xfId="18" applyNumberFormat="1" applyFont="1" applyBorder="1" applyAlignment="1">
      <alignment horizontal="right" vertical="center"/>
    </xf>
    <xf numFmtId="189" fontId="63" fillId="0" borderId="160" xfId="20" applyNumberFormat="1" applyFont="1" applyBorder="1" applyAlignment="1">
      <alignment horizontal="right" vertical="center"/>
    </xf>
    <xf numFmtId="189" fontId="63" fillId="0" borderId="107" xfId="20" applyNumberFormat="1" applyFont="1" applyBorder="1" applyAlignment="1">
      <alignment horizontal="right" vertical="center"/>
    </xf>
    <xf numFmtId="189" fontId="33" fillId="0" borderId="107" xfId="20" applyNumberFormat="1" applyFont="1" applyBorder="1" applyAlignment="1">
      <alignment horizontal="right" vertical="center"/>
    </xf>
    <xf numFmtId="189" fontId="33" fillId="0" borderId="107" xfId="20" applyNumberFormat="1" applyFont="1" applyFill="1" applyBorder="1" applyAlignment="1">
      <alignment horizontal="right" vertical="center"/>
    </xf>
    <xf numFmtId="189" fontId="33" fillId="0" borderId="165" xfId="20" applyNumberFormat="1" applyFont="1" applyBorder="1" applyAlignment="1">
      <alignment horizontal="right" vertical="center"/>
    </xf>
    <xf numFmtId="189" fontId="64" fillId="0" borderId="178" xfId="20" applyNumberFormat="1" applyFont="1" applyBorder="1" applyAlignment="1">
      <alignment horizontal="right" vertical="center"/>
    </xf>
    <xf numFmtId="189" fontId="33" fillId="0" borderId="177" xfId="20" applyNumberFormat="1" applyFont="1" applyBorder="1" applyAlignment="1">
      <alignment horizontal="right" vertical="center"/>
    </xf>
    <xf numFmtId="189" fontId="33" fillId="7" borderId="159" xfId="20" applyNumberFormat="1" applyFont="1" applyFill="1" applyBorder="1" applyAlignment="1">
      <alignment horizontal="left" vertical="center"/>
    </xf>
    <xf numFmtId="189" fontId="33" fillId="7" borderId="79" xfId="20" applyNumberFormat="1" applyFont="1" applyFill="1" applyBorder="1" applyAlignment="1">
      <alignment horizontal="left" vertical="center"/>
    </xf>
    <xf numFmtId="38" fontId="33" fillId="7" borderId="4" xfId="19" applyFont="1" applyFill="1" applyBorder="1" applyAlignment="1">
      <alignment horizontal="right" vertical="center"/>
    </xf>
    <xf numFmtId="0" fontId="33" fillId="7" borderId="5" xfId="18" applyNumberFormat="1" applyFont="1" applyFill="1" applyBorder="1" applyAlignment="1">
      <alignment horizontal="left" vertical="center"/>
    </xf>
    <xf numFmtId="189" fontId="33" fillId="7" borderId="114" xfId="18" applyNumberFormat="1" applyFont="1" applyFill="1" applyBorder="1" applyAlignment="1">
      <alignment horizontal="right" vertical="center"/>
    </xf>
    <xf numFmtId="189" fontId="33" fillId="7" borderId="0" xfId="18" applyNumberFormat="1" applyFont="1" applyFill="1" applyBorder="1" applyAlignment="1">
      <alignment horizontal="right" vertical="center"/>
    </xf>
    <xf numFmtId="189" fontId="33" fillId="7" borderId="5" xfId="18" applyNumberFormat="1" applyFont="1" applyFill="1" applyBorder="1" applyAlignment="1">
      <alignment horizontal="right" vertical="center"/>
    </xf>
    <xf numFmtId="189" fontId="33" fillId="7" borderId="160" xfId="18" applyNumberFormat="1" applyFont="1" applyFill="1" applyBorder="1" applyAlignment="1">
      <alignment horizontal="right" vertical="center"/>
    </xf>
    <xf numFmtId="38" fontId="33" fillId="7" borderId="6" xfId="19" applyFont="1" applyFill="1" applyBorder="1" applyAlignment="1">
      <alignment horizontal="right" vertical="center"/>
    </xf>
    <xf numFmtId="189" fontId="33" fillId="7" borderId="161" xfId="20" applyNumberFormat="1" applyFont="1" applyFill="1" applyBorder="1" applyAlignment="1">
      <alignment horizontal="left" vertical="center"/>
    </xf>
    <xf numFmtId="189" fontId="33" fillId="7" borderId="76" xfId="20" applyNumberFormat="1" applyFont="1" applyFill="1" applyBorder="1" applyAlignment="1">
      <alignment horizontal="left" vertical="center"/>
    </xf>
    <xf numFmtId="0" fontId="33" fillId="7" borderId="3" xfId="18" applyNumberFormat="1" applyFont="1" applyFill="1" applyBorder="1" applyAlignment="1">
      <alignment horizontal="left" vertical="center"/>
    </xf>
    <xf numFmtId="189" fontId="33" fillId="7" borderId="115" xfId="18" applyNumberFormat="1" applyFont="1" applyFill="1" applyBorder="1" applyAlignment="1">
      <alignment horizontal="right" vertical="center"/>
    </xf>
    <xf numFmtId="189" fontId="33" fillId="7" borderId="2" xfId="18" applyNumberFormat="1" applyFont="1" applyFill="1" applyBorder="1" applyAlignment="1">
      <alignment horizontal="right" vertical="center"/>
    </xf>
    <xf numFmtId="189" fontId="33" fillId="7" borderId="3" xfId="18" applyNumberFormat="1" applyFont="1" applyFill="1" applyBorder="1" applyAlignment="1">
      <alignment horizontal="right" vertical="center"/>
    </xf>
    <xf numFmtId="189" fontId="33" fillId="7" borderId="162" xfId="18" applyNumberFormat="1" applyFont="1" applyFill="1" applyBorder="1" applyAlignment="1">
      <alignment horizontal="right" vertical="center"/>
    </xf>
    <xf numFmtId="189" fontId="33" fillId="7" borderId="158" xfId="20" applyNumberFormat="1" applyFont="1" applyFill="1" applyBorder="1" applyAlignment="1">
      <alignment horizontal="left" vertical="center"/>
    </xf>
    <xf numFmtId="189" fontId="33" fillId="7" borderId="80" xfId="20" applyNumberFormat="1" applyFont="1" applyFill="1" applyBorder="1" applyAlignment="1">
      <alignment horizontal="left" vertical="center"/>
    </xf>
    <xf numFmtId="0" fontId="33" fillId="7" borderId="8" xfId="18" applyNumberFormat="1" applyFont="1" applyFill="1" applyBorder="1" applyAlignment="1">
      <alignment horizontal="left" vertical="center"/>
    </xf>
    <xf numFmtId="189" fontId="33" fillId="7" borderId="116" xfId="18" applyNumberFormat="1" applyFont="1" applyFill="1" applyBorder="1" applyAlignment="1">
      <alignment horizontal="right" vertical="center"/>
    </xf>
    <xf numFmtId="189" fontId="33" fillId="7" borderId="7" xfId="18" applyNumberFormat="1" applyFont="1" applyFill="1" applyBorder="1" applyAlignment="1">
      <alignment horizontal="right" vertical="center"/>
    </xf>
    <xf numFmtId="189" fontId="33" fillId="7" borderId="8" xfId="18" applyNumberFormat="1" applyFont="1" applyFill="1" applyBorder="1" applyAlignment="1">
      <alignment horizontal="right" vertical="center"/>
    </xf>
    <xf numFmtId="189" fontId="33" fillId="7" borderId="163" xfId="18" applyNumberFormat="1" applyFont="1" applyFill="1" applyBorder="1" applyAlignment="1">
      <alignment horizontal="right" vertical="center"/>
    </xf>
    <xf numFmtId="189" fontId="50" fillId="0" borderId="155" xfId="18" applyNumberFormat="1" applyFont="1" applyFill="1" applyBorder="1" applyAlignment="1">
      <alignment horizontal="center" vertical="center"/>
    </xf>
    <xf numFmtId="189" fontId="50" fillId="0" borderId="183" xfId="18" applyNumberFormat="1" applyFont="1" applyFill="1" applyBorder="1" applyAlignment="1">
      <alignment horizontal="center" vertical="center"/>
    </xf>
    <xf numFmtId="189" fontId="50" fillId="0" borderId="184" xfId="18" applyNumberFormat="1" applyFont="1" applyFill="1" applyBorder="1" applyAlignment="1">
      <alignment horizontal="center" vertical="center"/>
    </xf>
    <xf numFmtId="189" fontId="50" fillId="0" borderId="185" xfId="18" applyNumberFormat="1" applyFont="1" applyFill="1" applyBorder="1" applyAlignment="1">
      <alignment horizontal="center" vertical="center"/>
    </xf>
    <xf numFmtId="189" fontId="50" fillId="0" borderId="186" xfId="18" applyNumberFormat="1" applyFont="1" applyFill="1" applyBorder="1" applyAlignment="1">
      <alignment horizontal="center" vertical="center"/>
    </xf>
    <xf numFmtId="189" fontId="50" fillId="0" borderId="187" xfId="18" applyNumberFormat="1" applyFont="1" applyFill="1" applyBorder="1" applyAlignment="1">
      <alignment horizontal="center" vertical="center"/>
    </xf>
    <xf numFmtId="189" fontId="95" fillId="0" borderId="153" xfId="18" applyNumberFormat="1" applyFont="1" applyFill="1" applyBorder="1" applyAlignment="1">
      <alignment horizontal="center" vertical="center"/>
    </xf>
    <xf numFmtId="189" fontId="95" fillId="0" borderId="154" xfId="18" applyNumberFormat="1" applyFont="1" applyFill="1" applyBorder="1" applyAlignment="1">
      <alignment horizontal="center" vertical="center" wrapText="1"/>
    </xf>
    <xf numFmtId="189" fontId="33" fillId="5" borderId="80" xfId="20" applyNumberFormat="1" applyFont="1" applyFill="1" applyBorder="1" applyAlignment="1">
      <alignment horizontal="left" vertical="center"/>
    </xf>
    <xf numFmtId="38" fontId="33" fillId="5" borderId="6" xfId="19" applyFont="1" applyFill="1" applyBorder="1" applyAlignment="1">
      <alignment horizontal="right" vertical="center"/>
    </xf>
    <xf numFmtId="0" fontId="33" fillId="5" borderId="8" xfId="18" applyNumberFormat="1" applyFont="1" applyFill="1" applyBorder="1" applyAlignment="1">
      <alignment horizontal="left" vertical="center"/>
    </xf>
    <xf numFmtId="189" fontId="33" fillId="5" borderId="4" xfId="20" applyNumberFormat="1" applyFont="1" applyFill="1" applyBorder="1" applyAlignment="1">
      <alignment horizontal="left" vertical="center"/>
    </xf>
    <xf numFmtId="38" fontId="33" fillId="5" borderId="4" xfId="19" applyFont="1" applyFill="1" applyBorder="1" applyAlignment="1">
      <alignment horizontal="right" vertical="center"/>
    </xf>
    <xf numFmtId="0" fontId="33" fillId="5" borderId="3" xfId="18" applyNumberFormat="1" applyFont="1" applyFill="1" applyBorder="1" applyAlignment="1">
      <alignment horizontal="left" vertical="center"/>
    </xf>
    <xf numFmtId="0" fontId="33" fillId="5" borderId="5" xfId="18" applyNumberFormat="1" applyFont="1" applyFill="1" applyBorder="1" applyAlignment="1">
      <alignment horizontal="left" vertical="center"/>
    </xf>
    <xf numFmtId="189" fontId="33" fillId="5" borderId="6" xfId="20" applyNumberFormat="1" applyFont="1" applyFill="1" applyBorder="1" applyAlignment="1">
      <alignment horizontal="left" vertical="center"/>
    </xf>
    <xf numFmtId="0" fontId="33" fillId="5" borderId="83" xfId="18" applyNumberFormat="1" applyFont="1" applyFill="1" applyBorder="1" applyAlignment="1">
      <alignment horizontal="left" vertical="center"/>
    </xf>
    <xf numFmtId="189" fontId="33" fillId="7" borderId="166" xfId="20" applyNumberFormat="1" applyFont="1" applyFill="1" applyBorder="1" applyAlignment="1">
      <alignment horizontal="left" vertical="center"/>
    </xf>
    <xf numFmtId="189" fontId="33" fillId="7" borderId="100" xfId="20" applyNumberFormat="1" applyFont="1" applyFill="1" applyBorder="1" applyAlignment="1">
      <alignment horizontal="left" vertical="center"/>
    </xf>
    <xf numFmtId="0" fontId="33" fillId="7" borderId="18" xfId="18" applyNumberFormat="1" applyFont="1" applyFill="1" applyBorder="1" applyAlignment="1">
      <alignment horizontal="left" vertical="center"/>
    </xf>
    <xf numFmtId="189" fontId="33" fillId="7" borderId="19" xfId="20" applyNumberFormat="1" applyFont="1" applyFill="1" applyBorder="1" applyAlignment="1">
      <alignment horizontal="left" vertical="center"/>
    </xf>
    <xf numFmtId="189" fontId="33" fillId="7" borderId="118" xfId="20" applyNumberFormat="1" applyFont="1" applyFill="1" applyBorder="1" applyAlignment="1">
      <alignment horizontal="right" vertical="center"/>
    </xf>
    <xf numFmtId="189" fontId="33" fillId="7" borderId="18" xfId="20" applyNumberFormat="1" applyFont="1" applyFill="1" applyBorder="1" applyAlignment="1">
      <alignment horizontal="right" vertical="center"/>
    </xf>
    <xf numFmtId="189" fontId="33" fillId="7" borderId="19" xfId="20" applyNumberFormat="1" applyFont="1" applyFill="1" applyBorder="1" applyAlignment="1">
      <alignment horizontal="right" vertical="center"/>
    </xf>
    <xf numFmtId="189" fontId="33" fillId="7" borderId="167" xfId="20" applyNumberFormat="1" applyFont="1" applyFill="1" applyBorder="1" applyAlignment="1">
      <alignment horizontal="right" vertical="center"/>
    </xf>
    <xf numFmtId="0" fontId="33" fillId="7" borderId="60" xfId="18" applyNumberFormat="1" applyFont="1" applyFill="1" applyBorder="1" applyAlignment="1">
      <alignment horizontal="left" vertical="center"/>
    </xf>
    <xf numFmtId="189" fontId="33" fillId="7" borderId="8" xfId="20" applyNumberFormat="1" applyFont="1" applyFill="1" applyBorder="1" applyAlignment="1">
      <alignment horizontal="left" vertical="center"/>
    </xf>
    <xf numFmtId="189" fontId="33" fillId="7" borderId="116" xfId="20" applyNumberFormat="1" applyFont="1" applyFill="1" applyBorder="1" applyAlignment="1">
      <alignment horizontal="right" vertical="center"/>
    </xf>
    <xf numFmtId="189" fontId="33" fillId="7" borderId="7" xfId="20" applyNumberFormat="1" applyFont="1" applyFill="1" applyBorder="1" applyAlignment="1">
      <alignment horizontal="right" vertical="center"/>
    </xf>
    <xf numFmtId="189" fontId="33" fillId="7" borderId="8" xfId="20" applyNumberFormat="1" applyFont="1" applyFill="1" applyBorder="1" applyAlignment="1">
      <alignment horizontal="right" vertical="center"/>
    </xf>
    <xf numFmtId="189" fontId="33" fillId="7" borderId="165" xfId="20" applyNumberFormat="1" applyFont="1" applyFill="1" applyBorder="1" applyAlignment="1">
      <alignment horizontal="right" vertical="center"/>
    </xf>
    <xf numFmtId="0" fontId="33" fillId="7" borderId="7" xfId="18" applyNumberFormat="1" applyFont="1" applyFill="1" applyBorder="1" applyAlignment="1">
      <alignment horizontal="left" vertical="center"/>
    </xf>
    <xf numFmtId="0" fontId="33" fillId="5" borderId="80" xfId="18" applyNumberFormat="1" applyFont="1" applyFill="1" applyBorder="1" applyAlignment="1">
      <alignment horizontal="left" vertical="center"/>
    </xf>
    <xf numFmtId="0" fontId="33" fillId="5" borderId="7" xfId="18" applyNumberFormat="1" applyFont="1" applyFill="1" applyBorder="1" applyAlignment="1">
      <alignment horizontal="left" vertical="center"/>
    </xf>
    <xf numFmtId="0" fontId="33" fillId="5" borderId="77" xfId="18" applyNumberFormat="1" applyFont="1" applyFill="1" applyBorder="1" applyAlignment="1">
      <alignment horizontal="left" vertical="center"/>
    </xf>
    <xf numFmtId="0" fontId="33" fillId="5" borderId="75" xfId="18" applyNumberFormat="1" applyFont="1" applyFill="1" applyBorder="1" applyAlignment="1">
      <alignment horizontal="left" vertical="center"/>
    </xf>
    <xf numFmtId="0" fontId="33" fillId="5" borderId="21" xfId="18" applyNumberFormat="1" applyFont="1" applyFill="1" applyBorder="1" applyAlignment="1">
      <alignment horizontal="left" vertical="center"/>
    </xf>
    <xf numFmtId="0" fontId="33" fillId="5" borderId="101" xfId="18" applyNumberFormat="1" applyFont="1" applyFill="1" applyBorder="1" applyAlignment="1">
      <alignment horizontal="left" vertical="center"/>
    </xf>
    <xf numFmtId="0" fontId="33" fillId="5" borderId="78" xfId="18" applyNumberFormat="1" applyFont="1" applyFill="1" applyBorder="1" applyAlignment="1">
      <alignment horizontal="left" vertical="center"/>
    </xf>
    <xf numFmtId="0" fontId="33" fillId="5" borderId="58" xfId="18" applyNumberFormat="1" applyFont="1" applyFill="1" applyBorder="1" applyAlignment="1">
      <alignment horizontal="left" vertical="center"/>
    </xf>
    <xf numFmtId="0" fontId="33" fillId="5" borderId="121" xfId="18" applyNumberFormat="1" applyFont="1" applyFill="1" applyBorder="1" applyAlignment="1">
      <alignment horizontal="left" vertical="center"/>
    </xf>
    <xf numFmtId="0" fontId="33" fillId="5" borderId="60" xfId="18" applyNumberFormat="1" applyFont="1" applyFill="1" applyBorder="1" applyAlignment="1">
      <alignment horizontal="left" vertical="center"/>
    </xf>
    <xf numFmtId="0" fontId="33" fillId="5" borderId="138" xfId="18" applyNumberFormat="1" applyFont="1" applyFill="1" applyBorder="1" applyAlignment="1">
      <alignment horizontal="left" vertical="center"/>
    </xf>
    <xf numFmtId="0" fontId="33" fillId="5" borderId="176" xfId="18" applyNumberFormat="1" applyFont="1" applyFill="1" applyBorder="1" applyAlignment="1">
      <alignment horizontal="left" vertical="center"/>
    </xf>
    <xf numFmtId="189" fontId="96" fillId="0" borderId="162" xfId="20" applyNumberFormat="1" applyFont="1" applyFill="1" applyBorder="1" applyAlignment="1">
      <alignment horizontal="left" vertical="center"/>
    </xf>
    <xf numFmtId="189" fontId="96" fillId="0" borderId="160" xfId="20" applyNumberFormat="1" applyFont="1" applyFill="1" applyBorder="1" applyAlignment="1">
      <alignment horizontal="left" vertical="center"/>
    </xf>
    <xf numFmtId="189" fontId="96" fillId="0" borderId="160" xfId="20" applyNumberFormat="1" applyFont="1" applyBorder="1" applyAlignment="1">
      <alignment horizontal="left" vertical="center"/>
    </xf>
    <xf numFmtId="189" fontId="97" fillId="5" borderId="158" xfId="20" applyNumberFormat="1" applyFont="1" applyFill="1" applyBorder="1" applyAlignment="1">
      <alignment horizontal="left" vertical="center"/>
    </xf>
    <xf numFmtId="189" fontId="97" fillId="5" borderId="159" xfId="20" applyNumberFormat="1" applyFont="1" applyFill="1" applyBorder="1" applyAlignment="1">
      <alignment horizontal="left" vertical="center"/>
    </xf>
    <xf numFmtId="189" fontId="97" fillId="5" borderId="140" xfId="20" applyNumberFormat="1" applyFont="1" applyFill="1" applyBorder="1" applyAlignment="1">
      <alignment horizontal="left" vertical="center"/>
    </xf>
    <xf numFmtId="0" fontId="97" fillId="5" borderId="158" xfId="18" applyNumberFormat="1" applyFont="1" applyFill="1" applyBorder="1" applyAlignment="1">
      <alignment horizontal="left" vertical="center"/>
    </xf>
    <xf numFmtId="0" fontId="97" fillId="5" borderId="168" xfId="18" applyNumberFormat="1" applyFont="1" applyFill="1" applyBorder="1" applyAlignment="1">
      <alignment horizontal="left" vertical="center"/>
    </xf>
    <xf numFmtId="0" fontId="97" fillId="5" borderId="169" xfId="18" applyNumberFormat="1" applyFont="1" applyFill="1" applyBorder="1" applyAlignment="1">
      <alignment horizontal="left" vertical="center"/>
    </xf>
    <xf numFmtId="0" fontId="97" fillId="5" borderId="171" xfId="18" applyNumberFormat="1" applyFont="1" applyFill="1" applyBorder="1" applyAlignment="1">
      <alignment horizontal="left" vertical="center"/>
    </xf>
    <xf numFmtId="0" fontId="97" fillId="5" borderId="173" xfId="18" applyNumberFormat="1" applyFont="1" applyFill="1" applyBorder="1" applyAlignment="1">
      <alignment horizontal="left" vertical="center"/>
    </xf>
    <xf numFmtId="0" fontId="97" fillId="5" borderId="175" xfId="18" applyNumberFormat="1" applyFont="1" applyFill="1" applyBorder="1" applyAlignment="1">
      <alignment horizontal="left" vertical="center"/>
    </xf>
    <xf numFmtId="189" fontId="97" fillId="14" borderId="140" xfId="20" applyNumberFormat="1" applyFont="1" applyFill="1" applyBorder="1" applyAlignment="1">
      <alignment horizontal="left" vertical="center"/>
    </xf>
    <xf numFmtId="38" fontId="33" fillId="14" borderId="6" xfId="19" applyFont="1" applyFill="1" applyBorder="1" applyAlignment="1">
      <alignment horizontal="right" vertical="center"/>
    </xf>
    <xf numFmtId="0" fontId="33" fillId="14" borderId="83" xfId="18" applyNumberFormat="1" applyFont="1" applyFill="1" applyBorder="1" applyAlignment="1">
      <alignment horizontal="left" vertical="center"/>
    </xf>
    <xf numFmtId="189" fontId="33" fillId="14" borderId="113" xfId="20" applyNumberFormat="1" applyFont="1" applyFill="1" applyBorder="1" applyAlignment="1">
      <alignment horizontal="right" vertical="center"/>
    </xf>
    <xf numFmtId="189" fontId="33" fillId="14" borderId="117" xfId="20" applyNumberFormat="1" applyFont="1" applyFill="1" applyBorder="1" applyAlignment="1">
      <alignment horizontal="right" vertical="center"/>
    </xf>
    <xf numFmtId="189" fontId="33" fillId="14" borderId="83" xfId="20" applyNumberFormat="1" applyFont="1" applyFill="1" applyBorder="1" applyAlignment="1">
      <alignment horizontal="right" vertical="center"/>
    </xf>
    <xf numFmtId="189" fontId="33" fillId="14" borderId="164" xfId="20" applyNumberFormat="1" applyFont="1" applyFill="1" applyBorder="1" applyAlignment="1">
      <alignment horizontal="right" vertical="center"/>
    </xf>
    <xf numFmtId="0" fontId="97" fillId="14" borderId="169" xfId="18" applyNumberFormat="1" applyFont="1" applyFill="1" applyBorder="1" applyAlignment="1">
      <alignment horizontal="left" vertical="center"/>
    </xf>
    <xf numFmtId="0" fontId="33" fillId="14" borderId="77" xfId="18" applyNumberFormat="1" applyFont="1" applyFill="1" applyBorder="1" applyAlignment="1">
      <alignment horizontal="left" vertical="center"/>
    </xf>
    <xf numFmtId="0" fontId="33" fillId="14" borderId="21" xfId="18" applyNumberFormat="1" applyFont="1" applyFill="1" applyBorder="1" applyAlignment="1">
      <alignment horizontal="left" vertical="center"/>
    </xf>
    <xf numFmtId="189" fontId="33" fillId="14" borderId="119" xfId="20" applyNumberFormat="1" applyFont="1" applyFill="1" applyBorder="1" applyAlignment="1">
      <alignment horizontal="right" vertical="center"/>
    </xf>
    <xf numFmtId="189" fontId="33" fillId="14" borderId="21" xfId="20" applyNumberFormat="1" applyFont="1" applyFill="1" applyBorder="1" applyAlignment="1">
      <alignment horizontal="right" vertical="center"/>
    </xf>
    <xf numFmtId="189" fontId="33" fillId="14" borderId="68" xfId="20" applyNumberFormat="1" applyFont="1" applyFill="1" applyBorder="1" applyAlignment="1">
      <alignment horizontal="right" vertical="center"/>
    </xf>
    <xf numFmtId="189" fontId="33" fillId="14" borderId="170" xfId="20" applyNumberFormat="1" applyFont="1" applyFill="1" applyBorder="1" applyAlignment="1">
      <alignment horizontal="right" vertical="center"/>
    </xf>
    <xf numFmtId="0" fontId="97" fillId="5" borderId="8" xfId="18" applyNumberFormat="1" applyFont="1" applyFill="1" applyBorder="1" applyAlignment="1">
      <alignment horizontal="left" vertical="center"/>
    </xf>
    <xf numFmtId="189" fontId="97" fillId="5" borderId="4" xfId="20" applyNumberFormat="1" applyFont="1" applyFill="1" applyBorder="1" applyAlignment="1">
      <alignment horizontal="left" vertical="center"/>
    </xf>
    <xf numFmtId="189" fontId="97" fillId="5" borderId="49" xfId="20" applyNumberFormat="1" applyFont="1" applyFill="1" applyBorder="1" applyAlignment="1">
      <alignment horizontal="left" vertical="center"/>
    </xf>
    <xf numFmtId="0" fontId="97" fillId="5" borderId="75" xfId="18" applyNumberFormat="1" applyFont="1" applyFill="1" applyBorder="1" applyAlignment="1">
      <alignment horizontal="left" vertical="center"/>
    </xf>
    <xf numFmtId="0" fontId="97" fillId="5" borderId="21" xfId="18" applyNumberFormat="1" applyFont="1" applyFill="1" applyBorder="1" applyAlignment="1">
      <alignment horizontal="left" vertical="center"/>
    </xf>
    <xf numFmtId="0" fontId="97" fillId="5" borderId="58" xfId="18" applyNumberFormat="1" applyFont="1" applyFill="1" applyBorder="1" applyAlignment="1">
      <alignment horizontal="left" vertical="center"/>
    </xf>
    <xf numFmtId="0" fontId="97" fillId="5" borderId="60" xfId="18" applyNumberFormat="1" applyFont="1" applyFill="1" applyBorder="1" applyAlignment="1">
      <alignment horizontal="left" vertical="center"/>
    </xf>
    <xf numFmtId="0" fontId="97" fillId="5" borderId="176" xfId="18" applyNumberFormat="1" applyFont="1" applyFill="1" applyBorder="1" applyAlignment="1">
      <alignment horizontal="left" vertical="center"/>
    </xf>
    <xf numFmtId="0" fontId="97" fillId="5" borderId="7" xfId="18" applyNumberFormat="1" applyFont="1" applyFill="1" applyBorder="1" applyAlignment="1">
      <alignment horizontal="left" vertical="center"/>
    </xf>
    <xf numFmtId="189" fontId="97" fillId="14" borderId="49" xfId="20" applyNumberFormat="1" applyFont="1" applyFill="1" applyBorder="1" applyAlignment="1">
      <alignment horizontal="left" vertical="center"/>
    </xf>
    <xf numFmtId="0" fontId="97" fillId="14" borderId="21" xfId="18" applyNumberFormat="1" applyFont="1" applyFill="1" applyBorder="1" applyAlignment="1">
      <alignment horizontal="left" vertical="center"/>
    </xf>
    <xf numFmtId="189" fontId="33" fillId="5" borderId="113" xfId="18" applyNumberFormat="1" applyFont="1" applyFill="1" applyBorder="1" applyAlignment="1">
      <alignment horizontal="right" vertical="center"/>
    </xf>
    <xf numFmtId="189" fontId="33" fillId="5" borderId="114" xfId="18" applyNumberFormat="1" applyFont="1" applyFill="1" applyBorder="1" applyAlignment="1">
      <alignment horizontal="right" vertical="center"/>
    </xf>
    <xf numFmtId="189" fontId="33" fillId="5" borderId="113" xfId="20" applyNumberFormat="1" applyFont="1" applyFill="1" applyBorder="1" applyAlignment="1">
      <alignment horizontal="right" vertical="center"/>
    </xf>
    <xf numFmtId="189" fontId="33" fillId="5" borderId="114" xfId="20" applyNumberFormat="1" applyFont="1" applyFill="1" applyBorder="1" applyAlignment="1">
      <alignment horizontal="right" vertical="center"/>
    </xf>
    <xf numFmtId="189" fontId="33" fillId="5" borderId="116" xfId="20" applyNumberFormat="1" applyFont="1" applyFill="1" applyBorder="1" applyAlignment="1">
      <alignment horizontal="right" vertical="center"/>
    </xf>
    <xf numFmtId="189" fontId="64" fillId="5" borderId="116" xfId="20" applyNumberFormat="1" applyFont="1" applyFill="1" applyBorder="1" applyAlignment="1">
      <alignment horizontal="right" vertical="center"/>
    </xf>
    <xf numFmtId="189" fontId="33" fillId="5" borderId="118" xfId="20" applyNumberFormat="1" applyFont="1" applyFill="1" applyBorder="1" applyAlignment="1">
      <alignment horizontal="right" vertical="center"/>
    </xf>
    <xf numFmtId="189" fontId="33" fillId="5" borderId="119" xfId="20" applyNumberFormat="1" applyFont="1" applyFill="1" applyBorder="1" applyAlignment="1">
      <alignment horizontal="right" vertical="center"/>
    </xf>
    <xf numFmtId="189" fontId="33" fillId="5" borderId="122" xfId="20" applyNumberFormat="1" applyFont="1" applyFill="1" applyBorder="1" applyAlignment="1">
      <alignment horizontal="right" vertical="center"/>
    </xf>
    <xf numFmtId="189" fontId="33" fillId="5" borderId="177" xfId="20" applyNumberFormat="1" applyFont="1" applyFill="1" applyBorder="1" applyAlignment="1">
      <alignment horizontal="right" vertical="center"/>
    </xf>
    <xf numFmtId="189" fontId="33" fillId="5" borderId="2" xfId="20" applyNumberFormat="1" applyFont="1" applyFill="1" applyBorder="1" applyAlignment="1">
      <alignment horizontal="right" vertical="center"/>
    </xf>
    <xf numFmtId="189" fontId="33" fillId="5" borderId="0" xfId="20" applyNumberFormat="1" applyFont="1" applyFill="1" applyBorder="1" applyAlignment="1">
      <alignment horizontal="right" vertical="center"/>
    </xf>
    <xf numFmtId="189" fontId="33" fillId="5" borderId="7" xfId="20" applyNumberFormat="1" applyFont="1" applyFill="1" applyBorder="1" applyAlignment="1">
      <alignment horizontal="right" vertical="center"/>
    </xf>
    <xf numFmtId="189" fontId="33" fillId="5" borderId="117" xfId="20" applyNumberFormat="1" applyFont="1" applyFill="1" applyBorder="1" applyAlignment="1">
      <alignment horizontal="right" vertical="center"/>
    </xf>
    <xf numFmtId="189" fontId="33" fillId="5" borderId="50" xfId="20" applyNumberFormat="1" applyFont="1" applyFill="1" applyBorder="1" applyAlignment="1">
      <alignment horizontal="right" vertical="center"/>
    </xf>
    <xf numFmtId="189" fontId="33" fillId="5" borderId="75" xfId="20" applyNumberFormat="1" applyFont="1" applyFill="1" applyBorder="1" applyAlignment="1">
      <alignment horizontal="right" vertical="center"/>
    </xf>
    <xf numFmtId="189" fontId="33" fillId="5" borderId="21" xfId="20" applyNumberFormat="1" applyFont="1" applyFill="1" applyBorder="1" applyAlignment="1">
      <alignment horizontal="right" vertical="center"/>
    </xf>
    <xf numFmtId="189" fontId="33" fillId="5" borderId="58" xfId="20" applyNumberFormat="1" applyFont="1" applyFill="1" applyBorder="1" applyAlignment="1">
      <alignment horizontal="right" vertical="center"/>
    </xf>
    <xf numFmtId="189" fontId="33" fillId="5" borderId="60" xfId="20" applyNumberFormat="1" applyFont="1" applyFill="1" applyBorder="1" applyAlignment="1">
      <alignment horizontal="right" vertical="center"/>
    </xf>
    <xf numFmtId="189" fontId="33" fillId="5" borderId="115" xfId="20" applyNumberFormat="1" applyFont="1" applyFill="1" applyBorder="1" applyAlignment="1">
      <alignment horizontal="right" vertical="center"/>
    </xf>
    <xf numFmtId="189" fontId="33" fillId="5" borderId="5" xfId="18" applyNumberFormat="1" applyFont="1" applyFill="1" applyBorder="1" applyAlignment="1">
      <alignment horizontal="right" vertical="center"/>
    </xf>
    <xf numFmtId="189" fontId="33" fillId="5" borderId="5" xfId="20" applyNumberFormat="1" applyFont="1" applyFill="1" applyBorder="1" applyAlignment="1">
      <alignment horizontal="right" vertical="center"/>
    </xf>
    <xf numFmtId="189" fontId="33" fillId="5" borderId="83" xfId="20" applyNumberFormat="1" applyFont="1" applyFill="1" applyBorder="1" applyAlignment="1">
      <alignment horizontal="right" vertical="center"/>
    </xf>
    <xf numFmtId="189" fontId="33" fillId="5" borderId="8" xfId="20" applyNumberFormat="1" applyFont="1" applyFill="1" applyBorder="1" applyAlignment="1">
      <alignment horizontal="right" vertical="center"/>
    </xf>
    <xf numFmtId="189" fontId="33" fillId="5" borderId="19" xfId="20" applyNumberFormat="1" applyFont="1" applyFill="1" applyBorder="1" applyAlignment="1">
      <alignment horizontal="right" vertical="center"/>
    </xf>
    <xf numFmtId="189" fontId="33" fillId="5" borderId="68" xfId="20" applyNumberFormat="1" applyFont="1" applyFill="1" applyBorder="1" applyAlignment="1">
      <alignment horizontal="right" vertical="center"/>
    </xf>
    <xf numFmtId="189" fontId="33" fillId="5" borderId="71" xfId="20" applyNumberFormat="1" applyFont="1" applyFill="1" applyBorder="1" applyAlignment="1">
      <alignment horizontal="right" vertical="center"/>
    </xf>
    <xf numFmtId="189" fontId="33" fillId="5" borderId="69" xfId="20" applyNumberFormat="1" applyFont="1" applyFill="1" applyBorder="1" applyAlignment="1">
      <alignment horizontal="right" vertical="center"/>
    </xf>
    <xf numFmtId="189" fontId="33" fillId="5" borderId="178" xfId="20" applyNumberFormat="1" applyFont="1" applyFill="1" applyBorder="1" applyAlignment="1">
      <alignment horizontal="right" vertical="center"/>
    </xf>
    <xf numFmtId="189" fontId="33" fillId="5" borderId="107" xfId="20" applyNumberFormat="1" applyFont="1" applyFill="1" applyBorder="1" applyAlignment="1">
      <alignment horizontal="right" vertical="center"/>
    </xf>
    <xf numFmtId="189" fontId="33" fillId="5" borderId="164" xfId="20" applyNumberFormat="1" applyFont="1" applyFill="1" applyBorder="1" applyAlignment="1">
      <alignment horizontal="right" vertical="center"/>
    </xf>
    <xf numFmtId="189" fontId="33" fillId="5" borderId="165" xfId="20" applyNumberFormat="1" applyFont="1" applyFill="1" applyBorder="1" applyAlignment="1">
      <alignment horizontal="right" vertical="center"/>
    </xf>
    <xf numFmtId="189" fontId="33" fillId="5" borderId="167" xfId="20" applyNumberFormat="1" applyFont="1" applyFill="1" applyBorder="1" applyAlignment="1">
      <alignment horizontal="right" vertical="center"/>
    </xf>
    <xf numFmtId="189" fontId="33" fillId="5" borderId="170" xfId="20" applyNumberFormat="1" applyFont="1" applyFill="1" applyBorder="1" applyAlignment="1">
      <alignment horizontal="right" vertical="center"/>
    </xf>
    <xf numFmtId="189" fontId="33" fillId="5" borderId="172" xfId="20" applyNumberFormat="1" applyFont="1" applyFill="1" applyBorder="1" applyAlignment="1">
      <alignment horizontal="right" vertical="center"/>
    </xf>
    <xf numFmtId="189" fontId="33" fillId="5" borderId="174" xfId="20" applyNumberFormat="1" applyFont="1" applyFill="1" applyBorder="1" applyAlignment="1">
      <alignment horizontal="right" vertical="center"/>
    </xf>
    <xf numFmtId="189" fontId="33" fillId="5" borderId="179" xfId="20" applyNumberFormat="1" applyFont="1" applyFill="1" applyBorder="1" applyAlignment="1">
      <alignment horizontal="right" vertical="center"/>
    </xf>
    <xf numFmtId="0" fontId="38" fillId="0" borderId="151" xfId="13" applyFill="1" applyBorder="1" applyAlignment="1">
      <alignment vertical="center"/>
    </xf>
    <xf numFmtId="0" fontId="18" fillId="0" borderId="159" xfId="12" applyFont="1" applyFill="1" applyBorder="1" applyAlignment="1">
      <alignment vertical="top"/>
    </xf>
    <xf numFmtId="190" fontId="18" fillId="0" borderId="107" xfId="12" applyNumberFormat="1" applyFont="1" applyFill="1" applyBorder="1" applyAlignment="1">
      <alignment horizontal="right" vertical="center"/>
    </xf>
    <xf numFmtId="190" fontId="18" fillId="0" borderId="190" xfId="12" applyNumberFormat="1" applyFont="1" applyFill="1" applyBorder="1" applyAlignment="1">
      <alignment horizontal="right" vertical="center"/>
    </xf>
    <xf numFmtId="190" fontId="18" fillId="0" borderId="191" xfId="12" applyNumberFormat="1" applyFont="1" applyFill="1" applyBorder="1" applyAlignment="1">
      <alignment horizontal="right" vertical="center"/>
    </xf>
    <xf numFmtId="190" fontId="18" fillId="0" borderId="192" xfId="12" applyNumberFormat="1" applyFont="1" applyFill="1" applyBorder="1" applyAlignment="1">
      <alignment horizontal="right" vertical="center"/>
    </xf>
    <xf numFmtId="0" fontId="18" fillId="10" borderId="159" xfId="12" applyFont="1" applyFill="1" applyBorder="1">
      <alignment vertical="center"/>
    </xf>
    <xf numFmtId="190" fontId="18" fillId="0" borderId="107" xfId="12" applyNumberFormat="1" applyFont="1" applyFill="1" applyBorder="1" applyAlignment="1">
      <alignment horizontal="right" vertical="top"/>
    </xf>
    <xf numFmtId="190" fontId="18" fillId="0" borderId="193" xfId="12" applyNumberFormat="1" applyFont="1" applyFill="1" applyBorder="1" applyAlignment="1">
      <alignment horizontal="right" vertical="center"/>
    </xf>
    <xf numFmtId="190" fontId="18" fillId="0" borderId="194" xfId="12" applyNumberFormat="1" applyFont="1" applyFill="1" applyBorder="1" applyAlignment="1">
      <alignment horizontal="right" vertical="center"/>
    </xf>
    <xf numFmtId="190" fontId="18" fillId="0" borderId="195" xfId="12" applyNumberFormat="1" applyFont="1" applyFill="1" applyBorder="1" applyAlignment="1">
      <alignment horizontal="right" vertical="center"/>
    </xf>
    <xf numFmtId="0" fontId="65" fillId="0" borderId="159" xfId="12" applyFont="1" applyFill="1" applyBorder="1">
      <alignment vertical="center"/>
    </xf>
    <xf numFmtId="0" fontId="18" fillId="0" borderId="180" xfId="12" applyFont="1" applyFill="1" applyBorder="1" applyAlignment="1">
      <alignment vertical="top"/>
    </xf>
    <xf numFmtId="0" fontId="65" fillId="0" borderId="188" xfId="12" applyFont="1" applyFill="1" applyBorder="1" applyAlignment="1">
      <alignment horizontal="center" vertical="top" wrapText="1"/>
    </xf>
    <xf numFmtId="0" fontId="65" fillId="0" borderId="104" xfId="12" applyFont="1" applyFill="1" applyBorder="1" applyAlignment="1">
      <alignment horizontal="center" vertical="top" wrapText="1"/>
    </xf>
    <xf numFmtId="0" fontId="65" fillId="0" borderId="105" xfId="12" applyFont="1" applyFill="1" applyBorder="1" applyAlignment="1">
      <alignment horizontal="center" vertical="top" wrapText="1"/>
    </xf>
    <xf numFmtId="0" fontId="65" fillId="0" borderId="4" xfId="12" applyFont="1" applyFill="1" applyBorder="1" applyAlignment="1">
      <alignment horizontal="center" vertical="top" wrapText="1"/>
    </xf>
    <xf numFmtId="0" fontId="65" fillId="0" borderId="0" xfId="12" applyFont="1" applyFill="1" applyBorder="1" applyAlignment="1">
      <alignment horizontal="center" vertical="top" wrapText="1"/>
    </xf>
    <xf numFmtId="0" fontId="65" fillId="0" borderId="2" xfId="12" applyFont="1" applyFill="1" applyBorder="1" applyAlignment="1">
      <alignment horizontal="center" vertical="top" wrapText="1"/>
    </xf>
    <xf numFmtId="0" fontId="98" fillId="0" borderId="2" xfId="12" applyFont="1" applyFill="1" applyBorder="1" applyAlignment="1">
      <alignment vertical="top" wrapText="1"/>
    </xf>
    <xf numFmtId="0" fontId="65" fillId="0" borderId="1" xfId="12" applyFont="1" applyFill="1" applyBorder="1" applyAlignment="1">
      <alignment horizontal="center" vertical="top" wrapText="1"/>
    </xf>
    <xf numFmtId="0" fontId="65" fillId="0" borderId="189" xfId="12" applyFont="1" applyFill="1" applyBorder="1" applyAlignment="1">
      <alignment horizontal="center" vertical="top" wrapText="1"/>
    </xf>
    <xf numFmtId="0" fontId="65" fillId="0" borderId="181" xfId="12" applyFont="1" applyFill="1" applyBorder="1" applyAlignment="1">
      <alignment horizontal="center" vertical="top" wrapText="1"/>
    </xf>
    <xf numFmtId="0" fontId="65" fillId="0" borderId="196" xfId="12" applyFont="1" applyFill="1" applyBorder="1" applyAlignment="1">
      <alignment horizontal="center" vertical="top" wrapText="1"/>
    </xf>
    <xf numFmtId="0" fontId="65" fillId="0" borderId="185" xfId="12" applyFont="1" applyFill="1" applyBorder="1" applyAlignment="1">
      <alignment horizontal="center" vertical="top" wrapText="1"/>
    </xf>
    <xf numFmtId="0" fontId="65" fillId="0" borderId="197" xfId="12" applyFont="1" applyFill="1" applyBorder="1" applyAlignment="1">
      <alignment horizontal="center" vertical="top" wrapText="1"/>
    </xf>
    <xf numFmtId="0" fontId="18" fillId="7" borderId="159" xfId="12" applyFont="1" applyFill="1" applyBorder="1">
      <alignment vertical="center"/>
    </xf>
    <xf numFmtId="190" fontId="18" fillId="7" borderId="4" xfId="12" applyNumberFormat="1" applyFont="1" applyFill="1" applyBorder="1" applyAlignment="1">
      <alignment horizontal="right" vertical="center"/>
    </xf>
    <xf numFmtId="190" fontId="18" fillId="7" borderId="0" xfId="12" applyNumberFormat="1" applyFont="1" applyFill="1" applyBorder="1" applyAlignment="1">
      <alignment horizontal="right" vertical="center"/>
    </xf>
    <xf numFmtId="190" fontId="18" fillId="7" borderId="107" xfId="12" applyNumberFormat="1" applyFont="1" applyFill="1" applyBorder="1" applyAlignment="1">
      <alignment horizontal="right" vertical="center"/>
    </xf>
    <xf numFmtId="190" fontId="18" fillId="7" borderId="44" xfId="12" applyNumberFormat="1" applyFont="1" applyFill="1" applyBorder="1" applyAlignment="1">
      <alignment horizontal="right" vertical="center"/>
    </xf>
    <xf numFmtId="190" fontId="18" fillId="7" borderId="45" xfId="12" applyNumberFormat="1" applyFont="1" applyFill="1" applyBorder="1" applyAlignment="1">
      <alignment horizontal="right" vertical="center"/>
    </xf>
    <xf numFmtId="190" fontId="18" fillId="7" borderId="190" xfId="12" applyNumberFormat="1" applyFont="1" applyFill="1" applyBorder="1" applyAlignment="1">
      <alignment horizontal="right" vertical="center"/>
    </xf>
    <xf numFmtId="190" fontId="18" fillId="7" borderId="109" xfId="12" applyNumberFormat="1" applyFont="1" applyFill="1" applyBorder="1" applyAlignment="1">
      <alignment horizontal="right" vertical="center"/>
    </xf>
    <xf numFmtId="190" fontId="18" fillId="7" borderId="110" xfId="12" applyNumberFormat="1" applyFont="1" applyFill="1" applyBorder="1" applyAlignment="1">
      <alignment horizontal="right" vertical="center"/>
    </xf>
    <xf numFmtId="190" fontId="18" fillId="7" borderId="191" xfId="12" applyNumberFormat="1" applyFont="1" applyFill="1" applyBorder="1" applyAlignment="1">
      <alignment horizontal="right" vertical="center"/>
    </xf>
    <xf numFmtId="0" fontId="65" fillId="5" borderId="159" xfId="12" applyFont="1" applyFill="1" applyBorder="1">
      <alignment vertical="center"/>
    </xf>
    <xf numFmtId="0" fontId="18" fillId="5" borderId="159" xfId="12" applyFont="1" applyFill="1" applyBorder="1">
      <alignment vertical="center"/>
    </xf>
    <xf numFmtId="0" fontId="18" fillId="5" borderId="106" xfId="12" applyFont="1" applyFill="1" applyBorder="1">
      <alignment vertical="center"/>
    </xf>
    <xf numFmtId="0" fontId="18" fillId="5" borderId="175" xfId="12" applyFont="1" applyFill="1" applyBorder="1">
      <alignment vertical="center"/>
    </xf>
    <xf numFmtId="0" fontId="65" fillId="0" borderId="198" xfId="21" applyFont="1" applyFill="1" applyBorder="1" applyAlignment="1">
      <alignment horizontal="center" vertical="center"/>
    </xf>
    <xf numFmtId="0" fontId="65" fillId="0" borderId="136" xfId="21" applyFont="1" applyFill="1" applyBorder="1" applyAlignment="1">
      <alignment horizontal="center" vertical="center"/>
    </xf>
    <xf numFmtId="190" fontId="18" fillId="10" borderId="0" xfId="12" applyNumberFormat="1" applyFont="1" applyFill="1" applyBorder="1" applyAlignment="1">
      <alignment horizontal="right" vertical="center"/>
    </xf>
    <xf numFmtId="190" fontId="18" fillId="10" borderId="110" xfId="12" applyNumberFormat="1" applyFont="1" applyFill="1" applyBorder="1" applyAlignment="1">
      <alignment horizontal="right" vertical="center"/>
    </xf>
    <xf numFmtId="190" fontId="18" fillId="10" borderId="40" xfId="12" applyNumberFormat="1" applyFont="1" applyFill="1" applyBorder="1" applyAlignment="1">
      <alignment horizontal="right" vertical="center"/>
    </xf>
    <xf numFmtId="190" fontId="18" fillId="10" borderId="0" xfId="12" applyNumberFormat="1" applyFont="1" applyFill="1" applyBorder="1" applyAlignment="1">
      <alignment horizontal="right" vertical="top"/>
    </xf>
    <xf numFmtId="0" fontId="93" fillId="0" borderId="0" xfId="18" applyFont="1" applyAlignment="1">
      <alignment vertical="center"/>
    </xf>
    <xf numFmtId="0" fontId="33" fillId="5" borderId="30" xfId="20" applyNumberFormat="1" applyFont="1" applyFill="1" applyBorder="1" applyAlignment="1">
      <alignment horizontal="center" vertical="center"/>
    </xf>
    <xf numFmtId="0" fontId="70" fillId="5" borderId="31" xfId="22" applyNumberFormat="1" applyFont="1" applyFill="1" applyBorder="1" applyAlignment="1">
      <alignment vertical="center"/>
    </xf>
    <xf numFmtId="0" fontId="33" fillId="5" borderId="67" xfId="20" applyNumberFormat="1" applyFont="1" applyFill="1" applyBorder="1" applyAlignment="1">
      <alignment horizontal="center" vertical="center"/>
    </xf>
    <xf numFmtId="0" fontId="33" fillId="5" borderId="57" xfId="20" applyNumberFormat="1" applyFont="1" applyFill="1" applyBorder="1" applyAlignment="1">
      <alignment horizontal="center" vertical="center"/>
    </xf>
    <xf numFmtId="0" fontId="33" fillId="5" borderId="59" xfId="20" applyNumberFormat="1" applyFont="1" applyFill="1" applyBorder="1" applyAlignment="1">
      <alignment horizontal="center" vertical="center"/>
    </xf>
    <xf numFmtId="0" fontId="70" fillId="5" borderId="17" xfId="22" applyNumberFormat="1" applyFont="1" applyFill="1" applyBorder="1" applyAlignment="1">
      <alignment vertical="center"/>
    </xf>
    <xf numFmtId="0" fontId="33" fillId="5" borderId="49" xfId="20" applyNumberFormat="1" applyFont="1" applyFill="1" applyBorder="1" applyAlignment="1">
      <alignment horizontal="center" vertical="center"/>
    </xf>
    <xf numFmtId="0" fontId="33" fillId="5" borderId="27" xfId="20" applyNumberFormat="1" applyFont="1" applyFill="1" applyBorder="1" applyAlignment="1">
      <alignment horizontal="center" vertical="center"/>
    </xf>
    <xf numFmtId="0" fontId="29" fillId="5" borderId="67" xfId="22" applyNumberFormat="1" applyFont="1" applyFill="1" applyBorder="1" applyAlignment="1">
      <alignment horizontal="center" vertical="center"/>
    </xf>
    <xf numFmtId="189" fontId="97" fillId="0" borderId="33" xfId="20" applyNumberFormat="1" applyFont="1" applyFill="1" applyBorder="1" applyAlignment="1">
      <alignment horizontal="center" vertical="center"/>
    </xf>
    <xf numFmtId="0" fontId="97" fillId="0" borderId="19" xfId="18" applyNumberFormat="1" applyFont="1" applyBorder="1" applyAlignment="1">
      <alignment horizontal="left" vertical="center"/>
    </xf>
    <xf numFmtId="0" fontId="97" fillId="0" borderId="68" xfId="18" applyNumberFormat="1" applyFont="1" applyBorder="1" applyAlignment="1">
      <alignment horizontal="left" vertical="center"/>
    </xf>
    <xf numFmtId="0" fontId="97" fillId="0" borderId="69" xfId="18" applyNumberFormat="1" applyFont="1" applyBorder="1" applyAlignment="1">
      <alignment horizontal="left" vertical="center"/>
    </xf>
    <xf numFmtId="0" fontId="97" fillId="0" borderId="83" xfId="18" applyNumberFormat="1" applyFont="1" applyBorder="1" applyAlignment="1">
      <alignment horizontal="left" vertical="center"/>
    </xf>
    <xf numFmtId="0" fontId="102" fillId="0" borderId="0" xfId="18" applyNumberFormat="1" applyFont="1" applyAlignment="1">
      <alignment horizontal="left" vertical="center"/>
    </xf>
    <xf numFmtId="38" fontId="33" fillId="5" borderId="34" xfId="14" applyFont="1" applyFill="1" applyBorder="1" applyAlignment="1">
      <alignment horizontal="right" vertical="center"/>
    </xf>
    <xf numFmtId="177" fontId="33" fillId="5" borderId="36" xfId="18" applyNumberFormat="1" applyFont="1" applyFill="1" applyBorder="1" applyAlignment="1">
      <alignment horizontal="right" vertical="center"/>
    </xf>
    <xf numFmtId="177" fontId="33" fillId="5" borderId="34" xfId="18" applyNumberFormat="1" applyFont="1" applyFill="1" applyBorder="1" applyAlignment="1">
      <alignment horizontal="right" vertical="center"/>
    </xf>
    <xf numFmtId="177" fontId="33" fillId="5" borderId="33" xfId="18" applyNumberFormat="1" applyFont="1" applyFill="1" applyBorder="1" applyAlignment="1">
      <alignment horizontal="right" vertical="center"/>
    </xf>
    <xf numFmtId="177" fontId="33" fillId="0" borderId="53" xfId="18" applyNumberFormat="1" applyFont="1" applyFill="1" applyBorder="1" applyAlignment="1">
      <alignment horizontal="right" vertical="center"/>
    </xf>
    <xf numFmtId="177" fontId="33" fillId="0" borderId="31" xfId="18" applyNumberFormat="1" applyFont="1" applyFill="1" applyBorder="1" applyAlignment="1">
      <alignment horizontal="right" vertical="center"/>
    </xf>
    <xf numFmtId="177" fontId="33" fillId="0" borderId="77" xfId="18" applyNumberFormat="1" applyFont="1" applyFill="1" applyBorder="1" applyAlignment="1">
      <alignment horizontal="right" vertical="center"/>
    </xf>
    <xf numFmtId="189" fontId="97" fillId="0" borderId="185" xfId="20" applyNumberFormat="1" applyFont="1" applyFill="1" applyBorder="1" applyAlignment="1">
      <alignment horizontal="center" vertical="center"/>
    </xf>
    <xf numFmtId="189" fontId="97" fillId="0" borderId="202" xfId="18" applyNumberFormat="1" applyFont="1" applyFill="1" applyBorder="1" applyAlignment="1">
      <alignment horizontal="center" vertical="center"/>
    </xf>
    <xf numFmtId="0" fontId="97" fillId="0" borderId="203" xfId="18" applyNumberFormat="1" applyFont="1" applyFill="1" applyBorder="1" applyAlignment="1">
      <alignment horizontal="center" vertical="center"/>
    </xf>
    <xf numFmtId="189" fontId="97" fillId="0" borderId="204" xfId="18" applyNumberFormat="1" applyFont="1" applyFill="1" applyBorder="1" applyAlignment="1">
      <alignment horizontal="center" vertical="center"/>
    </xf>
    <xf numFmtId="189" fontId="97" fillId="0" borderId="203" xfId="18" applyNumberFormat="1" applyFont="1" applyFill="1" applyBorder="1" applyAlignment="1">
      <alignment horizontal="center" vertical="center" wrapText="1"/>
    </xf>
    <xf numFmtId="0" fontId="97" fillId="0" borderId="204" xfId="18" applyNumberFormat="1" applyFont="1" applyFill="1" applyBorder="1" applyAlignment="1">
      <alignment horizontal="center" vertical="center"/>
    </xf>
    <xf numFmtId="0" fontId="97" fillId="0" borderId="205" xfId="18" applyNumberFormat="1" applyFont="1" applyFill="1" applyBorder="1" applyAlignment="1">
      <alignment horizontal="center" vertical="center"/>
    </xf>
    <xf numFmtId="0" fontId="103" fillId="0" borderId="0" xfId="22" applyFont="1" applyFill="1" applyBorder="1">
      <alignment vertical="center"/>
    </xf>
    <xf numFmtId="0" fontId="50" fillId="0" borderId="159" xfId="15" applyNumberFormat="1" applyFont="1" applyFill="1" applyBorder="1" applyAlignment="1">
      <alignment horizontal="center" vertical="center"/>
    </xf>
    <xf numFmtId="0" fontId="50" fillId="0" borderId="207" xfId="15" applyNumberFormat="1" applyFont="1" applyFill="1" applyBorder="1" applyAlignment="1">
      <alignment horizontal="center" vertical="center"/>
    </xf>
    <xf numFmtId="0" fontId="50" fillId="0" borderId="0" xfId="18" applyNumberFormat="1" applyFont="1" applyFill="1" applyBorder="1" applyAlignment="1">
      <alignment horizontal="left" vertical="center"/>
    </xf>
    <xf numFmtId="0" fontId="50" fillId="0" borderId="175" xfId="15" applyNumberFormat="1" applyFont="1" applyFill="1" applyBorder="1" applyAlignment="1">
      <alignment horizontal="center" vertical="center"/>
    </xf>
    <xf numFmtId="0" fontId="50" fillId="0" borderId="193" xfId="18" applyNumberFormat="1" applyFont="1" applyFill="1" applyBorder="1" applyAlignment="1">
      <alignment horizontal="left" vertical="center"/>
    </xf>
    <xf numFmtId="0" fontId="50" fillId="0" borderId="209" xfId="4" applyNumberFormat="1" applyFont="1" applyFill="1" applyBorder="1" applyAlignment="1">
      <alignment horizontal="center" vertical="center"/>
    </xf>
    <xf numFmtId="0" fontId="50" fillId="0" borderId="210" xfId="4" applyNumberFormat="1" applyFont="1" applyFill="1" applyBorder="1" applyAlignment="1">
      <alignment horizontal="center" vertical="center"/>
    </xf>
    <xf numFmtId="0" fontId="95" fillId="0" borderId="211" xfId="18" applyNumberFormat="1" applyFont="1" applyFill="1" applyBorder="1" applyAlignment="1">
      <alignment horizontal="center" vertical="center"/>
    </xf>
    <xf numFmtId="177" fontId="50" fillId="5" borderId="199" xfId="18" applyNumberFormat="1" applyFont="1" applyFill="1" applyBorder="1" applyAlignment="1">
      <alignment horizontal="right" vertical="center"/>
    </xf>
    <xf numFmtId="177" fontId="50" fillId="5" borderId="208" xfId="18" applyNumberFormat="1" applyFont="1" applyFill="1" applyBorder="1" applyAlignment="1">
      <alignment horizontal="right" vertical="center"/>
    </xf>
    <xf numFmtId="177" fontId="50" fillId="5" borderId="201" xfId="18" applyNumberFormat="1" applyFont="1" applyFill="1" applyBorder="1" applyAlignment="1">
      <alignment horizontal="right" vertical="center"/>
    </xf>
    <xf numFmtId="0" fontId="104" fillId="0" borderId="0" xfId="12" applyFont="1">
      <alignment vertical="center"/>
    </xf>
    <xf numFmtId="0" fontId="50" fillId="0" borderId="103" xfId="4" applyNumberFormat="1" applyFont="1" applyFill="1" applyBorder="1" applyAlignment="1">
      <alignment vertical="center"/>
    </xf>
    <xf numFmtId="0" fontId="50" fillId="0" borderId="152" xfId="4" applyNumberFormat="1" applyFont="1" applyFill="1" applyBorder="1" applyAlignment="1">
      <alignment vertical="center"/>
    </xf>
    <xf numFmtId="0" fontId="50" fillId="0" borderId="106" xfId="4" applyNumberFormat="1" applyFont="1" applyFill="1" applyBorder="1" applyAlignment="1">
      <alignment vertical="center"/>
    </xf>
    <xf numFmtId="0" fontId="50" fillId="0" borderId="137" xfId="15" applyNumberFormat="1" applyFont="1" applyFill="1" applyBorder="1" applyAlignment="1">
      <alignment horizontal="center" vertical="center"/>
    </xf>
    <xf numFmtId="0" fontId="50" fillId="0" borderId="138" xfId="15" applyNumberFormat="1" applyFont="1" applyFill="1" applyBorder="1" applyAlignment="1">
      <alignment vertical="center"/>
    </xf>
    <xf numFmtId="177" fontId="49" fillId="0" borderId="138" xfId="12" applyNumberFormat="1" applyFont="1" applyBorder="1">
      <alignment vertical="center"/>
    </xf>
    <xf numFmtId="0" fontId="49" fillId="0" borderId="138" xfId="12" applyFont="1" applyBorder="1">
      <alignment vertical="center"/>
    </xf>
    <xf numFmtId="0" fontId="50" fillId="0" borderId="214" xfId="4" applyNumberFormat="1" applyFont="1" applyFill="1" applyBorder="1" applyAlignment="1">
      <alignment vertical="center"/>
    </xf>
    <xf numFmtId="0" fontId="50" fillId="0" borderId="182" xfId="4" applyNumberFormat="1" applyFont="1" applyFill="1" applyBorder="1" applyAlignment="1">
      <alignment vertical="center"/>
    </xf>
    <xf numFmtId="0" fontId="49" fillId="0" borderId="206" xfId="12" applyFont="1" applyBorder="1" applyAlignment="1">
      <alignment horizontal="center" vertical="center"/>
    </xf>
    <xf numFmtId="0" fontId="103" fillId="0" borderId="212" xfId="12" applyFont="1" applyBorder="1" applyAlignment="1">
      <alignment horizontal="center" vertical="center"/>
    </xf>
    <xf numFmtId="0" fontId="105" fillId="0" borderId="79" xfId="12" applyFont="1" applyBorder="1" applyAlignment="1">
      <alignment horizontal="center" vertical="center"/>
    </xf>
    <xf numFmtId="0" fontId="103" fillId="0" borderId="79" xfId="12" applyFont="1" applyBorder="1" applyAlignment="1">
      <alignment horizontal="center" vertical="center"/>
    </xf>
    <xf numFmtId="0" fontId="50" fillId="5" borderId="79" xfId="15" applyNumberFormat="1" applyFont="1" applyFill="1" applyBorder="1" applyAlignment="1">
      <alignment vertical="center"/>
    </xf>
    <xf numFmtId="0" fontId="50" fillId="5" borderId="112" xfId="15" applyNumberFormat="1" applyFont="1" applyFill="1" applyBorder="1" applyAlignment="1">
      <alignment vertical="center"/>
    </xf>
    <xf numFmtId="177" fontId="49" fillId="5" borderId="79" xfId="12" applyNumberFormat="1" applyFont="1" applyFill="1" applyBorder="1">
      <alignment vertical="center"/>
    </xf>
    <xf numFmtId="177" fontId="49" fillId="5" borderId="112" xfId="12" applyNumberFormat="1" applyFont="1" applyFill="1" applyBorder="1">
      <alignment vertical="center"/>
    </xf>
    <xf numFmtId="177" fontId="18" fillId="8" borderId="72" xfId="0" applyNumberFormat="1" applyFont="1" applyFill="1" applyBorder="1" applyAlignment="1">
      <alignment vertical="center"/>
    </xf>
    <xf numFmtId="177" fontId="18" fillId="8" borderId="13" xfId="0" applyNumberFormat="1" applyFont="1" applyFill="1" applyBorder="1" applyAlignment="1">
      <alignment vertical="center"/>
    </xf>
    <xf numFmtId="177" fontId="18" fillId="8" borderId="53" xfId="0" applyNumberFormat="1" applyFont="1" applyFill="1" applyBorder="1" applyAlignment="1">
      <alignment vertical="center"/>
    </xf>
    <xf numFmtId="0" fontId="44" fillId="5" borderId="143" xfId="12" applyFont="1" applyFill="1" applyBorder="1" applyAlignment="1" applyProtection="1">
      <alignment vertical="center"/>
      <protection locked="0"/>
    </xf>
    <xf numFmtId="0" fontId="44" fillId="5" borderId="144" xfId="12" applyFont="1" applyFill="1" applyBorder="1" applyAlignment="1" applyProtection="1">
      <alignment vertical="center"/>
      <protection locked="0"/>
    </xf>
    <xf numFmtId="0" fontId="44" fillId="5" borderId="142" xfId="12" applyFont="1" applyFill="1" applyBorder="1" applyAlignment="1" applyProtection="1">
      <alignment vertical="center"/>
      <protection locked="0"/>
    </xf>
    <xf numFmtId="0" fontId="103" fillId="5" borderId="213" xfId="12" applyFont="1" applyFill="1" applyBorder="1" applyAlignment="1">
      <alignment horizontal="center" vertical="center"/>
    </xf>
    <xf numFmtId="0" fontId="105" fillId="5" borderId="199" xfId="12" applyFont="1" applyFill="1" applyBorder="1" applyAlignment="1">
      <alignment horizontal="center" vertical="center"/>
    </xf>
    <xf numFmtId="0" fontId="49" fillId="5" borderId="215" xfId="12" applyFont="1" applyFill="1" applyBorder="1" applyAlignment="1">
      <alignment horizontal="center" vertical="center"/>
    </xf>
    <xf numFmtId="177" fontId="49" fillId="5" borderId="199" xfId="12" applyNumberFormat="1" applyFont="1" applyFill="1" applyBorder="1">
      <alignment vertical="center"/>
    </xf>
    <xf numFmtId="177" fontId="49" fillId="5" borderId="208" xfId="12" applyNumberFormat="1" applyFont="1" applyFill="1" applyBorder="1">
      <alignment vertical="center"/>
    </xf>
    <xf numFmtId="177" fontId="49" fillId="5" borderId="139" xfId="12" applyNumberFormat="1" applyFont="1" applyFill="1" applyBorder="1">
      <alignment vertical="center"/>
    </xf>
    <xf numFmtId="38" fontId="42" fillId="5" borderId="130" xfId="14" applyFont="1" applyFill="1" applyBorder="1" applyProtection="1">
      <alignment vertical="center"/>
      <protection locked="0"/>
    </xf>
    <xf numFmtId="38" fontId="42" fillId="5" borderId="132" xfId="14" applyFont="1" applyFill="1" applyBorder="1" applyProtection="1">
      <alignment vertical="center"/>
      <protection locked="0"/>
    </xf>
    <xf numFmtId="38" fontId="42" fillId="5" borderId="133" xfId="14" applyFont="1" applyFill="1" applyBorder="1" applyProtection="1">
      <alignment vertical="center"/>
      <protection locked="0"/>
    </xf>
    <xf numFmtId="38" fontId="42" fillId="5" borderId="134" xfId="14" applyFont="1" applyFill="1" applyBorder="1" applyProtection="1">
      <alignment vertical="center"/>
      <protection locked="0"/>
    </xf>
    <xf numFmtId="38" fontId="42" fillId="5" borderId="135" xfId="14" applyFont="1" applyFill="1" applyBorder="1" applyProtection="1">
      <alignment vertical="center"/>
      <protection locked="0"/>
    </xf>
    <xf numFmtId="38" fontId="42" fillId="5" borderId="136" xfId="14" applyFont="1" applyFill="1" applyBorder="1" applyProtection="1">
      <alignment vertical="center"/>
      <protection locked="0"/>
    </xf>
    <xf numFmtId="38" fontId="42" fillId="5" borderId="137" xfId="14" applyFont="1" applyFill="1" applyBorder="1" applyProtection="1">
      <alignment vertical="center"/>
      <protection locked="0"/>
    </xf>
    <xf numFmtId="38" fontId="42" fillId="5" borderId="138" xfId="14" applyFont="1" applyFill="1" applyBorder="1" applyProtection="1">
      <alignment vertical="center"/>
      <protection locked="0"/>
    </xf>
    <xf numFmtId="38" fontId="42" fillId="5" borderId="139" xfId="14" applyFont="1" applyFill="1" applyBorder="1" applyProtection="1">
      <alignment vertical="center"/>
      <protection locked="0"/>
    </xf>
    <xf numFmtId="38" fontId="42" fillId="5" borderId="140" xfId="14" applyFont="1" applyFill="1" applyBorder="1" applyProtection="1">
      <alignment vertical="center"/>
      <protection locked="0"/>
    </xf>
    <xf numFmtId="38" fontId="42" fillId="5" borderId="141" xfId="14" applyFont="1" applyFill="1" applyBorder="1" applyProtection="1">
      <alignment vertical="center"/>
      <protection locked="0"/>
    </xf>
    <xf numFmtId="38" fontId="42" fillId="5" borderId="134" xfId="14" applyFont="1" applyFill="1" applyBorder="1" applyAlignment="1" applyProtection="1">
      <alignment horizontal="right" vertical="center"/>
      <protection locked="0"/>
    </xf>
    <xf numFmtId="38" fontId="42" fillId="5" borderId="136" xfId="14" applyFont="1" applyFill="1" applyBorder="1" applyAlignment="1" applyProtection="1">
      <alignment horizontal="right" vertical="center"/>
      <protection locked="0"/>
    </xf>
    <xf numFmtId="38" fontId="42" fillId="5" borderId="140" xfId="14" applyFont="1" applyFill="1" applyBorder="1" applyAlignment="1" applyProtection="1">
      <alignment horizontal="right" vertical="center"/>
      <protection locked="0"/>
    </xf>
    <xf numFmtId="38" fontId="42" fillId="5" borderId="141" xfId="14" applyFont="1" applyFill="1" applyBorder="1" applyAlignment="1" applyProtection="1">
      <alignment horizontal="right" vertical="center"/>
      <protection locked="0"/>
    </xf>
    <xf numFmtId="0" fontId="44" fillId="5" borderId="130" xfId="12" applyFont="1" applyFill="1" applyBorder="1" applyAlignment="1" applyProtection="1">
      <alignment horizontal="center" vertical="center"/>
      <protection locked="0"/>
    </xf>
    <xf numFmtId="179" fontId="17" fillId="5" borderId="130" xfId="0" applyNumberFormat="1" applyFont="1" applyFill="1" applyBorder="1" applyAlignment="1" applyProtection="1">
      <alignment horizontal="center" vertical="center"/>
      <protection locked="0"/>
    </xf>
    <xf numFmtId="0" fontId="44" fillId="5" borderId="33" xfId="12" applyFont="1" applyFill="1" applyBorder="1" applyAlignment="1" applyProtection="1">
      <alignment horizontal="center" vertical="center"/>
      <protection locked="0"/>
    </xf>
    <xf numFmtId="0" fontId="3" fillId="5" borderId="33" xfId="3" applyFont="1" applyFill="1" applyBorder="1" applyAlignment="1">
      <alignment horizontal="center" vertical="center"/>
    </xf>
    <xf numFmtId="38" fontId="35" fillId="5" borderId="130" xfId="14" applyFont="1" applyFill="1" applyBorder="1">
      <alignment vertical="center"/>
    </xf>
    <xf numFmtId="38" fontId="35" fillId="5" borderId="132" xfId="14" applyFont="1" applyFill="1" applyBorder="1">
      <alignment vertical="center"/>
    </xf>
    <xf numFmtId="38" fontId="35" fillId="5" borderId="133" xfId="14" applyFont="1" applyFill="1" applyBorder="1">
      <alignment vertical="center"/>
    </xf>
    <xf numFmtId="38" fontId="35" fillId="5" borderId="134" xfId="14" applyFont="1" applyFill="1" applyBorder="1">
      <alignment vertical="center"/>
    </xf>
    <xf numFmtId="38" fontId="35" fillId="5" borderId="135" xfId="14" applyFont="1" applyFill="1" applyBorder="1">
      <alignment vertical="center"/>
    </xf>
    <xf numFmtId="38" fontId="35" fillId="5" borderId="136" xfId="14" applyFont="1" applyFill="1" applyBorder="1">
      <alignment vertical="center"/>
    </xf>
    <xf numFmtId="38" fontId="35" fillId="5" borderId="137" xfId="14" applyFont="1" applyFill="1" applyBorder="1">
      <alignment vertical="center"/>
    </xf>
    <xf numFmtId="38" fontId="35" fillId="5" borderId="138" xfId="14" applyFont="1" applyFill="1" applyBorder="1">
      <alignment vertical="center"/>
    </xf>
    <xf numFmtId="38" fontId="35" fillId="5" borderId="139" xfId="14" applyFont="1" applyFill="1" applyBorder="1">
      <alignment vertical="center"/>
    </xf>
    <xf numFmtId="38" fontId="35" fillId="5" borderId="140" xfId="14" applyFont="1" applyFill="1" applyBorder="1">
      <alignment vertical="center"/>
    </xf>
    <xf numFmtId="38" fontId="35" fillId="5" borderId="141" xfId="14" applyFont="1" applyFill="1" applyBorder="1">
      <alignment vertical="center"/>
    </xf>
    <xf numFmtId="38" fontId="35" fillId="5" borderId="134" xfId="14" applyFont="1" applyFill="1" applyBorder="1" applyAlignment="1">
      <alignment horizontal="right" vertical="center"/>
    </xf>
    <xf numFmtId="38" fontId="35" fillId="5" borderId="136" xfId="14" applyFont="1" applyFill="1" applyBorder="1" applyAlignment="1">
      <alignment horizontal="right" vertical="center"/>
    </xf>
    <xf numFmtId="38" fontId="35" fillId="5" borderId="140" xfId="14" applyFont="1" applyFill="1" applyBorder="1" applyAlignment="1">
      <alignment horizontal="right" vertical="center"/>
    </xf>
    <xf numFmtId="38" fontId="35" fillId="5" borderId="141" xfId="14" applyFont="1" applyFill="1" applyBorder="1" applyAlignment="1">
      <alignment horizontal="right" vertical="center"/>
    </xf>
    <xf numFmtId="179" fontId="18" fillId="5" borderId="56" xfId="0" applyNumberFormat="1" applyFont="1" applyFill="1" applyBorder="1" applyAlignment="1">
      <alignment vertical="center"/>
    </xf>
    <xf numFmtId="3" fontId="35" fillId="9" borderId="148" xfId="12" applyNumberFormat="1" applyFont="1" applyFill="1" applyBorder="1">
      <alignment vertical="center"/>
    </xf>
    <xf numFmtId="3" fontId="35" fillId="9" borderId="149" xfId="12" applyNumberFormat="1" applyFont="1" applyFill="1" applyBorder="1">
      <alignment vertical="center"/>
    </xf>
    <xf numFmtId="0" fontId="35" fillId="9" borderId="150" xfId="12" applyFont="1" applyFill="1" applyBorder="1" applyAlignment="1">
      <alignment horizontal="right" vertical="center"/>
    </xf>
    <xf numFmtId="186" fontId="18" fillId="0" borderId="106" xfId="21" applyNumberFormat="1" applyFont="1" applyFill="1" applyBorder="1">
      <alignment vertical="center"/>
    </xf>
    <xf numFmtId="186" fontId="18" fillId="0" borderId="199" xfId="21" applyNumberFormat="1" applyFont="1" applyFill="1" applyBorder="1">
      <alignment vertical="center"/>
    </xf>
    <xf numFmtId="186" fontId="18" fillId="0" borderId="199" xfId="21" applyNumberFormat="1" applyFont="1" applyFill="1" applyBorder="1" applyAlignment="1">
      <alignment horizontal="right" vertical="center"/>
    </xf>
    <xf numFmtId="186" fontId="18" fillId="0" borderId="200" xfId="21" applyNumberFormat="1" applyFont="1" applyFill="1" applyBorder="1">
      <alignment vertical="center"/>
    </xf>
    <xf numFmtId="186" fontId="18" fillId="0" borderId="201" xfId="21" applyNumberFormat="1" applyFont="1" applyFill="1" applyBorder="1">
      <alignment vertical="center"/>
    </xf>
    <xf numFmtId="186" fontId="49" fillId="14" borderId="79" xfId="12" applyNumberFormat="1" applyFont="1" applyFill="1" applyBorder="1">
      <alignment vertical="center"/>
    </xf>
    <xf numFmtId="186" fontId="49" fillId="14" borderId="112" xfId="12" applyNumberFormat="1" applyFont="1" applyFill="1" applyBorder="1">
      <alignment vertical="center"/>
    </xf>
    <xf numFmtId="177" fontId="49" fillId="14" borderId="79" xfId="12" applyNumberFormat="1" applyFont="1" applyFill="1" applyBorder="1">
      <alignment vertical="center"/>
    </xf>
    <xf numFmtId="177" fontId="49" fillId="14" borderId="112" xfId="12" applyNumberFormat="1" applyFont="1" applyFill="1" applyBorder="1">
      <alignment vertical="center"/>
    </xf>
    <xf numFmtId="179" fontId="18" fillId="5" borderId="32" xfId="0" applyNumberFormat="1" applyFont="1" applyFill="1" applyBorder="1" applyAlignment="1">
      <alignment vertical="center"/>
    </xf>
    <xf numFmtId="0" fontId="44" fillId="5" borderId="220" xfId="12" applyFont="1" applyFill="1" applyBorder="1" applyAlignment="1" applyProtection="1">
      <alignment vertical="center"/>
      <protection locked="0"/>
    </xf>
    <xf numFmtId="38" fontId="35" fillId="0" borderId="0" xfId="12" applyNumberFormat="1" applyFont="1">
      <alignment vertical="center"/>
    </xf>
    <xf numFmtId="0" fontId="109" fillId="0" borderId="1" xfId="12" applyFont="1" applyBorder="1" applyAlignment="1">
      <alignment horizontal="center" vertical="center" wrapText="1"/>
    </xf>
    <xf numFmtId="38" fontId="35" fillId="0" borderId="2" xfId="12" applyNumberFormat="1" applyFont="1" applyFill="1" applyBorder="1">
      <alignment vertical="center"/>
    </xf>
    <xf numFmtId="189" fontId="35" fillId="0" borderId="0" xfId="12" applyNumberFormat="1" applyFont="1">
      <alignment vertical="center"/>
    </xf>
    <xf numFmtId="177" fontId="33" fillId="0" borderId="21" xfId="18" applyNumberFormat="1" applyFont="1" applyFill="1" applyBorder="1" applyAlignment="1">
      <alignment horizontal="right" vertical="center"/>
    </xf>
    <xf numFmtId="177" fontId="33" fillId="0" borderId="58" xfId="18" applyNumberFormat="1" applyFont="1" applyFill="1" applyBorder="1" applyAlignment="1">
      <alignment horizontal="right" vertical="center"/>
    </xf>
    <xf numFmtId="177" fontId="33" fillId="0" borderId="50" xfId="18" applyNumberFormat="1" applyFont="1" applyFill="1" applyBorder="1" applyAlignment="1">
      <alignment horizontal="right" vertical="center"/>
    </xf>
    <xf numFmtId="177" fontId="33" fillId="0" borderId="7" xfId="18" applyNumberFormat="1" applyFont="1" applyFill="1" applyBorder="1" applyAlignment="1">
      <alignment horizontal="right" vertical="center"/>
    </xf>
    <xf numFmtId="177" fontId="33" fillId="0" borderId="18" xfId="18" applyNumberFormat="1" applyFont="1" applyFill="1" applyBorder="1" applyAlignment="1">
      <alignment horizontal="right" vertical="center"/>
    </xf>
    <xf numFmtId="177" fontId="33" fillId="0" borderId="60" xfId="18" applyNumberFormat="1" applyFont="1" applyFill="1" applyBorder="1" applyAlignment="1">
      <alignment horizontal="right" vertical="center"/>
    </xf>
    <xf numFmtId="177" fontId="33" fillId="0" borderId="75" xfId="18" applyNumberFormat="1" applyFont="1" applyFill="1" applyBorder="1" applyAlignment="1">
      <alignment horizontal="right" vertical="center"/>
    </xf>
    <xf numFmtId="0" fontId="3" fillId="0" borderId="0" xfId="3" applyFont="1" applyFill="1" applyBorder="1" applyAlignment="1" applyProtection="1">
      <alignment vertical="center"/>
      <protection locked="0"/>
    </xf>
    <xf numFmtId="179" fontId="18" fillId="9" borderId="37" xfId="0" applyNumberFormat="1" applyFont="1" applyFill="1" applyBorder="1" applyAlignment="1">
      <alignment vertical="center"/>
    </xf>
    <xf numFmtId="179" fontId="18" fillId="9" borderId="38" xfId="0" applyNumberFormat="1" applyFont="1" applyFill="1" applyBorder="1" applyAlignment="1">
      <alignment vertical="center"/>
    </xf>
    <xf numFmtId="0" fontId="110" fillId="0" borderId="5" xfId="0" applyFont="1" applyFill="1" applyBorder="1" applyAlignment="1">
      <alignment horizontal="distributed" vertical="center" indent="1"/>
    </xf>
    <xf numFmtId="177" fontId="18" fillId="9" borderId="57" xfId="0" applyNumberFormat="1" applyFont="1" applyFill="1" applyBorder="1" applyAlignment="1">
      <alignment vertical="center"/>
    </xf>
    <xf numFmtId="177" fontId="18" fillId="9" borderId="0" xfId="0" applyNumberFormat="1" applyFont="1" applyFill="1" applyBorder="1" applyAlignment="1">
      <alignment vertical="center"/>
    </xf>
    <xf numFmtId="177" fontId="18" fillId="9" borderId="5" xfId="0" applyNumberFormat="1" applyFont="1" applyFill="1" applyBorder="1" applyAlignment="1">
      <alignment vertical="center"/>
    </xf>
    <xf numFmtId="177" fontId="18" fillId="9" borderId="37" xfId="0" applyNumberFormat="1" applyFont="1" applyFill="1" applyBorder="1" applyAlignment="1">
      <alignment vertical="center"/>
    </xf>
    <xf numFmtId="177" fontId="18" fillId="9" borderId="38" xfId="0" applyNumberFormat="1" applyFont="1" applyFill="1" applyBorder="1" applyAlignment="1">
      <alignment vertical="center"/>
    </xf>
    <xf numFmtId="177" fontId="18" fillId="9" borderId="4" xfId="0" applyNumberFormat="1" applyFont="1" applyFill="1" applyBorder="1" applyAlignment="1">
      <alignment vertical="center"/>
    </xf>
    <xf numFmtId="177" fontId="18" fillId="9" borderId="67" xfId="0" applyNumberFormat="1" applyFont="1" applyFill="1" applyBorder="1" applyAlignment="1">
      <alignment vertical="center"/>
    </xf>
    <xf numFmtId="177" fontId="18" fillId="9" borderId="21" xfId="0" applyNumberFormat="1" applyFont="1" applyFill="1" applyBorder="1" applyAlignment="1">
      <alignment vertical="center"/>
    </xf>
    <xf numFmtId="177" fontId="18" fillId="9" borderId="68" xfId="0" applyNumberFormat="1" applyFont="1" applyFill="1" applyBorder="1" applyAlignment="1">
      <alignment vertical="center"/>
    </xf>
    <xf numFmtId="177" fontId="18" fillId="9" borderId="59" xfId="0" applyNumberFormat="1" applyFont="1" applyFill="1" applyBorder="1" applyAlignment="1">
      <alignment vertical="center"/>
    </xf>
    <xf numFmtId="177" fontId="18" fillId="9" borderId="60" xfId="0" applyNumberFormat="1" applyFont="1" applyFill="1" applyBorder="1" applyAlignment="1">
      <alignment vertical="center"/>
    </xf>
    <xf numFmtId="177" fontId="18" fillId="9" borderId="32" xfId="0" applyNumberFormat="1" applyFont="1" applyFill="1" applyBorder="1" applyAlignment="1">
      <alignment vertical="center"/>
    </xf>
    <xf numFmtId="177" fontId="18" fillId="9" borderId="17" xfId="0" applyNumberFormat="1" applyFont="1" applyFill="1" applyBorder="1" applyAlignment="1">
      <alignment vertical="center"/>
    </xf>
    <xf numFmtId="177" fontId="18" fillId="9" borderId="6" xfId="0" applyNumberFormat="1" applyFont="1" applyFill="1" applyBorder="1" applyAlignment="1">
      <alignment vertical="center"/>
    </xf>
    <xf numFmtId="177" fontId="18" fillId="9" borderId="7" xfId="0" applyNumberFormat="1" applyFont="1" applyFill="1" applyBorder="1" applyAlignment="1">
      <alignment vertical="center"/>
    </xf>
    <xf numFmtId="177" fontId="18" fillId="9" borderId="8" xfId="0" applyNumberFormat="1" applyFont="1" applyFill="1" applyBorder="1" applyAlignment="1">
      <alignment vertical="center"/>
    </xf>
    <xf numFmtId="179" fontId="18" fillId="9" borderId="57" xfId="0" applyNumberFormat="1" applyFont="1" applyFill="1" applyBorder="1" applyAlignment="1">
      <alignment vertical="center"/>
    </xf>
    <xf numFmtId="179" fontId="18" fillId="9" borderId="58" xfId="0" applyNumberFormat="1" applyFont="1" applyFill="1" applyBorder="1" applyAlignment="1">
      <alignment vertical="center"/>
    </xf>
    <xf numFmtId="179" fontId="18" fillId="9" borderId="22" xfId="0" applyNumberFormat="1" applyFont="1" applyFill="1" applyBorder="1" applyAlignment="1">
      <alignment vertical="center"/>
    </xf>
    <xf numFmtId="179" fontId="18" fillId="9" borderId="4" xfId="0" applyNumberFormat="1" applyFont="1" applyFill="1" applyBorder="1" applyAlignment="1">
      <alignment vertical="center"/>
    </xf>
    <xf numFmtId="179" fontId="18" fillId="9" borderId="0" xfId="0" applyNumberFormat="1" applyFont="1" applyFill="1" applyBorder="1" applyAlignment="1">
      <alignment vertical="center"/>
    </xf>
    <xf numFmtId="179" fontId="18" fillId="9" borderId="67" xfId="0" applyNumberFormat="1" applyFont="1" applyFill="1" applyBorder="1" applyAlignment="1">
      <alignment vertical="center"/>
    </xf>
    <xf numFmtId="179" fontId="18" fillId="9" borderId="21" xfId="0" applyNumberFormat="1" applyFont="1" applyFill="1" applyBorder="1" applyAlignment="1">
      <alignment vertical="center"/>
    </xf>
    <xf numFmtId="179" fontId="18" fillId="9" borderId="16" xfId="0" applyNumberFormat="1" applyFont="1" applyFill="1" applyBorder="1" applyAlignment="1">
      <alignment vertical="center"/>
    </xf>
    <xf numFmtId="179" fontId="18" fillId="9" borderId="30" xfId="0" applyNumberFormat="1" applyFont="1" applyFill="1" applyBorder="1" applyAlignment="1">
      <alignment vertical="center"/>
    </xf>
    <xf numFmtId="179" fontId="18" fillId="9" borderId="75" xfId="0" applyNumberFormat="1" applyFont="1" applyFill="1" applyBorder="1" applyAlignment="1">
      <alignment vertical="center"/>
    </xf>
    <xf numFmtId="179" fontId="18" fillId="9" borderId="31" xfId="0" applyNumberFormat="1" applyFont="1" applyFill="1" applyBorder="1" applyAlignment="1">
      <alignment vertical="center"/>
    </xf>
    <xf numFmtId="179" fontId="18" fillId="9" borderId="59" xfId="0" applyNumberFormat="1" applyFont="1" applyFill="1" applyBorder="1" applyAlignment="1">
      <alignment vertical="center"/>
    </xf>
    <xf numFmtId="179" fontId="18" fillId="9" borderId="60" xfId="0" applyNumberFormat="1" applyFont="1" applyFill="1" applyBorder="1" applyAlignment="1">
      <alignment vertical="center"/>
    </xf>
    <xf numFmtId="179" fontId="18" fillId="9" borderId="17" xfId="0" applyNumberFormat="1" applyFont="1" applyFill="1" applyBorder="1" applyAlignment="1">
      <alignment vertical="center"/>
    </xf>
    <xf numFmtId="179" fontId="18" fillId="9" borderId="51" xfId="0" applyNumberFormat="1" applyFont="1" applyFill="1" applyBorder="1" applyAlignment="1">
      <alignment vertical="center"/>
    </xf>
    <xf numFmtId="179" fontId="18" fillId="9" borderId="82" xfId="0" applyNumberFormat="1" applyFont="1" applyFill="1" applyBorder="1" applyAlignment="1">
      <alignment vertical="center"/>
    </xf>
    <xf numFmtId="179" fontId="18" fillId="9" borderId="71" xfId="0" applyNumberFormat="1" applyFont="1" applyFill="1" applyBorder="1" applyAlignment="1">
      <alignment vertical="center"/>
    </xf>
    <xf numFmtId="177" fontId="18" fillId="9" borderId="57" xfId="7" applyNumberFormat="1" applyFont="1" applyFill="1" applyBorder="1" applyAlignment="1">
      <alignment vertical="center" shrinkToFit="1"/>
    </xf>
    <xf numFmtId="177" fontId="18" fillId="9" borderId="56" xfId="7" applyNumberFormat="1" applyFont="1" applyFill="1" applyBorder="1" applyAlignment="1">
      <alignment vertical="center" shrinkToFit="1"/>
    </xf>
    <xf numFmtId="177" fontId="18" fillId="9" borderId="58" xfId="7" applyNumberFormat="1" applyFont="1" applyFill="1" applyBorder="1" applyAlignment="1">
      <alignment vertical="center" shrinkToFit="1"/>
    </xf>
    <xf numFmtId="186" fontId="18" fillId="9" borderId="56" xfId="7" applyNumberFormat="1" applyFont="1" applyFill="1" applyBorder="1" applyAlignment="1">
      <alignment vertical="center" shrinkToFit="1"/>
    </xf>
    <xf numFmtId="186" fontId="18" fillId="9" borderId="71" xfId="7" applyNumberFormat="1" applyFont="1" applyFill="1" applyBorder="1" applyAlignment="1">
      <alignment vertical="center" shrinkToFit="1"/>
    </xf>
    <xf numFmtId="177" fontId="18" fillId="9" borderId="4" xfId="7" applyNumberFormat="1" applyFont="1" applyFill="1" applyBorder="1" applyAlignment="1">
      <alignment vertical="center" shrinkToFit="1"/>
    </xf>
    <xf numFmtId="177" fontId="18" fillId="9" borderId="37" xfId="7" applyNumberFormat="1" applyFont="1" applyFill="1" applyBorder="1" applyAlignment="1">
      <alignment vertical="center" shrinkToFit="1"/>
    </xf>
    <xf numFmtId="177" fontId="18" fillId="9" borderId="0" xfId="7" applyNumberFormat="1" applyFont="1" applyFill="1" applyBorder="1" applyAlignment="1">
      <alignment vertical="center" shrinkToFit="1"/>
    </xf>
    <xf numFmtId="186" fontId="18" fillId="9" borderId="37" xfId="7" applyNumberFormat="1" applyFont="1" applyFill="1" applyBorder="1" applyAlignment="1">
      <alignment vertical="center" shrinkToFit="1"/>
    </xf>
    <xf numFmtId="186" fontId="18" fillId="9" borderId="5" xfId="7" applyNumberFormat="1" applyFont="1" applyFill="1" applyBorder="1" applyAlignment="1">
      <alignment vertical="center" shrinkToFit="1"/>
    </xf>
    <xf numFmtId="186" fontId="18" fillId="9" borderId="32" xfId="7" applyNumberFormat="1" applyFont="1" applyFill="1" applyBorder="1" applyAlignment="1">
      <alignment vertical="center" shrinkToFit="1"/>
    </xf>
    <xf numFmtId="186" fontId="18" fillId="9" borderId="69" xfId="7" applyNumberFormat="1" applyFont="1" applyFill="1" applyBorder="1" applyAlignment="1">
      <alignment vertical="center" shrinkToFit="1"/>
    </xf>
    <xf numFmtId="179" fontId="8" fillId="8" borderId="25" xfId="0" applyNumberFormat="1" applyFont="1" applyFill="1" applyBorder="1" applyAlignment="1">
      <alignment vertical="center"/>
    </xf>
    <xf numFmtId="177" fontId="18" fillId="5" borderId="221" xfId="0" applyNumberFormat="1" applyFont="1" applyFill="1" applyBorder="1" applyAlignment="1" applyProtection="1">
      <alignment vertical="center"/>
      <protection locked="0"/>
    </xf>
    <xf numFmtId="177" fontId="18" fillId="5" borderId="222" xfId="0" applyNumberFormat="1" applyFont="1" applyFill="1" applyBorder="1" applyAlignment="1" applyProtection="1">
      <alignment vertical="center"/>
      <protection locked="0"/>
    </xf>
    <xf numFmtId="189" fontId="31" fillId="10" borderId="114" xfId="18" applyNumberFormat="1" applyFont="1" applyFill="1" applyBorder="1" applyAlignment="1">
      <alignment horizontal="right" vertical="center"/>
    </xf>
    <xf numFmtId="189" fontId="31" fillId="10" borderId="0" xfId="20" applyNumberFormat="1" applyFont="1" applyFill="1" applyBorder="1" applyAlignment="1">
      <alignment horizontal="right" vertical="center"/>
    </xf>
    <xf numFmtId="189" fontId="31" fillId="10" borderId="114" xfId="20" applyNumberFormat="1" applyFont="1" applyFill="1" applyBorder="1" applyAlignment="1">
      <alignment horizontal="right" vertical="center"/>
    </xf>
    <xf numFmtId="189" fontId="29" fillId="0" borderId="49" xfId="17" applyNumberFormat="1" applyFont="1" applyBorder="1" applyAlignment="1">
      <alignment horizontal="right" vertical="center"/>
    </xf>
    <xf numFmtId="189" fontId="29" fillId="5" borderId="132" xfId="17" applyNumberFormat="1" applyFont="1" applyFill="1" applyBorder="1" applyAlignment="1">
      <alignment horizontal="right" vertical="center"/>
    </xf>
    <xf numFmtId="189" fontId="29" fillId="0" borderId="50" xfId="17" applyNumberFormat="1" applyFont="1" applyBorder="1" applyAlignment="1">
      <alignment horizontal="right" vertical="center"/>
    </xf>
    <xf numFmtId="189" fontId="29" fillId="5" borderId="134" xfId="17" applyNumberFormat="1" applyFont="1" applyFill="1" applyBorder="1" applyAlignment="1">
      <alignment horizontal="right" vertical="center"/>
    </xf>
    <xf numFmtId="189" fontId="29" fillId="5" borderId="136" xfId="17" applyNumberFormat="1" applyFont="1" applyFill="1" applyBorder="1" applyAlignment="1">
      <alignment horizontal="right" vertical="center"/>
    </xf>
    <xf numFmtId="189" fontId="29" fillId="5" borderId="133" xfId="17" applyNumberFormat="1" applyFont="1" applyFill="1" applyBorder="1" applyAlignment="1">
      <alignment horizontal="right" vertical="center"/>
    </xf>
    <xf numFmtId="189" fontId="29" fillId="5" borderId="137" xfId="17" applyNumberFormat="1" applyFont="1" applyFill="1" applyBorder="1" applyAlignment="1">
      <alignment horizontal="right" vertical="center"/>
    </xf>
    <xf numFmtId="189" fontId="29" fillId="5" borderId="139" xfId="17" applyNumberFormat="1" applyFont="1" applyFill="1" applyBorder="1" applyAlignment="1">
      <alignment horizontal="right" vertical="center"/>
    </xf>
    <xf numFmtId="189" fontId="29" fillId="0" borderId="33" xfId="17" applyNumberFormat="1" applyFont="1" applyBorder="1" applyAlignment="1">
      <alignment horizontal="right" vertical="center"/>
    </xf>
    <xf numFmtId="189" fontId="29" fillId="0" borderId="80" xfId="17" applyNumberFormat="1" applyFont="1" applyBorder="1" applyAlignment="1">
      <alignment horizontal="right" vertical="center"/>
    </xf>
    <xf numFmtId="0" fontId="17" fillId="0" borderId="13" xfId="0" applyFont="1" applyBorder="1" applyAlignment="1">
      <alignment horizontal="center" vertical="center"/>
    </xf>
    <xf numFmtId="179" fontId="18" fillId="0" borderId="5" xfId="0" applyNumberFormat="1" applyFont="1" applyBorder="1" applyAlignment="1">
      <alignment horizontal="right" vertical="center"/>
    </xf>
    <xf numFmtId="189" fontId="33" fillId="0" borderId="0" xfId="18" applyNumberFormat="1" applyFont="1" applyAlignment="1">
      <alignment horizontal="left" vertical="center"/>
    </xf>
    <xf numFmtId="178" fontId="8" fillId="0" borderId="0" xfId="9" applyNumberFormat="1" applyFont="1" applyFill="1" applyAlignment="1">
      <alignment vertical="center"/>
    </xf>
    <xf numFmtId="178" fontId="5" fillId="0" borderId="4" xfId="9" applyNumberFormat="1" applyFont="1" applyFill="1" applyBorder="1" applyAlignment="1">
      <alignment horizontal="center" vertical="center"/>
    </xf>
    <xf numFmtId="178" fontId="5" fillId="0" borderId="0" xfId="9" applyNumberFormat="1" applyFont="1" applyFill="1" applyBorder="1" applyAlignment="1">
      <alignment horizontal="center" vertical="center"/>
    </xf>
    <xf numFmtId="178" fontId="5" fillId="0" borderId="4" xfId="9" applyNumberFormat="1" applyFont="1" applyFill="1" applyBorder="1" applyAlignment="1">
      <alignment horizontal="center" vertical="center" wrapText="1"/>
    </xf>
    <xf numFmtId="178" fontId="5" fillId="0" borderId="0" xfId="9" applyNumberFormat="1" applyFont="1" applyFill="1" applyBorder="1" applyAlignment="1">
      <alignment horizontal="center" vertical="center" wrapText="1"/>
    </xf>
    <xf numFmtId="178" fontId="8" fillId="3" borderId="0" xfId="9" applyNumberFormat="1" applyFont="1" applyFill="1" applyAlignment="1">
      <alignment vertical="center"/>
    </xf>
    <xf numFmtId="0" fontId="5" fillId="3" borderId="0" xfId="3" applyFont="1" applyFill="1" applyAlignment="1">
      <alignment vertical="center"/>
    </xf>
    <xf numFmtId="0" fontId="5" fillId="0" borderId="16" xfId="8" applyFont="1" applyFill="1" applyBorder="1" applyAlignment="1">
      <alignment vertical="center" wrapText="1"/>
    </xf>
    <xf numFmtId="0" fontId="17" fillId="0" borderId="29" xfId="8" applyFont="1" applyBorder="1" applyAlignment="1">
      <alignment horizontal="distributed" vertical="center" wrapText="1"/>
    </xf>
    <xf numFmtId="0" fontId="17" fillId="0" borderId="55" xfId="8" applyFont="1" applyBorder="1" applyAlignment="1">
      <alignment horizontal="distributed" vertical="center" wrapText="1"/>
    </xf>
    <xf numFmtId="177" fontId="18" fillId="0" borderId="59" xfId="7" applyNumberFormat="1" applyFont="1" applyFill="1" applyBorder="1" applyAlignment="1">
      <alignment vertical="center" shrinkToFit="1"/>
    </xf>
    <xf numFmtId="177" fontId="18" fillId="0" borderId="32" xfId="7" applyNumberFormat="1" applyFont="1" applyFill="1" applyBorder="1" applyAlignment="1">
      <alignment vertical="center" shrinkToFit="1"/>
    </xf>
    <xf numFmtId="0" fontId="15" fillId="0" borderId="0" xfId="0" applyFont="1" applyFill="1" applyBorder="1" applyAlignment="1">
      <alignment horizontal="distributed" vertical="center" indent="1"/>
    </xf>
    <xf numFmtId="0" fontId="15" fillId="0" borderId="0" xfId="0" applyFont="1" applyFill="1" applyBorder="1" applyAlignment="1">
      <alignment horizontal="center" vertical="center"/>
    </xf>
    <xf numFmtId="0" fontId="15" fillId="0" borderId="0" xfId="0" applyFont="1" applyFill="1" applyBorder="1" applyAlignment="1">
      <alignment horizontal="distributed" vertical="center"/>
    </xf>
    <xf numFmtId="0" fontId="3" fillId="5" borderId="49" xfId="3" applyFont="1" applyFill="1" applyBorder="1" applyAlignment="1">
      <alignment horizontal="center" vertical="center"/>
    </xf>
    <xf numFmtId="0" fontId="3" fillId="5" borderId="83" xfId="3" applyFont="1" applyFill="1" applyBorder="1" applyAlignment="1">
      <alignment horizontal="center" vertical="center"/>
    </xf>
    <xf numFmtId="49" fontId="3" fillId="0" borderId="0" xfId="0" applyNumberFormat="1" applyFont="1" applyFill="1" applyAlignment="1">
      <alignment horizontal="right" vertical="center"/>
    </xf>
    <xf numFmtId="0" fontId="21" fillId="0" borderId="0" xfId="0" applyFont="1" applyFill="1" applyAlignment="1">
      <alignment horizontal="center" vertical="center" wrapText="1"/>
    </xf>
    <xf numFmtId="0" fontId="15" fillId="0" borderId="0" xfId="0" applyFont="1" applyFill="1" applyAlignment="1">
      <alignment horizontal="distributed" vertical="center" wrapText="1"/>
    </xf>
    <xf numFmtId="0" fontId="15" fillId="0" borderId="0" xfId="0" applyFont="1" applyFill="1" applyAlignment="1">
      <alignment horizontal="distributed" vertical="center"/>
    </xf>
    <xf numFmtId="0" fontId="87" fillId="0" borderId="76" xfId="12" applyFont="1" applyBorder="1" applyAlignment="1">
      <alignment horizontal="center" vertical="center"/>
    </xf>
    <xf numFmtId="0" fontId="87" fillId="0" borderId="79" xfId="12" applyFont="1" applyBorder="1" applyAlignment="1">
      <alignment horizontal="center" vertical="center"/>
    </xf>
    <xf numFmtId="0" fontId="87" fillId="0" borderId="80" xfId="12" applyFont="1" applyBorder="1" applyAlignment="1">
      <alignment horizontal="center" vertical="center"/>
    </xf>
    <xf numFmtId="0" fontId="86" fillId="0" borderId="0" xfId="12" applyFont="1" applyFill="1" applyBorder="1" applyAlignment="1">
      <alignment horizontal="center" vertical="center"/>
    </xf>
    <xf numFmtId="0" fontId="36" fillId="0" borderId="103" xfId="12" applyFont="1" applyFill="1" applyBorder="1" applyAlignment="1">
      <alignment horizontal="left" vertical="center" wrapText="1"/>
    </xf>
    <xf numFmtId="0" fontId="36" fillId="0" borderId="104" xfId="12" applyFont="1" applyFill="1" applyBorder="1" applyAlignment="1">
      <alignment horizontal="left" vertical="center"/>
    </xf>
    <xf numFmtId="0" fontId="36" fillId="0" borderId="105" xfId="12" applyFont="1" applyFill="1" applyBorder="1" applyAlignment="1">
      <alignment horizontal="left" vertical="center"/>
    </xf>
    <xf numFmtId="0" fontId="36" fillId="0" borderId="106" xfId="12" applyFont="1" applyFill="1" applyBorder="1" applyAlignment="1">
      <alignment horizontal="left" vertical="center"/>
    </xf>
    <xf numFmtId="0" fontId="36" fillId="0" borderId="0" xfId="12" applyFont="1" applyFill="1" applyBorder="1" applyAlignment="1">
      <alignment horizontal="left" vertical="center"/>
    </xf>
    <xf numFmtId="0" fontId="36" fillId="0" borderId="107" xfId="12" applyFont="1" applyFill="1" applyBorder="1" applyAlignment="1">
      <alignment horizontal="left" vertical="center"/>
    </xf>
    <xf numFmtId="0" fontId="36" fillId="0" borderId="200" xfId="12" applyFont="1" applyFill="1" applyBorder="1" applyAlignment="1">
      <alignment horizontal="left" vertical="center"/>
    </xf>
    <xf numFmtId="0" fontId="36" fillId="0" borderId="193" xfId="12" applyFont="1" applyFill="1" applyBorder="1" applyAlignment="1">
      <alignment horizontal="left" vertical="center"/>
    </xf>
    <xf numFmtId="0" fontId="36" fillId="0" borderId="195" xfId="12" applyFont="1" applyFill="1" applyBorder="1" applyAlignment="1">
      <alignment horizontal="left" vertical="center"/>
    </xf>
    <xf numFmtId="0" fontId="39" fillId="0" borderId="0" xfId="13" applyFont="1" applyFill="1" applyBorder="1" applyAlignment="1" applyProtection="1">
      <alignment horizontal="center" vertical="center"/>
      <protection locked="0"/>
    </xf>
    <xf numFmtId="0" fontId="41" fillId="0" borderId="33" xfId="12" applyFont="1" applyBorder="1" applyAlignment="1">
      <alignment horizontal="center" vertical="center"/>
    </xf>
    <xf numFmtId="0" fontId="87" fillId="0" borderId="33" xfId="12" applyFont="1" applyBorder="1" applyAlignment="1">
      <alignment horizontal="center" vertical="center"/>
    </xf>
    <xf numFmtId="0" fontId="17" fillId="0" borderId="2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44" fillId="5" borderId="145" xfId="12" applyFont="1" applyFill="1" applyBorder="1" applyAlignment="1" applyProtection="1">
      <alignment horizontal="left" vertical="center"/>
      <protection locked="0"/>
    </xf>
    <xf numFmtId="0" fontId="44" fillId="5" borderId="146" xfId="12" applyFont="1" applyFill="1" applyBorder="1" applyAlignment="1" applyProtection="1">
      <alignment horizontal="left" vertical="center"/>
      <protection locked="0"/>
    </xf>
    <xf numFmtId="0" fontId="44" fillId="5" borderId="147" xfId="12" applyFont="1" applyFill="1" applyBorder="1" applyAlignment="1" applyProtection="1">
      <alignment horizontal="left" vertical="center"/>
      <protection locked="0"/>
    </xf>
    <xf numFmtId="0" fontId="106" fillId="0" borderId="156" xfId="12" applyFont="1" applyBorder="1" applyAlignment="1">
      <alignment horizontal="center" vertical="center" wrapText="1"/>
    </xf>
    <xf numFmtId="0" fontId="106" fillId="0" borderId="1" xfId="12" applyFont="1" applyBorder="1" applyAlignment="1">
      <alignment horizontal="center" vertical="center" wrapText="1"/>
    </xf>
    <xf numFmtId="0" fontId="3" fillId="0" borderId="1" xfId="3" applyFont="1" applyFill="1" applyBorder="1" applyAlignment="1" applyProtection="1">
      <alignment horizontal="left" vertical="top" wrapText="1"/>
      <protection locked="0"/>
    </xf>
    <xf numFmtId="0" fontId="3" fillId="0" borderId="2" xfId="3" applyFont="1" applyFill="1" applyBorder="1" applyAlignment="1" applyProtection="1">
      <alignment horizontal="left" vertical="top" wrapText="1"/>
      <protection locked="0"/>
    </xf>
    <xf numFmtId="0" fontId="3" fillId="0" borderId="3" xfId="3" applyFont="1" applyFill="1" applyBorder="1" applyAlignment="1" applyProtection="1">
      <alignment horizontal="left" vertical="top" wrapText="1"/>
      <protection locked="0"/>
    </xf>
    <xf numFmtId="0" fontId="3" fillId="0" borderId="4" xfId="3" applyFont="1" applyFill="1" applyBorder="1" applyAlignment="1" applyProtection="1">
      <alignment horizontal="left" vertical="top" wrapText="1"/>
      <protection locked="0"/>
    </xf>
    <xf numFmtId="0" fontId="3" fillId="0" borderId="0" xfId="3" applyFont="1" applyFill="1" applyBorder="1" applyAlignment="1" applyProtection="1">
      <alignment horizontal="left" vertical="top" wrapText="1"/>
      <protection locked="0"/>
    </xf>
    <xf numFmtId="0" fontId="3" fillId="0" borderId="5" xfId="3" applyFont="1" applyFill="1" applyBorder="1" applyAlignment="1" applyProtection="1">
      <alignment horizontal="left" vertical="top" wrapText="1"/>
      <protection locked="0"/>
    </xf>
    <xf numFmtId="0" fontId="3" fillId="0" borderId="6" xfId="3" applyFont="1" applyFill="1" applyBorder="1" applyAlignment="1" applyProtection="1">
      <alignment horizontal="left" vertical="top" wrapText="1"/>
      <protection locked="0"/>
    </xf>
    <xf numFmtId="0" fontId="3" fillId="0" borderId="7" xfId="3" applyFont="1" applyFill="1" applyBorder="1" applyAlignment="1" applyProtection="1">
      <alignment horizontal="left" vertical="top" wrapText="1"/>
      <protection locked="0"/>
    </xf>
    <xf numFmtId="0" fontId="3" fillId="0" borderId="8" xfId="3" applyFont="1" applyFill="1" applyBorder="1" applyAlignment="1" applyProtection="1">
      <alignment horizontal="left" vertical="top" wrapText="1"/>
      <protection locked="0"/>
    </xf>
    <xf numFmtId="58" fontId="6" fillId="0" borderId="84" xfId="3" applyNumberFormat="1" applyFont="1" applyFill="1" applyBorder="1" applyAlignment="1" applyProtection="1">
      <alignment horizontal="right" vertical="center" indent="1"/>
      <protection locked="0"/>
    </xf>
    <xf numFmtId="0" fontId="14" fillId="0" borderId="85" xfId="3" applyFont="1" applyFill="1" applyBorder="1" applyAlignment="1" applyProtection="1">
      <alignment horizontal="left" vertical="center" wrapText="1"/>
      <protection locked="0"/>
    </xf>
    <xf numFmtId="0" fontId="14" fillId="0" borderId="0" xfId="3" applyFont="1" applyFill="1" applyBorder="1" applyAlignment="1" applyProtection="1">
      <alignment horizontal="left" vertical="center" wrapText="1"/>
      <protection locked="0"/>
    </xf>
    <xf numFmtId="0" fontId="14" fillId="0" borderId="86" xfId="3" applyFont="1" applyFill="1" applyBorder="1" applyAlignment="1" applyProtection="1">
      <alignment horizontal="left" vertical="center" wrapText="1"/>
      <protection locked="0"/>
    </xf>
    <xf numFmtId="0" fontId="14" fillId="0" borderId="87" xfId="3" applyFont="1" applyFill="1" applyBorder="1" applyAlignment="1" applyProtection="1">
      <alignment horizontal="left" vertical="center" wrapText="1"/>
      <protection locked="0"/>
    </xf>
    <xf numFmtId="0" fontId="14" fillId="0" borderId="84" xfId="3" applyFont="1" applyFill="1" applyBorder="1" applyAlignment="1" applyProtection="1">
      <alignment horizontal="left" vertical="center" wrapText="1"/>
      <protection locked="0"/>
    </xf>
    <xf numFmtId="0" fontId="14" fillId="0" borderId="88" xfId="3" applyFont="1" applyFill="1" applyBorder="1" applyAlignment="1" applyProtection="1">
      <alignment horizontal="left" vertical="center" wrapText="1"/>
      <protection locked="0"/>
    </xf>
    <xf numFmtId="182" fontId="3" fillId="0" borderId="64" xfId="3" applyNumberFormat="1" applyFont="1" applyFill="1" applyBorder="1" applyAlignment="1" applyProtection="1">
      <alignment horizontal="center" vertical="center"/>
      <protection locked="0"/>
    </xf>
    <xf numFmtId="182" fontId="3" fillId="0" borderId="2" xfId="3" applyNumberFormat="1" applyFont="1" applyFill="1" applyBorder="1" applyAlignment="1" applyProtection="1">
      <alignment horizontal="center" vertical="center"/>
      <protection locked="0"/>
    </xf>
    <xf numFmtId="182" fontId="3" fillId="0" borderId="3" xfId="3" applyNumberFormat="1" applyFont="1" applyFill="1" applyBorder="1" applyAlignment="1" applyProtection="1">
      <alignment horizontal="center" vertical="center"/>
      <protection locked="0"/>
    </xf>
    <xf numFmtId="182" fontId="3" fillId="0" borderId="55" xfId="3" applyNumberFormat="1" applyFont="1" applyFill="1" applyBorder="1" applyAlignment="1" applyProtection="1">
      <alignment horizontal="center" vertical="center"/>
      <protection locked="0"/>
    </xf>
    <xf numFmtId="182" fontId="3" fillId="0" borderId="21" xfId="3" applyNumberFormat="1" applyFont="1" applyFill="1" applyBorder="1" applyAlignment="1" applyProtection="1">
      <alignment horizontal="center" vertical="center"/>
      <protection locked="0"/>
    </xf>
    <xf numFmtId="182" fontId="3" fillId="0" borderId="68" xfId="3" applyNumberFormat="1" applyFont="1" applyFill="1" applyBorder="1" applyAlignment="1" applyProtection="1">
      <alignment horizontal="center" vertical="center"/>
      <protection locked="0"/>
    </xf>
    <xf numFmtId="0" fontId="3" fillId="0" borderId="49" xfId="5" applyFont="1" applyFill="1" applyBorder="1" applyAlignment="1">
      <alignment horizontal="distributed" vertical="center" wrapText="1" indent="1"/>
    </xf>
    <xf numFmtId="0" fontId="3" fillId="0" borderId="50" xfId="5" applyFont="1" applyFill="1" applyBorder="1" applyAlignment="1">
      <alignment horizontal="distributed" vertical="center" wrapText="1" indent="1"/>
    </xf>
    <xf numFmtId="0" fontId="3" fillId="0" borderId="82" xfId="3" applyFont="1" applyFill="1" applyBorder="1" applyAlignment="1" applyProtection="1">
      <alignment horizontal="center" vertical="center"/>
      <protection locked="0"/>
    </xf>
    <xf numFmtId="0" fontId="3" fillId="0" borderId="7" xfId="3" applyFont="1" applyFill="1" applyBorder="1" applyAlignment="1" applyProtection="1">
      <alignment horizontal="center" vertical="center"/>
      <protection locked="0"/>
    </xf>
    <xf numFmtId="0" fontId="3" fillId="0" borderId="8" xfId="3" applyFont="1" applyFill="1" applyBorder="1" applyAlignment="1" applyProtection="1">
      <alignment horizontal="center" vertical="center"/>
      <protection locked="0"/>
    </xf>
    <xf numFmtId="0" fontId="3" fillId="0" borderId="67" xfId="5" applyFont="1" applyFill="1" applyBorder="1" applyAlignment="1">
      <alignment horizontal="distributed" vertical="center" indent="1"/>
    </xf>
    <xf numFmtId="0" fontId="3" fillId="0" borderId="21" xfId="5" applyFont="1" applyFill="1" applyBorder="1" applyAlignment="1">
      <alignment horizontal="distributed" vertical="center" indent="1"/>
    </xf>
    <xf numFmtId="0" fontId="3" fillId="0" borderId="59" xfId="5" applyFont="1" applyFill="1" applyBorder="1" applyAlignment="1">
      <alignment horizontal="distributed" vertical="center" indent="1"/>
    </xf>
    <xf numFmtId="0" fontId="3" fillId="0" borderId="60" xfId="5" applyFont="1" applyFill="1" applyBorder="1" applyAlignment="1">
      <alignment horizontal="distributed" vertical="center" indent="1"/>
    </xf>
    <xf numFmtId="0" fontId="3" fillId="0" borderId="89" xfId="5" applyFont="1" applyFill="1" applyBorder="1" applyAlignment="1">
      <alignment horizontal="center" vertical="center"/>
    </xf>
    <xf numFmtId="0" fontId="3" fillId="0" borderId="90" xfId="5" applyFont="1" applyFill="1" applyBorder="1" applyAlignment="1">
      <alignment horizontal="center" vertical="center"/>
    </xf>
    <xf numFmtId="0" fontId="3" fillId="0" borderId="91" xfId="5" applyFont="1" applyFill="1" applyBorder="1" applyAlignment="1">
      <alignment horizontal="center" vertical="center"/>
    </xf>
    <xf numFmtId="0" fontId="3" fillId="0" borderId="92" xfId="5" applyFont="1" applyFill="1" applyBorder="1" applyAlignment="1">
      <alignment horizontal="center" vertical="center"/>
    </xf>
    <xf numFmtId="0" fontId="3" fillId="0" borderId="93" xfId="5" applyFont="1" applyFill="1" applyBorder="1" applyAlignment="1">
      <alignment horizontal="center" vertical="center"/>
    </xf>
    <xf numFmtId="0" fontId="3" fillId="0" borderId="94" xfId="5" applyFont="1" applyFill="1" applyBorder="1" applyAlignment="1">
      <alignment horizontal="center" vertical="center"/>
    </xf>
    <xf numFmtId="0" fontId="3" fillId="0" borderId="59" xfId="3" applyFont="1" applyFill="1" applyBorder="1" applyAlignment="1">
      <alignment horizontal="distributed" vertical="center" indent="1"/>
    </xf>
    <xf numFmtId="0" fontId="3" fillId="0" borderId="62" xfId="3" applyFont="1" applyFill="1" applyBorder="1" applyAlignment="1">
      <alignment horizontal="distributed" vertical="center" indent="1"/>
    </xf>
    <xf numFmtId="0" fontId="3" fillId="0" borderId="27" xfId="5" applyFont="1" applyFill="1" applyBorder="1" applyAlignment="1">
      <alignment horizontal="distributed" vertical="center" indent="1"/>
    </xf>
    <xf numFmtId="0" fontId="3" fillId="0" borderId="18" xfId="5" applyFont="1" applyFill="1" applyBorder="1" applyAlignment="1">
      <alignment horizontal="distributed" vertical="center" indent="1"/>
    </xf>
    <xf numFmtId="0" fontId="3" fillId="0" borderId="27" xfId="3" applyFont="1" applyFill="1" applyBorder="1" applyAlignment="1">
      <alignment horizontal="distributed" vertical="center" indent="1"/>
    </xf>
    <xf numFmtId="0" fontId="3" fillId="0" borderId="95" xfId="3" applyFont="1" applyFill="1" applyBorder="1" applyAlignment="1">
      <alignment horizontal="distributed" vertical="center" indent="1"/>
    </xf>
    <xf numFmtId="0" fontId="3" fillId="0" borderId="67" xfId="3" applyFont="1" applyFill="1" applyBorder="1" applyAlignment="1">
      <alignment horizontal="distributed" vertical="center" indent="1"/>
    </xf>
    <xf numFmtId="0" fontId="3" fillId="0" borderId="61" xfId="3" applyFont="1" applyFill="1" applyBorder="1" applyAlignment="1">
      <alignment horizontal="distributed" vertical="center" indent="1"/>
    </xf>
    <xf numFmtId="1" fontId="5" fillId="0" borderId="1" xfId="10" applyNumberFormat="1" applyFont="1" applyFill="1" applyBorder="1" applyAlignment="1" applyProtection="1">
      <alignment horizontal="distributed" vertical="center" indent="1"/>
    </xf>
    <xf numFmtId="1" fontId="5" fillId="0" borderId="3" xfId="10" applyNumberFormat="1" applyFont="1" applyFill="1" applyBorder="1" applyAlignment="1" applyProtection="1">
      <alignment horizontal="distributed" vertical="center" indent="1"/>
    </xf>
    <xf numFmtId="1" fontId="5" fillId="0" borderId="6" xfId="10" applyNumberFormat="1" applyFont="1" applyFill="1" applyBorder="1" applyAlignment="1" applyProtection="1">
      <alignment horizontal="distributed" vertical="center" indent="1"/>
    </xf>
    <xf numFmtId="1" fontId="5" fillId="0" borderId="8" xfId="10" applyNumberFormat="1" applyFont="1" applyFill="1" applyBorder="1" applyAlignment="1" applyProtection="1">
      <alignment horizontal="distributed" vertical="center" indent="1"/>
    </xf>
    <xf numFmtId="0" fontId="5" fillId="0" borderId="49" xfId="3" applyFont="1" applyFill="1" applyBorder="1" applyAlignment="1">
      <alignment horizontal="distributed" vertical="center" indent="1"/>
    </xf>
    <xf numFmtId="0" fontId="5" fillId="0" borderId="83" xfId="3" applyFont="1" applyFill="1" applyBorder="1" applyAlignment="1">
      <alignment horizontal="distributed" vertical="center" indent="1"/>
    </xf>
    <xf numFmtId="0" fontId="5" fillId="0" borderId="50" xfId="3" applyFont="1" applyFill="1" applyBorder="1" applyAlignment="1">
      <alignment horizontal="distributed" vertical="center" indent="1"/>
    </xf>
    <xf numFmtId="178" fontId="5" fillId="0" borderId="1" xfId="9" applyNumberFormat="1" applyFont="1" applyFill="1" applyBorder="1" applyAlignment="1">
      <alignment horizontal="left" vertical="center" wrapText="1"/>
    </xf>
    <xf numFmtId="178" fontId="5" fillId="0" borderId="2" xfId="9" applyNumberFormat="1" applyFont="1" applyFill="1" applyBorder="1" applyAlignment="1">
      <alignment horizontal="left" vertical="center" wrapText="1"/>
    </xf>
    <xf numFmtId="178" fontId="5" fillId="0" borderId="3" xfId="9" applyNumberFormat="1" applyFont="1" applyFill="1" applyBorder="1" applyAlignment="1">
      <alignment horizontal="left" vertical="center" wrapText="1"/>
    </xf>
    <xf numFmtId="178" fontId="5" fillId="0" borderId="1" xfId="9" applyNumberFormat="1" applyFont="1" applyFill="1" applyBorder="1" applyAlignment="1">
      <alignment horizontal="center" vertical="center" wrapText="1"/>
    </xf>
    <xf numFmtId="178" fontId="5" fillId="0" borderId="2" xfId="9" applyNumberFormat="1" applyFont="1" applyFill="1" applyBorder="1" applyAlignment="1">
      <alignment horizontal="center" vertical="center" wrapText="1"/>
    </xf>
    <xf numFmtId="178" fontId="5" fillId="0" borderId="3" xfId="9" applyNumberFormat="1" applyFont="1" applyFill="1" applyBorder="1" applyAlignment="1">
      <alignment horizontal="center" vertical="center" wrapText="1"/>
    </xf>
    <xf numFmtId="178" fontId="5" fillId="0" borderId="4" xfId="9" applyNumberFormat="1" applyFont="1" applyFill="1" applyBorder="1" applyAlignment="1">
      <alignment horizontal="center" vertical="center" wrapText="1"/>
    </xf>
    <xf numFmtId="178" fontId="5" fillId="0" borderId="0" xfId="9" applyNumberFormat="1" applyFont="1" applyFill="1" applyBorder="1" applyAlignment="1">
      <alignment horizontal="center" vertical="center" wrapText="1"/>
    </xf>
    <xf numFmtId="178" fontId="5" fillId="0" borderId="5" xfId="9" applyNumberFormat="1" applyFont="1" applyFill="1" applyBorder="1" applyAlignment="1">
      <alignment horizontal="center" vertical="center" wrapText="1"/>
    </xf>
    <xf numFmtId="178" fontId="5" fillId="0" borderId="20" xfId="9" applyNumberFormat="1" applyFont="1" applyFill="1" applyBorder="1" applyAlignment="1">
      <alignment horizontal="center" vertical="center" shrinkToFit="1"/>
    </xf>
    <xf numFmtId="178" fontId="5" fillId="0" borderId="58" xfId="9" applyNumberFormat="1" applyFont="1" applyFill="1" applyBorder="1" applyAlignment="1">
      <alignment horizontal="center" vertical="center" shrinkToFit="1"/>
    </xf>
    <xf numFmtId="178" fontId="5" fillId="0" borderId="71" xfId="9" applyNumberFormat="1" applyFont="1" applyFill="1" applyBorder="1" applyAlignment="1">
      <alignment horizontal="center" vertical="center" shrinkToFit="1"/>
    </xf>
    <xf numFmtId="185" fontId="8" fillId="0" borderId="6" xfId="9" applyNumberFormat="1" applyFont="1" applyFill="1" applyBorder="1" applyAlignment="1">
      <alignment horizontal="center" vertical="center"/>
    </xf>
    <xf numFmtId="185" fontId="8" fillId="0" borderId="96" xfId="9" applyNumberFormat="1" applyFont="1" applyFill="1" applyBorder="1" applyAlignment="1">
      <alignment horizontal="center" vertical="center"/>
    </xf>
    <xf numFmtId="178" fontId="5" fillId="0" borderId="20" xfId="9" applyNumberFormat="1" applyFont="1" applyFill="1" applyBorder="1" applyAlignment="1">
      <alignment horizontal="center" vertical="center" wrapText="1"/>
    </xf>
    <xf numFmtId="178" fontId="5" fillId="0" borderId="58" xfId="9" applyNumberFormat="1" applyFont="1" applyFill="1" applyBorder="1" applyAlignment="1">
      <alignment horizontal="center" vertical="center" wrapText="1"/>
    </xf>
    <xf numFmtId="178" fontId="5" fillId="0" borderId="71" xfId="9" applyNumberFormat="1" applyFont="1" applyFill="1" applyBorder="1" applyAlignment="1">
      <alignment horizontal="center" vertical="center" wrapText="1"/>
    </xf>
    <xf numFmtId="185" fontId="8" fillId="0" borderId="82" xfId="9" applyNumberFormat="1" applyFont="1" applyFill="1" applyBorder="1" applyAlignment="1">
      <alignment horizontal="center" vertical="center"/>
    </xf>
    <xf numFmtId="185" fontId="8" fillId="0" borderId="7" xfId="9" applyNumberFormat="1" applyFont="1" applyFill="1" applyBorder="1" applyAlignment="1">
      <alignment horizontal="center" vertical="center"/>
    </xf>
    <xf numFmtId="185" fontId="8" fillId="0" borderId="8" xfId="9" applyNumberFormat="1" applyFont="1" applyFill="1" applyBorder="1" applyAlignment="1">
      <alignment horizontal="center" vertical="center"/>
    </xf>
    <xf numFmtId="178" fontId="5" fillId="0" borderId="1" xfId="9" applyNumberFormat="1" applyFont="1" applyFill="1" applyBorder="1" applyAlignment="1">
      <alignment horizontal="center" vertical="center"/>
    </xf>
    <xf numFmtId="178" fontId="5" fillId="0" borderId="2" xfId="9" applyNumberFormat="1" applyFont="1" applyFill="1" applyBorder="1" applyAlignment="1">
      <alignment horizontal="center" vertical="center"/>
    </xf>
    <xf numFmtId="178" fontId="5" fillId="0" borderId="3" xfId="9" applyNumberFormat="1" applyFont="1" applyFill="1" applyBorder="1" applyAlignment="1">
      <alignment horizontal="center" vertical="center"/>
    </xf>
    <xf numFmtId="178" fontId="5" fillId="0" borderId="4" xfId="9" applyNumberFormat="1" applyFont="1" applyFill="1" applyBorder="1" applyAlignment="1">
      <alignment horizontal="center" vertical="center"/>
    </xf>
    <xf numFmtId="178" fontId="5" fillId="0" borderId="0" xfId="9" applyNumberFormat="1" applyFont="1" applyFill="1" applyBorder="1" applyAlignment="1">
      <alignment horizontal="center" vertical="center"/>
    </xf>
    <xf numFmtId="178" fontId="5" fillId="0" borderId="5" xfId="9" applyNumberFormat="1" applyFont="1" applyFill="1" applyBorder="1" applyAlignment="1">
      <alignment horizontal="center" vertical="center"/>
    </xf>
    <xf numFmtId="0" fontId="3" fillId="5" borderId="50" xfId="3" applyFont="1" applyFill="1" applyBorder="1" applyAlignment="1">
      <alignment horizontal="center" vertical="center"/>
    </xf>
    <xf numFmtId="178" fontId="5" fillId="0" borderId="74" xfId="9" applyNumberFormat="1" applyFont="1" applyFill="1" applyBorder="1" applyAlignment="1">
      <alignment horizontal="center" vertical="center" wrapText="1"/>
    </xf>
    <xf numFmtId="178" fontId="5" fillId="0" borderId="52" xfId="9" applyNumberFormat="1" applyFont="1" applyFill="1" applyBorder="1" applyAlignment="1">
      <alignment horizontal="center" vertical="center" wrapText="1"/>
    </xf>
    <xf numFmtId="178" fontId="5" fillId="0" borderId="64" xfId="9" applyNumberFormat="1" applyFont="1" applyFill="1" applyBorder="1" applyAlignment="1">
      <alignment horizontal="left" vertical="center" wrapText="1"/>
    </xf>
    <xf numFmtId="178" fontId="5" fillId="0" borderId="65" xfId="9" applyNumberFormat="1" applyFont="1" applyFill="1" applyBorder="1" applyAlignment="1">
      <alignment horizontal="center" vertical="center" textRotation="255" wrapText="1"/>
    </xf>
    <xf numFmtId="178" fontId="5" fillId="0" borderId="38" xfId="9" applyNumberFormat="1" applyFont="1" applyFill="1" applyBorder="1" applyAlignment="1">
      <alignment horizontal="center" vertical="center" textRotation="255" wrapText="1"/>
    </xf>
    <xf numFmtId="178" fontId="5" fillId="0" borderId="25" xfId="9" applyNumberFormat="1" applyFont="1" applyFill="1" applyBorder="1" applyAlignment="1">
      <alignment horizontal="center" vertical="center" textRotation="255" wrapText="1"/>
    </xf>
    <xf numFmtId="178" fontId="5" fillId="0" borderId="1" xfId="9" applyNumberFormat="1" applyFont="1" applyFill="1" applyBorder="1" applyAlignment="1">
      <alignment horizontal="left" vertical="center"/>
    </xf>
    <xf numFmtId="178" fontId="5" fillId="0" borderId="2" xfId="9" applyNumberFormat="1" applyFont="1" applyFill="1" applyBorder="1" applyAlignment="1">
      <alignment horizontal="left" vertical="center"/>
    </xf>
    <xf numFmtId="178" fontId="5" fillId="0" borderId="3" xfId="9" applyNumberFormat="1" applyFont="1" applyFill="1" applyBorder="1" applyAlignment="1">
      <alignment horizontal="left" vertical="center"/>
    </xf>
    <xf numFmtId="178" fontId="5" fillId="0" borderId="20" xfId="9" applyNumberFormat="1" applyFont="1" applyFill="1" applyBorder="1" applyAlignment="1">
      <alignment horizontal="center" vertical="center"/>
    </xf>
    <xf numFmtId="178" fontId="5" fillId="0" borderId="58" xfId="9" applyNumberFormat="1" applyFont="1" applyFill="1" applyBorder="1" applyAlignment="1">
      <alignment horizontal="center" vertical="center"/>
    </xf>
    <xf numFmtId="178" fontId="5" fillId="0" borderId="71" xfId="9" applyNumberFormat="1" applyFont="1" applyFill="1" applyBorder="1" applyAlignment="1">
      <alignment horizontal="center" vertical="center"/>
    </xf>
    <xf numFmtId="187" fontId="8" fillId="0" borderId="6" xfId="9" applyNumberFormat="1" applyFont="1" applyFill="1" applyBorder="1" applyAlignment="1">
      <alignment horizontal="center" vertical="center" wrapText="1"/>
    </xf>
    <xf numFmtId="187" fontId="8" fillId="0" borderId="96" xfId="9" applyNumberFormat="1" applyFont="1" applyFill="1" applyBorder="1" applyAlignment="1">
      <alignment horizontal="center" vertical="center" wrapText="1"/>
    </xf>
    <xf numFmtId="187" fontId="8" fillId="0" borderId="82" xfId="9" applyNumberFormat="1" applyFont="1" applyFill="1" applyBorder="1" applyAlignment="1">
      <alignment horizontal="center" vertical="center" wrapText="1"/>
    </xf>
    <xf numFmtId="187" fontId="8" fillId="0" borderId="7" xfId="9" applyNumberFormat="1" applyFont="1" applyFill="1" applyBorder="1" applyAlignment="1">
      <alignment horizontal="center" vertical="center" wrapText="1"/>
    </xf>
    <xf numFmtId="187" fontId="8" fillId="0" borderId="8" xfId="9" applyNumberFormat="1" applyFont="1" applyFill="1" applyBorder="1" applyAlignment="1">
      <alignment horizontal="center" vertical="center" wrapText="1"/>
    </xf>
    <xf numFmtId="0" fontId="5" fillId="0" borderId="16" xfId="8" applyFont="1" applyFill="1" applyBorder="1" applyAlignment="1">
      <alignment horizontal="distributed" vertical="center" wrapText="1" indent="1"/>
    </xf>
    <xf numFmtId="0" fontId="5" fillId="0" borderId="17" xfId="8" applyFont="1" applyFill="1" applyBorder="1" applyAlignment="1">
      <alignment horizontal="distributed" vertical="center" wrapText="1" indent="1"/>
    </xf>
    <xf numFmtId="0" fontId="5" fillId="0" borderId="31" xfId="8" applyFont="1" applyFill="1" applyBorder="1" applyAlignment="1">
      <alignment horizontal="distributed" vertical="center" wrapText="1" indent="1"/>
    </xf>
    <xf numFmtId="0" fontId="3" fillId="5" borderId="49" xfId="0" applyFont="1" applyFill="1" applyBorder="1" applyAlignment="1">
      <alignment horizontal="center" vertical="center"/>
    </xf>
    <xf numFmtId="0" fontId="3" fillId="5" borderId="83" xfId="0" applyFont="1" applyFill="1" applyBorder="1" applyAlignment="1">
      <alignment horizontal="center" vertical="center"/>
    </xf>
    <xf numFmtId="0" fontId="5" fillId="0" borderId="22" xfId="8" applyFont="1" applyFill="1" applyBorder="1" applyAlignment="1">
      <alignment horizontal="distributed" vertical="center" wrapText="1" indent="1"/>
    </xf>
    <xf numFmtId="0" fontId="5" fillId="0" borderId="38" xfId="8" applyFont="1" applyFill="1" applyBorder="1" applyAlignment="1">
      <alignment horizontal="distributed" vertical="center" wrapText="1" indent="1"/>
    </xf>
    <xf numFmtId="0" fontId="5" fillId="0" borderId="25" xfId="8" applyFont="1" applyFill="1" applyBorder="1" applyAlignment="1">
      <alignment horizontal="distributed" vertical="center" wrapText="1" indent="1"/>
    </xf>
    <xf numFmtId="0" fontId="5" fillId="0" borderId="22" xfId="8" applyFont="1" applyFill="1" applyBorder="1" applyAlignment="1">
      <alignment horizontal="center" vertical="center" wrapText="1"/>
    </xf>
    <xf numFmtId="0" fontId="5" fillId="0" borderId="38" xfId="8" applyFont="1" applyFill="1" applyBorder="1" applyAlignment="1">
      <alignment horizontal="center" vertical="center" wrapText="1"/>
    </xf>
    <xf numFmtId="0" fontId="17" fillId="0" borderId="67" xfId="0" applyFont="1" applyFill="1" applyBorder="1" applyAlignment="1">
      <alignment horizontal="distributed" vertical="center" wrapText="1" indent="1"/>
    </xf>
    <xf numFmtId="0" fontId="17" fillId="0" borderId="21" xfId="0" applyFont="1" applyFill="1" applyBorder="1" applyAlignment="1">
      <alignment horizontal="distributed" vertical="center" wrapText="1" indent="1"/>
    </xf>
    <xf numFmtId="0" fontId="17" fillId="0" borderId="57" xfId="0" applyFont="1" applyFill="1" applyBorder="1" applyAlignment="1">
      <alignment horizontal="distributed" vertical="center" indent="1"/>
    </xf>
    <xf numFmtId="0" fontId="17" fillId="0" borderId="58" xfId="0" applyFont="1" applyFill="1" applyBorder="1" applyAlignment="1">
      <alignment horizontal="distributed" vertical="center" indent="1"/>
    </xf>
    <xf numFmtId="0" fontId="17" fillId="0" borderId="65" xfId="8" applyFont="1" applyFill="1" applyBorder="1" applyAlignment="1">
      <alignment horizontal="distributed" vertical="center" wrapText="1"/>
    </xf>
    <xf numFmtId="0" fontId="17" fillId="0" borderId="31" xfId="8" applyFont="1" applyFill="1" applyBorder="1" applyAlignment="1">
      <alignment horizontal="distributed" vertical="center" wrapText="1"/>
    </xf>
    <xf numFmtId="0" fontId="17" fillId="0" borderId="26" xfId="8" applyFont="1" applyFill="1" applyBorder="1" applyAlignment="1">
      <alignment horizontal="distributed" vertical="center" indent="1"/>
    </xf>
    <xf numFmtId="0" fontId="17" fillId="0" borderId="63" xfId="8" applyFont="1" applyFill="1" applyBorder="1" applyAlignment="1">
      <alignment horizontal="distributed" vertical="center" wrapText="1"/>
    </xf>
    <xf numFmtId="0" fontId="17" fillId="0" borderId="54" xfId="8" applyFont="1" applyFill="1" applyBorder="1" applyAlignment="1">
      <alignment horizontal="distributed" vertical="center" wrapText="1"/>
    </xf>
    <xf numFmtId="0" fontId="17" fillId="0" borderId="26" xfId="8" applyFont="1" applyBorder="1" applyAlignment="1">
      <alignment horizontal="distributed" vertical="center" indent="1"/>
    </xf>
    <xf numFmtId="0" fontId="17" fillId="0" borderId="97" xfId="8" applyFont="1" applyBorder="1" applyAlignment="1">
      <alignment horizontal="distributed" vertical="center" indent="1"/>
    </xf>
    <xf numFmtId="0" fontId="17" fillId="0" borderId="63" xfId="8" applyFont="1" applyBorder="1" applyAlignment="1">
      <alignment horizontal="distributed" vertical="center" wrapText="1"/>
    </xf>
    <xf numFmtId="0" fontId="17" fillId="0" borderId="54" xfId="8" applyFont="1" applyBorder="1" applyAlignment="1">
      <alignment horizontal="distributed" vertical="center" wrapText="1"/>
    </xf>
    <xf numFmtId="0" fontId="17" fillId="0" borderId="67" xfId="0" applyFont="1" applyFill="1" applyBorder="1" applyAlignment="1">
      <alignment horizontal="distributed" vertical="center" indent="1"/>
    </xf>
    <xf numFmtId="0" fontId="17" fillId="0" borderId="21" xfId="0" applyFont="1" applyFill="1" applyBorder="1" applyAlignment="1">
      <alignment horizontal="distributed" vertical="center" indent="1"/>
    </xf>
    <xf numFmtId="0" fontId="17" fillId="0" borderId="74" xfId="8" applyFont="1" applyFill="1" applyBorder="1" applyAlignment="1">
      <alignment horizontal="distributed" vertical="center" wrapText="1"/>
    </xf>
    <xf numFmtId="0" fontId="17" fillId="0" borderId="66" xfId="8" applyFont="1" applyFill="1" applyBorder="1" applyAlignment="1">
      <alignment horizontal="distributed" vertical="center" wrapText="1"/>
    </xf>
    <xf numFmtId="0" fontId="17" fillId="0" borderId="15" xfId="8" applyFont="1" applyFill="1" applyBorder="1" applyAlignment="1">
      <alignment horizontal="distributed" vertical="center" indent="1"/>
    </xf>
    <xf numFmtId="177" fontId="18" fillId="0" borderId="98" xfId="0" applyNumberFormat="1" applyFont="1" applyFill="1" applyBorder="1" applyAlignment="1">
      <alignment horizontal="center" vertical="center"/>
    </xf>
    <xf numFmtId="177" fontId="18" fillId="0" borderId="99" xfId="0" applyNumberFormat="1" applyFont="1" applyFill="1" applyBorder="1" applyAlignment="1">
      <alignment horizontal="center" vertical="center"/>
    </xf>
    <xf numFmtId="177" fontId="18" fillId="0" borderId="129" xfId="0" applyNumberFormat="1" applyFont="1" applyFill="1" applyBorder="1" applyAlignment="1">
      <alignment horizontal="center" vertical="center"/>
    </xf>
    <xf numFmtId="0" fontId="17" fillId="0" borderId="97" xfId="8" applyFont="1" applyFill="1" applyBorder="1" applyAlignment="1">
      <alignment horizontal="distributed" vertical="center" indent="1"/>
    </xf>
    <xf numFmtId="0" fontId="17" fillId="0" borderId="18" xfId="8" applyFont="1" applyFill="1" applyBorder="1" applyAlignment="1">
      <alignment horizontal="distributed" vertical="center" indent="1"/>
    </xf>
    <xf numFmtId="0" fontId="17" fillId="0" borderId="19" xfId="8" applyFont="1" applyFill="1" applyBorder="1" applyAlignment="1">
      <alignment horizontal="distributed" vertical="center" indent="1"/>
    </xf>
    <xf numFmtId="0" fontId="0" fillId="0" borderId="95" xfId="0" applyFill="1" applyBorder="1"/>
    <xf numFmtId="0" fontId="17" fillId="0" borderId="5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97" xfId="0" applyFont="1" applyFill="1" applyBorder="1" applyAlignment="1">
      <alignment horizontal="center" vertical="center"/>
    </xf>
    <xf numFmtId="0" fontId="0" fillId="0" borderId="18" xfId="0" applyFill="1" applyBorder="1"/>
    <xf numFmtId="0" fontId="0" fillId="0" borderId="19" xfId="0" applyFill="1" applyBorder="1"/>
    <xf numFmtId="0" fontId="17" fillId="0" borderId="81" xfId="0" applyFont="1" applyFill="1" applyBorder="1" applyAlignment="1">
      <alignment horizontal="distributed" vertical="center" wrapText="1" indent="1"/>
    </xf>
    <xf numFmtId="0" fontId="17" fillId="0" borderId="66" xfId="0" applyFont="1" applyFill="1" applyBorder="1" applyAlignment="1">
      <alignment horizontal="distributed" vertical="center" wrapText="1" indent="1"/>
    </xf>
    <xf numFmtId="0" fontId="17" fillId="0" borderId="20" xfId="0" applyFont="1" applyFill="1" applyBorder="1" applyAlignment="1">
      <alignment horizontal="left" vertical="center" wrapText="1"/>
    </xf>
    <xf numFmtId="0" fontId="0" fillId="0" borderId="58" xfId="0" applyFill="1" applyBorder="1"/>
    <xf numFmtId="0" fontId="0" fillId="0" borderId="71" xfId="0" applyFill="1" applyBorder="1"/>
    <xf numFmtId="0" fontId="0" fillId="0" borderId="73" xfId="0" applyFill="1" applyBorder="1"/>
    <xf numFmtId="0" fontId="0" fillId="0" borderId="75" xfId="0" applyFill="1" applyBorder="1"/>
    <xf numFmtId="0" fontId="0" fillId="0" borderId="70" xfId="0" applyFill="1" applyBorder="1"/>
    <xf numFmtId="179" fontId="18" fillId="0" borderId="98" xfId="0" applyNumberFormat="1" applyFont="1" applyFill="1" applyBorder="1" applyAlignment="1">
      <alignment horizontal="center" vertical="center"/>
    </xf>
    <xf numFmtId="179" fontId="18" fillId="0" borderId="99" xfId="0" applyNumberFormat="1" applyFont="1" applyFill="1" applyBorder="1" applyAlignment="1">
      <alignment horizontal="center" vertical="center"/>
    </xf>
    <xf numFmtId="179" fontId="18" fillId="0" borderId="129" xfId="0" applyNumberFormat="1" applyFont="1" applyFill="1" applyBorder="1" applyAlignment="1">
      <alignment horizontal="center" vertical="center"/>
    </xf>
    <xf numFmtId="0" fontId="53" fillId="0" borderId="0" xfId="12" applyFont="1" applyFill="1" applyBorder="1" applyAlignment="1">
      <alignment horizontal="center" vertical="center"/>
    </xf>
    <xf numFmtId="0" fontId="54" fillId="0" borderId="1" xfId="12" applyFont="1" applyFill="1" applyBorder="1" applyAlignment="1">
      <alignment horizontal="left" vertical="center" wrapText="1"/>
    </xf>
    <xf numFmtId="0" fontId="54" fillId="0" borderId="2" xfId="12" applyFont="1" applyFill="1" applyBorder="1" applyAlignment="1">
      <alignment horizontal="left" vertical="center" wrapText="1"/>
    </xf>
    <xf numFmtId="0" fontId="54" fillId="0" borderId="3" xfId="12" applyFont="1" applyFill="1" applyBorder="1" applyAlignment="1">
      <alignment horizontal="left" vertical="center" wrapText="1"/>
    </xf>
    <xf numFmtId="0" fontId="54" fillId="0" borderId="4" xfId="12" applyFont="1" applyFill="1" applyBorder="1" applyAlignment="1">
      <alignment horizontal="left" vertical="center" wrapText="1"/>
    </xf>
    <xf numFmtId="0" fontId="54" fillId="0" borderId="0" xfId="12" applyFont="1" applyFill="1" applyBorder="1" applyAlignment="1">
      <alignment horizontal="left" vertical="center" wrapText="1"/>
    </xf>
    <xf numFmtId="0" fontId="54" fillId="0" borderId="5" xfId="12" applyFont="1" applyFill="1" applyBorder="1" applyAlignment="1">
      <alignment horizontal="left" vertical="center" wrapText="1"/>
    </xf>
    <xf numFmtId="0" fontId="54" fillId="0" borderId="6" xfId="12" applyFont="1" applyFill="1" applyBorder="1" applyAlignment="1">
      <alignment horizontal="left" vertical="center" wrapText="1"/>
    </xf>
    <xf numFmtId="0" fontId="54" fillId="0" borderId="7" xfId="12" applyFont="1" applyFill="1" applyBorder="1" applyAlignment="1">
      <alignment horizontal="left" vertical="center" wrapText="1"/>
    </xf>
    <xf numFmtId="0" fontId="54" fillId="0" borderId="8" xfId="12" applyFont="1" applyFill="1" applyBorder="1" applyAlignment="1">
      <alignment horizontal="left" vertical="center" wrapText="1"/>
    </xf>
    <xf numFmtId="0" fontId="35" fillId="0" borderId="33" xfId="12" applyFont="1" applyBorder="1" applyAlignment="1">
      <alignment horizontal="center" vertical="center"/>
    </xf>
    <xf numFmtId="0" fontId="90" fillId="0" borderId="33" xfId="12" applyFont="1" applyBorder="1" applyAlignment="1">
      <alignment horizontal="center" vertical="center"/>
    </xf>
    <xf numFmtId="0" fontId="90" fillId="0" borderId="76" xfId="12" applyFont="1" applyBorder="1" applyAlignment="1">
      <alignment horizontal="center" vertical="center"/>
    </xf>
    <xf numFmtId="0" fontId="90" fillId="0" borderId="79" xfId="12" applyFont="1" applyBorder="1" applyAlignment="1">
      <alignment horizontal="center" vertical="center"/>
    </xf>
    <xf numFmtId="0" fontId="90" fillId="0" borderId="80" xfId="12" applyFont="1" applyBorder="1" applyAlignment="1">
      <alignment horizontal="center" vertical="center"/>
    </xf>
    <xf numFmtId="0" fontId="35" fillId="0" borderId="0" xfId="12" applyFont="1" applyAlignment="1">
      <alignment horizontal="left" vertical="top" wrapText="1"/>
    </xf>
    <xf numFmtId="0" fontId="55" fillId="0" borderId="2" xfId="12" applyFont="1" applyBorder="1" applyAlignment="1">
      <alignment horizontal="left" vertical="center"/>
    </xf>
    <xf numFmtId="0" fontId="29" fillId="0" borderId="76" xfId="12" applyFont="1" applyBorder="1" applyAlignment="1">
      <alignment horizontal="center" vertical="center"/>
    </xf>
    <xf numFmtId="0" fontId="29" fillId="0" borderId="79" xfId="12" applyFont="1" applyBorder="1" applyAlignment="1">
      <alignment horizontal="center" vertical="center"/>
    </xf>
    <xf numFmtId="0" fontId="29" fillId="0" borderId="80" xfId="12" applyFont="1" applyBorder="1" applyAlignment="1">
      <alignment horizontal="center" vertical="center"/>
    </xf>
    <xf numFmtId="0" fontId="29" fillId="0" borderId="49" xfId="12" applyFont="1" applyBorder="1" applyAlignment="1">
      <alignment horizontal="center" vertical="center"/>
    </xf>
    <xf numFmtId="0" fontId="29" fillId="0" borderId="50" xfId="12" applyFont="1" applyBorder="1" applyAlignment="1">
      <alignment horizontal="center" vertical="center"/>
    </xf>
    <xf numFmtId="0" fontId="29" fillId="0" borderId="83" xfId="12" applyFont="1" applyBorder="1" applyAlignment="1">
      <alignment horizontal="center" vertical="center"/>
    </xf>
    <xf numFmtId="0" fontId="89" fillId="0" borderId="33" xfId="12" applyFont="1" applyBorder="1" applyAlignment="1">
      <alignment horizontal="center" vertical="center"/>
    </xf>
    <xf numFmtId="0" fontId="89" fillId="0" borderId="76" xfId="12" applyFont="1" applyBorder="1" applyAlignment="1">
      <alignment horizontal="center" vertical="center"/>
    </xf>
    <xf numFmtId="0" fontId="89" fillId="0" borderId="0" xfId="12" applyFont="1" applyBorder="1" applyAlignment="1">
      <alignment horizontal="center" vertical="center"/>
    </xf>
    <xf numFmtId="0" fontId="89" fillId="0" borderId="7" xfId="12" applyFont="1" applyBorder="1" applyAlignment="1">
      <alignment horizontal="center" vertical="center"/>
    </xf>
    <xf numFmtId="0" fontId="35" fillId="0" borderId="50" xfId="12" applyFont="1" applyBorder="1" applyAlignment="1">
      <alignment horizontal="left" vertical="top" wrapText="1"/>
    </xf>
    <xf numFmtId="0" fontId="29" fillId="0" borderId="1" xfId="12" applyFont="1" applyBorder="1" applyAlignment="1">
      <alignment horizontal="center" vertical="center"/>
    </xf>
    <xf numFmtId="0" fontId="29" fillId="0" borderId="4" xfId="12" applyFont="1" applyBorder="1" applyAlignment="1">
      <alignment horizontal="center" vertical="center"/>
    </xf>
    <xf numFmtId="0" fontId="29" fillId="0" borderId="6" xfId="12" applyFont="1" applyBorder="1" applyAlignment="1">
      <alignment horizontal="center" vertical="center"/>
    </xf>
    <xf numFmtId="0" fontId="56" fillId="0" borderId="1" xfId="12" applyFont="1" applyFill="1" applyBorder="1" applyAlignment="1">
      <alignment horizontal="left" vertical="center" wrapText="1"/>
    </xf>
    <xf numFmtId="0" fontId="56" fillId="0" borderId="2" xfId="12" applyFont="1" applyFill="1" applyBorder="1" applyAlignment="1">
      <alignment horizontal="left" vertical="center"/>
    </xf>
    <xf numFmtId="0" fontId="56" fillId="0" borderId="3" xfId="12" applyFont="1" applyFill="1" applyBorder="1" applyAlignment="1">
      <alignment horizontal="left" vertical="center"/>
    </xf>
    <xf numFmtId="0" fontId="56" fillId="0" borderId="4" xfId="12" applyFont="1" applyFill="1" applyBorder="1" applyAlignment="1">
      <alignment horizontal="left" vertical="center"/>
    </xf>
    <xf numFmtId="0" fontId="56" fillId="0" borderId="0" xfId="12" applyFont="1" applyFill="1" applyBorder="1" applyAlignment="1">
      <alignment horizontal="left" vertical="center"/>
    </xf>
    <xf numFmtId="0" fontId="56" fillId="0" borderId="5" xfId="12" applyFont="1" applyFill="1" applyBorder="1" applyAlignment="1">
      <alignment horizontal="left" vertical="center"/>
    </xf>
    <xf numFmtId="0" fontId="56" fillId="0" borderId="6" xfId="12" applyFont="1" applyFill="1" applyBorder="1" applyAlignment="1">
      <alignment horizontal="left" vertical="center"/>
    </xf>
    <xf numFmtId="0" fontId="56" fillId="0" borderId="7" xfId="12" applyFont="1" applyFill="1" applyBorder="1" applyAlignment="1">
      <alignment horizontal="left" vertical="center"/>
    </xf>
    <xf numFmtId="0" fontId="56" fillId="0" borderId="8" xfId="12" applyFont="1" applyFill="1" applyBorder="1" applyAlignment="1">
      <alignment horizontal="left" vertical="center"/>
    </xf>
    <xf numFmtId="189" fontId="95" fillId="0" borderId="156" xfId="18" applyNumberFormat="1" applyFont="1" applyFill="1" applyBorder="1" applyAlignment="1">
      <alignment horizontal="center" vertical="center"/>
    </xf>
    <xf numFmtId="189" fontId="95" fillId="0" borderId="157" xfId="18" applyNumberFormat="1" applyFont="1" applyFill="1" applyBorder="1" applyAlignment="1">
      <alignment horizontal="center" vertical="center"/>
    </xf>
    <xf numFmtId="189" fontId="95" fillId="0" borderId="188" xfId="20" applyNumberFormat="1" applyFont="1" applyFill="1" applyBorder="1" applyAlignment="1">
      <alignment horizontal="center" vertical="center"/>
    </xf>
    <xf numFmtId="189" fontId="95" fillId="0" borderId="104" xfId="20" applyNumberFormat="1" applyFont="1" applyFill="1" applyBorder="1" applyAlignment="1">
      <alignment horizontal="center" vertical="center"/>
    </xf>
    <xf numFmtId="189" fontId="95" fillId="0" borderId="152" xfId="20" applyNumberFormat="1" applyFont="1" applyFill="1" applyBorder="1" applyAlignment="1">
      <alignment horizontal="center" vertical="center"/>
    </xf>
    <xf numFmtId="189" fontId="95" fillId="0" borderId="181" xfId="20" applyNumberFormat="1" applyFont="1" applyFill="1" applyBorder="1" applyAlignment="1">
      <alignment horizontal="center" vertical="center"/>
    </xf>
    <xf numFmtId="189" fontId="95" fillId="0" borderId="84" xfId="20" applyNumberFormat="1" applyFont="1" applyFill="1" applyBorder="1" applyAlignment="1">
      <alignment horizontal="center" vertical="center"/>
    </xf>
    <xf numFmtId="189" fontId="95" fillId="0" borderId="182" xfId="20" applyNumberFormat="1" applyFont="1" applyFill="1" applyBorder="1" applyAlignment="1">
      <alignment horizontal="center" vertical="center"/>
    </xf>
    <xf numFmtId="0" fontId="95" fillId="0" borderId="151" xfId="18" applyFont="1" applyFill="1" applyBorder="1" applyAlignment="1">
      <alignment horizontal="center" vertical="center" wrapText="1"/>
    </xf>
    <xf numFmtId="0" fontId="95" fillId="0" borderId="180" xfId="18" applyFont="1" applyFill="1" applyBorder="1" applyAlignment="1">
      <alignment horizontal="center" vertical="center" wrapText="1"/>
    </xf>
    <xf numFmtId="0" fontId="99" fillId="0" borderId="0" xfId="21" applyFont="1" applyFill="1" applyAlignment="1">
      <alignment horizontal="center" vertical="center"/>
    </xf>
    <xf numFmtId="0" fontId="99" fillId="0" borderId="0" xfId="21" applyFont="1" applyFill="1" applyAlignment="1">
      <alignment horizontal="left" vertical="top" wrapText="1"/>
    </xf>
    <xf numFmtId="0" fontId="34" fillId="0" borderId="0" xfId="12" applyFont="1" applyFill="1" applyAlignment="1">
      <alignment vertical="top" wrapText="1"/>
    </xf>
    <xf numFmtId="0" fontId="65" fillId="0" borderId="1" xfId="12" applyFont="1" applyFill="1" applyBorder="1" applyAlignment="1">
      <alignment horizontal="center" vertical="top" wrapText="1"/>
    </xf>
    <xf numFmtId="0" fontId="98" fillId="0" borderId="181" xfId="12" applyFont="1" applyFill="1" applyBorder="1" applyAlignment="1">
      <alignment horizontal="center" vertical="top" wrapText="1"/>
    </xf>
    <xf numFmtId="189" fontId="97" fillId="0" borderId="79" xfId="20" applyNumberFormat="1" applyFont="1" applyFill="1" applyBorder="1" applyAlignment="1">
      <alignment horizontal="center" vertical="center"/>
    </xf>
    <xf numFmtId="189" fontId="97" fillId="0" borderId="80" xfId="20" applyNumberFormat="1" applyFont="1" applyFill="1" applyBorder="1" applyAlignment="1">
      <alignment horizontal="center" vertical="center"/>
    </xf>
    <xf numFmtId="189" fontId="97" fillId="0" borderId="76" xfId="20" applyNumberFormat="1" applyFont="1" applyFill="1" applyBorder="1" applyAlignment="1">
      <alignment horizontal="center" vertical="center"/>
    </xf>
    <xf numFmtId="189" fontId="97" fillId="0" borderId="1" xfId="20" applyNumberFormat="1" applyFont="1" applyFill="1" applyBorder="1" applyAlignment="1">
      <alignment horizontal="center" vertical="center"/>
    </xf>
    <xf numFmtId="189" fontId="97" fillId="0" borderId="2" xfId="20" applyNumberFormat="1" applyFont="1" applyFill="1" applyBorder="1" applyAlignment="1">
      <alignment horizontal="center" vertical="center"/>
    </xf>
    <xf numFmtId="189" fontId="97" fillId="0" borderId="3" xfId="20" applyNumberFormat="1" applyFont="1" applyFill="1" applyBorder="1" applyAlignment="1">
      <alignment horizontal="center" vertical="center"/>
    </xf>
    <xf numFmtId="189" fontId="97" fillId="0" borderId="181" xfId="20" applyNumberFormat="1" applyFont="1" applyFill="1" applyBorder="1" applyAlignment="1">
      <alignment horizontal="center" vertical="center"/>
    </xf>
    <xf numFmtId="189" fontId="97" fillId="0" borderId="84" xfId="20" applyNumberFormat="1" applyFont="1" applyFill="1" applyBorder="1" applyAlignment="1">
      <alignment horizontal="center" vertical="center"/>
    </xf>
    <xf numFmtId="189" fontId="97" fillId="0" borderId="182" xfId="20" applyNumberFormat="1" applyFont="1" applyFill="1" applyBorder="1" applyAlignment="1">
      <alignment horizontal="center" vertical="center"/>
    </xf>
    <xf numFmtId="189" fontId="97" fillId="0" borderId="1" xfId="18" applyNumberFormat="1" applyFont="1" applyFill="1" applyBorder="1" applyAlignment="1">
      <alignment horizontal="center" vertical="center"/>
    </xf>
    <xf numFmtId="189" fontId="97" fillId="0" borderId="2" xfId="18" applyNumberFormat="1" applyFont="1" applyFill="1" applyBorder="1" applyAlignment="1">
      <alignment horizontal="center" vertical="center"/>
    </xf>
    <xf numFmtId="189" fontId="97" fillId="0" borderId="3" xfId="18" applyNumberFormat="1" applyFont="1" applyFill="1" applyBorder="1" applyAlignment="1">
      <alignment horizontal="center" vertical="center"/>
    </xf>
    <xf numFmtId="0" fontId="97" fillId="0" borderId="49" xfId="18" applyNumberFormat="1" applyFont="1" applyFill="1" applyBorder="1" applyAlignment="1">
      <alignment horizontal="center" vertical="center"/>
    </xf>
    <xf numFmtId="0" fontId="97" fillId="0" borderId="50" xfId="18" applyNumberFormat="1" applyFont="1" applyFill="1" applyBorder="1" applyAlignment="1">
      <alignment horizontal="center" vertical="center"/>
    </xf>
    <xf numFmtId="0" fontId="97" fillId="0" borderId="83" xfId="18" applyNumberFormat="1" applyFont="1" applyFill="1" applyBorder="1" applyAlignment="1">
      <alignment horizontal="center" vertical="center"/>
    </xf>
    <xf numFmtId="0" fontId="97" fillId="0" borderId="76" xfId="18" applyNumberFormat="1" applyFont="1" applyFill="1" applyBorder="1" applyAlignment="1">
      <alignment horizontal="center" vertical="center" wrapText="1"/>
    </xf>
    <xf numFmtId="0" fontId="97" fillId="0" borderId="206" xfId="18" applyNumberFormat="1" applyFont="1" applyFill="1" applyBorder="1" applyAlignment="1">
      <alignment horizontal="center" vertical="center" wrapText="1"/>
    </xf>
    <xf numFmtId="0" fontId="101" fillId="5" borderId="1" xfId="22" applyNumberFormat="1" applyFont="1" applyFill="1" applyBorder="1" applyAlignment="1">
      <alignment horizontal="center" vertical="center" wrapText="1"/>
    </xf>
    <xf numFmtId="0" fontId="101" fillId="5" borderId="3" xfId="22" applyNumberFormat="1" applyFont="1" applyFill="1" applyBorder="1" applyAlignment="1">
      <alignment horizontal="center" vertical="center" wrapText="1"/>
    </xf>
    <xf numFmtId="0" fontId="101" fillId="5" borderId="181" xfId="22" applyNumberFormat="1" applyFont="1" applyFill="1" applyBorder="1" applyAlignment="1">
      <alignment horizontal="center" vertical="center" wrapText="1"/>
    </xf>
    <xf numFmtId="0" fontId="101" fillId="5" borderId="182" xfId="22" applyNumberFormat="1" applyFont="1" applyFill="1" applyBorder="1" applyAlignment="1">
      <alignment horizontal="center" vertical="center" wrapText="1"/>
    </xf>
    <xf numFmtId="0" fontId="103" fillId="0" borderId="156" xfId="12" applyFont="1" applyBorder="1" applyAlignment="1">
      <alignment horizontal="center" vertical="center"/>
    </xf>
    <xf numFmtId="0" fontId="103" fillId="0" borderId="155" xfId="12" applyFont="1" applyBorder="1" applyAlignment="1">
      <alignment horizontal="center" vertical="center"/>
    </xf>
    <xf numFmtId="0" fontId="103" fillId="0" borderId="154" xfId="12" applyFont="1" applyBorder="1" applyAlignment="1">
      <alignment horizontal="center" vertical="center"/>
    </xf>
    <xf numFmtId="0" fontId="17" fillId="0" borderId="101" xfId="0" applyFont="1" applyFill="1" applyBorder="1" applyAlignment="1">
      <alignment horizontal="distributed" vertical="center" wrapText="1" indent="1"/>
    </xf>
    <xf numFmtId="0" fontId="17" fillId="0" borderId="101" xfId="0" applyFont="1" applyFill="1" applyBorder="1" applyAlignment="1">
      <alignment horizontal="distributed" vertical="center" indent="1"/>
    </xf>
    <xf numFmtId="0" fontId="17" fillId="0" borderId="63" xfId="8" applyFont="1" applyFill="1" applyBorder="1" applyAlignment="1">
      <alignment horizontal="distributed" vertical="center" indent="1"/>
    </xf>
    <xf numFmtId="0" fontId="17" fillId="0" borderId="102" xfId="8" applyFont="1" applyFill="1" applyBorder="1" applyAlignment="1">
      <alignment horizontal="distributed" vertical="center" wrapText="1"/>
    </xf>
    <xf numFmtId="0" fontId="17" fillId="0" borderId="53" xfId="8" applyFont="1" applyFill="1" applyBorder="1" applyAlignment="1">
      <alignment horizontal="distributed" vertical="center" wrapText="1"/>
    </xf>
    <xf numFmtId="0" fontId="17" fillId="0" borderId="65" xfId="8" applyFont="1" applyFill="1" applyBorder="1" applyAlignment="1">
      <alignment horizontal="distributed" vertical="center" indent="1"/>
    </xf>
    <xf numFmtId="0" fontId="17" fillId="0" borderId="100" xfId="8" applyFont="1" applyFill="1" applyBorder="1" applyAlignment="1">
      <alignment horizontal="distributed" vertical="center" indent="1"/>
    </xf>
    <xf numFmtId="0" fontId="17" fillId="0" borderId="12" xfId="8" applyFont="1" applyFill="1" applyBorder="1" applyAlignment="1">
      <alignment horizontal="distributed" vertical="center" indent="1"/>
    </xf>
    <xf numFmtId="177" fontId="18" fillId="2" borderId="56" xfId="0" applyNumberFormat="1" applyFont="1" applyFill="1" applyBorder="1" applyAlignment="1">
      <alignment horizontal="center" vertical="center" textRotation="255"/>
    </xf>
    <xf numFmtId="177" fontId="18" fillId="2" borderId="37" xfId="0" applyNumberFormat="1" applyFont="1" applyFill="1" applyBorder="1" applyAlignment="1">
      <alignment horizontal="center" vertical="center" textRotation="255"/>
    </xf>
    <xf numFmtId="0" fontId="3" fillId="5" borderId="50" xfId="0" applyFont="1" applyFill="1" applyBorder="1" applyAlignment="1">
      <alignment horizontal="center" vertical="center"/>
    </xf>
    <xf numFmtId="49" fontId="17" fillId="0" borderId="76" xfId="0" applyNumberFormat="1" applyFont="1" applyFill="1" applyBorder="1" applyAlignment="1">
      <alignment horizontal="center" vertical="center"/>
    </xf>
    <xf numFmtId="49" fontId="17" fillId="0" borderId="77"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xf>
    <xf numFmtId="49" fontId="17" fillId="0" borderId="4"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5" xfId="0" applyNumberFormat="1" applyFont="1" applyFill="1" applyBorder="1" applyAlignment="1">
      <alignment horizontal="center" vertical="center"/>
    </xf>
    <xf numFmtId="0" fontId="17" fillId="0" borderId="1" xfId="7" applyFont="1" applyFill="1" applyBorder="1" applyAlignment="1">
      <alignment horizontal="center" vertical="center"/>
    </xf>
    <xf numFmtId="0" fontId="17" fillId="0" borderId="4" xfId="7" applyFont="1" applyFill="1" applyBorder="1" applyAlignment="1">
      <alignment horizontal="center" vertical="center"/>
    </xf>
    <xf numFmtId="0" fontId="17" fillId="0" borderId="32" xfId="7" applyFont="1" applyFill="1" applyBorder="1" applyAlignment="1">
      <alignment horizontal="center" vertical="center"/>
    </xf>
    <xf numFmtId="0" fontId="17" fillId="0" borderId="35" xfId="7" applyFont="1" applyFill="1" applyBorder="1" applyAlignment="1">
      <alignment horizontal="center" vertical="center"/>
    </xf>
    <xf numFmtId="0" fontId="17" fillId="0" borderId="63" xfId="7" applyFont="1" applyFill="1" applyBorder="1" applyAlignment="1">
      <alignment horizontal="center" vertical="center"/>
    </xf>
    <xf numFmtId="0" fontId="17" fillId="0" borderId="83" xfId="7" applyFont="1" applyFill="1" applyBorder="1" applyAlignment="1">
      <alignment horizontal="center" vertical="center" wrapText="1"/>
    </xf>
    <xf numFmtId="0" fontId="17" fillId="0" borderId="83" xfId="7" applyFont="1" applyFill="1" applyBorder="1" applyAlignment="1">
      <alignment horizontal="center" vertical="center"/>
    </xf>
    <xf numFmtId="0" fontId="17" fillId="0" borderId="3" xfId="7" applyFont="1" applyFill="1" applyBorder="1" applyAlignment="1">
      <alignment horizontal="center" vertical="center"/>
    </xf>
    <xf numFmtId="0" fontId="17" fillId="0" borderId="20" xfId="7" applyFont="1" applyFill="1" applyBorder="1" applyAlignment="1">
      <alignment horizontal="center" vertical="center" wrapText="1"/>
    </xf>
    <xf numFmtId="0" fontId="17" fillId="0" borderId="51" xfId="7" applyFont="1" applyFill="1" applyBorder="1" applyAlignment="1">
      <alignment horizontal="center" vertical="center" wrapText="1"/>
    </xf>
    <xf numFmtId="0" fontId="17" fillId="0" borderId="73" xfId="7" applyFont="1" applyFill="1" applyBorder="1" applyAlignment="1">
      <alignment horizontal="center" vertical="center" wrapText="1"/>
    </xf>
    <xf numFmtId="0" fontId="17" fillId="0" borderId="56" xfId="7" applyFont="1" applyFill="1" applyBorder="1" applyAlignment="1">
      <alignment horizontal="center" vertical="center"/>
    </xf>
    <xf numFmtId="0" fontId="17" fillId="0" borderId="54" xfId="7" applyFont="1" applyFill="1" applyBorder="1" applyAlignment="1">
      <alignment horizontal="center" vertical="center"/>
    </xf>
    <xf numFmtId="0" fontId="17" fillId="0" borderId="58" xfId="7" applyFont="1" applyFill="1" applyBorder="1" applyAlignment="1">
      <alignment horizontal="center" vertical="center"/>
    </xf>
    <xf numFmtId="0" fontId="17" fillId="0" borderId="75" xfId="7" applyFont="1" applyFill="1" applyBorder="1" applyAlignment="1">
      <alignment horizontal="center" vertical="center"/>
    </xf>
    <xf numFmtId="0" fontId="17" fillId="0" borderId="35" xfId="7" applyFont="1" applyFill="1" applyBorder="1" applyAlignment="1">
      <alignment horizontal="center" vertical="center" wrapText="1"/>
    </xf>
    <xf numFmtId="0" fontId="17" fillId="0" borderId="26" xfId="7" applyFont="1" applyFill="1" applyBorder="1" applyAlignment="1">
      <alignment horizontal="center" vertical="center" wrapText="1"/>
    </xf>
    <xf numFmtId="0" fontId="108" fillId="15" borderId="0" xfId="12" applyFont="1" applyFill="1">
      <alignment vertical="center"/>
    </xf>
    <xf numFmtId="0" fontId="44" fillId="15" borderId="0" xfId="12" applyFont="1" applyFill="1">
      <alignment vertical="center"/>
    </xf>
    <xf numFmtId="0" fontId="44" fillId="15" borderId="0" xfId="12" applyFont="1" applyFill="1" applyAlignment="1">
      <alignment horizontal="center" vertical="center"/>
    </xf>
    <xf numFmtId="0" fontId="44" fillId="15" borderId="0" xfId="12" applyFont="1" applyFill="1" applyAlignment="1">
      <alignment horizontal="right" vertical="center"/>
    </xf>
    <xf numFmtId="0" fontId="44" fillId="15" borderId="103" xfId="12" applyFont="1" applyFill="1" applyBorder="1" applyAlignment="1">
      <alignment horizontal="center" vertical="center"/>
    </xf>
    <xf numFmtId="0" fontId="44" fillId="15" borderId="104" xfId="12" applyFont="1" applyFill="1" applyBorder="1" applyAlignment="1">
      <alignment horizontal="center" vertical="center"/>
    </xf>
    <xf numFmtId="0" fontId="44" fillId="15" borderId="152" xfId="12" applyFont="1" applyFill="1" applyBorder="1" applyAlignment="1">
      <alignment horizontal="center" vertical="center"/>
    </xf>
    <xf numFmtId="0" fontId="44" fillId="15" borderId="214" xfId="12" applyFont="1" applyFill="1" applyBorder="1" applyAlignment="1">
      <alignment horizontal="center" vertical="center"/>
    </xf>
    <xf numFmtId="0" fontId="44" fillId="15" borderId="84" xfId="12" applyFont="1" applyFill="1" applyBorder="1" applyAlignment="1">
      <alignment horizontal="center" vertical="center"/>
    </xf>
    <xf numFmtId="0" fontId="44" fillId="15" borderId="182" xfId="12" applyFont="1" applyFill="1" applyBorder="1" applyAlignment="1">
      <alignment horizontal="center" vertical="center"/>
    </xf>
    <xf numFmtId="188" fontId="44" fillId="15" borderId="106" xfId="12" applyNumberFormat="1" applyFont="1" applyFill="1" applyBorder="1">
      <alignment vertical="center"/>
    </xf>
    <xf numFmtId="0" fontId="44" fillId="15" borderId="0" xfId="12" applyFont="1" applyFill="1" applyBorder="1">
      <alignment vertical="center"/>
    </xf>
    <xf numFmtId="0" fontId="44" fillId="15" borderId="5" xfId="12" applyFont="1" applyFill="1" applyBorder="1">
      <alignment vertical="center"/>
    </xf>
    <xf numFmtId="188" fontId="44" fillId="15" borderId="216" xfId="12" applyNumberFormat="1" applyFont="1" applyFill="1" applyBorder="1">
      <alignment vertical="center"/>
    </xf>
    <xf numFmtId="0" fontId="44" fillId="15" borderId="110" xfId="12" applyFont="1" applyFill="1" applyBorder="1">
      <alignment vertical="center"/>
    </xf>
    <xf numFmtId="0" fontId="44" fillId="15" borderId="111" xfId="12" applyFont="1" applyFill="1" applyBorder="1">
      <alignment vertical="center"/>
    </xf>
    <xf numFmtId="0" fontId="44" fillId="15" borderId="218" xfId="12" applyFont="1" applyFill="1" applyBorder="1">
      <alignment vertical="center"/>
    </xf>
    <xf numFmtId="0" fontId="44" fillId="15" borderId="176" xfId="12" applyFont="1" applyFill="1" applyBorder="1">
      <alignment vertical="center"/>
    </xf>
    <xf numFmtId="0" fontId="44" fillId="15" borderId="219" xfId="12" applyFont="1" applyFill="1" applyBorder="1">
      <alignment vertical="center"/>
    </xf>
    <xf numFmtId="0" fontId="44" fillId="15" borderId="0" xfId="12" applyNumberFormat="1" applyFont="1" applyFill="1" applyAlignment="1">
      <alignment horizontal="right" vertical="center"/>
    </xf>
    <xf numFmtId="0" fontId="44" fillId="15" borderId="0" xfId="12" applyFont="1" applyFill="1" applyAlignment="1">
      <alignment horizontal="left" vertical="center"/>
    </xf>
    <xf numFmtId="0" fontId="44" fillId="15" borderId="33" xfId="12" applyFont="1" applyFill="1" applyBorder="1" applyAlignment="1">
      <alignment horizontal="center" vertical="center"/>
    </xf>
    <xf numFmtId="177" fontId="44" fillId="15" borderId="138" xfId="12" applyNumberFormat="1" applyFont="1" applyFill="1" applyBorder="1">
      <alignment vertical="center"/>
    </xf>
    <xf numFmtId="0" fontId="44" fillId="15" borderId="194" xfId="12" applyFont="1" applyFill="1" applyBorder="1" applyAlignment="1">
      <alignment vertical="center"/>
    </xf>
    <xf numFmtId="177" fontId="44" fillId="15" borderId="139" xfId="12" applyNumberFormat="1" applyFont="1" applyFill="1" applyBorder="1" applyAlignment="1">
      <alignment vertical="center"/>
    </xf>
    <xf numFmtId="0" fontId="47" fillId="15" borderId="0" xfId="12" applyFont="1" applyFill="1">
      <alignment vertical="center"/>
    </xf>
    <xf numFmtId="0" fontId="62" fillId="15" borderId="0" xfId="12" applyFont="1" applyFill="1">
      <alignment vertical="center"/>
    </xf>
    <xf numFmtId="0" fontId="48" fillId="15" borderId="0" xfId="12" applyFont="1" applyFill="1">
      <alignment vertical="center"/>
    </xf>
    <xf numFmtId="177" fontId="44" fillId="15" borderId="33" xfId="12" applyNumberFormat="1" applyFont="1" applyFill="1" applyBorder="1" applyAlignment="1">
      <alignment vertical="center"/>
    </xf>
    <xf numFmtId="0" fontId="106" fillId="15" borderId="212" xfId="12" applyFont="1" applyFill="1" applyBorder="1" applyAlignment="1">
      <alignment horizontal="center" vertical="center" wrapText="1"/>
    </xf>
    <xf numFmtId="0" fontId="106" fillId="15" borderId="206" xfId="12" applyFont="1" applyFill="1" applyBorder="1" applyAlignment="1">
      <alignment horizontal="center" vertical="center"/>
    </xf>
    <xf numFmtId="177" fontId="44" fillId="15" borderId="4" xfId="12" applyNumberFormat="1" applyFont="1" applyFill="1" applyBorder="1">
      <alignment vertical="center"/>
    </xf>
    <xf numFmtId="177" fontId="44" fillId="15" borderId="109" xfId="12" applyNumberFormat="1" applyFont="1" applyFill="1" applyBorder="1">
      <alignment vertical="center"/>
    </xf>
    <xf numFmtId="0" fontId="106" fillId="15" borderId="136" xfId="12" applyFont="1" applyFill="1" applyBorder="1" applyAlignment="1">
      <alignment horizontal="center" vertical="center" wrapText="1"/>
    </xf>
    <xf numFmtId="0" fontId="44" fillId="15" borderId="0" xfId="12" applyFont="1" applyFill="1" applyBorder="1" applyAlignment="1">
      <alignment vertical="center"/>
    </xf>
    <xf numFmtId="0" fontId="106" fillId="15" borderId="197" xfId="12" applyFont="1" applyFill="1" applyBorder="1" applyAlignment="1">
      <alignment horizontal="center" vertical="center" wrapText="1"/>
    </xf>
    <xf numFmtId="0" fontId="46" fillId="15" borderId="0" xfId="13" applyFont="1" applyFill="1" applyBorder="1" applyAlignment="1" applyProtection="1">
      <alignment vertical="center"/>
      <protection locked="0"/>
    </xf>
    <xf numFmtId="177" fontId="44" fillId="15" borderId="107" xfId="12" applyNumberFormat="1" applyFont="1" applyFill="1" applyBorder="1" applyAlignment="1">
      <alignment vertical="center"/>
    </xf>
    <xf numFmtId="177" fontId="44" fillId="15" borderId="217" xfId="12" applyNumberFormat="1" applyFont="1" applyFill="1" applyBorder="1" applyAlignment="1">
      <alignment vertical="center"/>
    </xf>
    <xf numFmtId="177" fontId="44" fillId="15" borderId="165" xfId="12" applyNumberFormat="1" applyFont="1" applyFill="1" applyBorder="1" applyAlignment="1">
      <alignment vertical="center"/>
    </xf>
    <xf numFmtId="0" fontId="17" fillId="15" borderId="0" xfId="0" applyFont="1" applyFill="1" applyBorder="1" applyAlignment="1">
      <alignment vertical="center"/>
    </xf>
    <xf numFmtId="0" fontId="17" fillId="15" borderId="0" xfId="0" applyFont="1" applyFill="1" applyBorder="1" applyAlignment="1">
      <alignment horizontal="right"/>
    </xf>
    <xf numFmtId="0" fontId="17" fillId="15" borderId="0" xfId="0" applyFont="1" applyFill="1" applyAlignment="1">
      <alignment vertical="center"/>
    </xf>
    <xf numFmtId="177" fontId="18" fillId="15" borderId="0" xfId="0" applyNumberFormat="1" applyFont="1" applyFill="1" applyBorder="1" applyAlignment="1">
      <alignment vertical="center"/>
    </xf>
    <xf numFmtId="0" fontId="17" fillId="15" borderId="0" xfId="0" applyFont="1" applyFill="1" applyAlignment="1">
      <alignment horizontal="left" vertical="center" wrapText="1"/>
    </xf>
    <xf numFmtId="179" fontId="8" fillId="15" borderId="0" xfId="0" applyNumberFormat="1" applyFont="1" applyFill="1" applyBorder="1" applyAlignment="1">
      <alignment vertical="center"/>
    </xf>
    <xf numFmtId="0" fontId="80" fillId="15" borderId="0" xfId="0" applyFont="1" applyFill="1" applyBorder="1" applyAlignment="1">
      <alignment horizontal="left" vertical="center"/>
    </xf>
    <xf numFmtId="0" fontId="17" fillId="15" borderId="0" xfId="0" applyFont="1" applyFill="1" applyBorder="1" applyAlignment="1">
      <alignment horizontal="center" vertical="center"/>
    </xf>
    <xf numFmtId="0" fontId="17" fillId="15" borderId="0" xfId="0" applyFont="1" applyFill="1" applyBorder="1" applyAlignment="1">
      <alignment horizontal="distributed" vertical="center"/>
    </xf>
    <xf numFmtId="0" fontId="17" fillId="15" borderId="27" xfId="0" applyFont="1" applyFill="1" applyBorder="1" applyAlignment="1">
      <alignment horizontal="center" vertical="center"/>
    </xf>
    <xf numFmtId="0" fontId="17" fillId="15" borderId="18" xfId="0" applyFont="1" applyFill="1" applyBorder="1" applyAlignment="1">
      <alignment horizontal="center" vertical="center"/>
    </xf>
    <xf numFmtId="0" fontId="17" fillId="15" borderId="19" xfId="0" applyFont="1" applyFill="1" applyBorder="1" applyAlignment="1">
      <alignment horizontal="center" vertical="center"/>
    </xf>
    <xf numFmtId="0" fontId="17" fillId="15" borderId="28" xfId="0" applyFont="1" applyFill="1" applyBorder="1" applyAlignment="1">
      <alignment horizontal="distributed" vertical="center" indent="1"/>
    </xf>
    <xf numFmtId="0" fontId="17" fillId="15" borderId="29" xfId="0" applyFont="1" applyFill="1" applyBorder="1" applyAlignment="1">
      <alignment horizontal="distributed" vertical="center"/>
    </xf>
    <xf numFmtId="0" fontId="24" fillId="15" borderId="68" xfId="0" applyFont="1" applyFill="1" applyBorder="1" applyAlignment="1">
      <alignment horizontal="distributed" vertical="center" wrapText="1"/>
    </xf>
    <xf numFmtId="0" fontId="5" fillId="15" borderId="0" xfId="0" applyFont="1" applyFill="1" applyBorder="1" applyAlignment="1">
      <alignment vertical="center" wrapText="1"/>
    </xf>
    <xf numFmtId="0" fontId="17" fillId="15" borderId="13" xfId="0" applyFont="1" applyFill="1" applyBorder="1" applyAlignment="1">
      <alignment horizontal="center" vertical="center"/>
    </xf>
    <xf numFmtId="179" fontId="18" fillId="15" borderId="37" xfId="0" applyNumberFormat="1" applyFont="1" applyFill="1" applyBorder="1" applyAlignment="1">
      <alignment vertical="center"/>
    </xf>
    <xf numFmtId="179" fontId="18" fillId="15" borderId="5" xfId="0" applyNumberFormat="1" applyFont="1" applyFill="1" applyBorder="1" applyAlignment="1">
      <alignment horizontal="right" vertical="center"/>
    </xf>
    <xf numFmtId="179" fontId="18" fillId="15" borderId="37" xfId="0" applyNumberFormat="1" applyFont="1" applyFill="1" applyBorder="1" applyAlignment="1">
      <alignment horizontal="right" vertical="center"/>
    </xf>
    <xf numFmtId="179" fontId="18" fillId="15" borderId="5" xfId="0" applyNumberFormat="1" applyFont="1" applyFill="1" applyBorder="1" applyAlignment="1">
      <alignment vertical="center"/>
    </xf>
    <xf numFmtId="0" fontId="17" fillId="15" borderId="38" xfId="0" applyFont="1" applyFill="1" applyBorder="1" applyAlignment="1">
      <alignment vertical="center"/>
    </xf>
    <xf numFmtId="0" fontId="17" fillId="15" borderId="4" xfId="0" applyFont="1" applyFill="1" applyBorder="1" applyAlignment="1">
      <alignment horizontal="center" vertical="center"/>
    </xf>
    <xf numFmtId="0" fontId="17" fillId="15" borderId="6" xfId="0" applyFont="1" applyFill="1" applyBorder="1" applyAlignment="1">
      <alignment horizontal="center" vertical="center"/>
    </xf>
    <xf numFmtId="179" fontId="18" fillId="15" borderId="23" xfId="0" applyNumberFormat="1" applyFont="1" applyFill="1" applyBorder="1" applyAlignment="1">
      <alignment vertical="center"/>
    </xf>
    <xf numFmtId="179" fontId="18" fillId="15" borderId="8" xfId="0" applyNumberFormat="1" applyFont="1" applyFill="1" applyBorder="1" applyAlignment="1">
      <alignment vertical="center"/>
    </xf>
    <xf numFmtId="0" fontId="17" fillId="15" borderId="0" xfId="0" applyFont="1" applyFill="1" applyAlignment="1">
      <alignment horizontal="right"/>
    </xf>
    <xf numFmtId="0" fontId="17" fillId="15" borderId="1" xfId="0" applyFont="1" applyFill="1" applyBorder="1" applyAlignment="1">
      <alignment horizontal="center" vertical="center"/>
    </xf>
    <xf numFmtId="0" fontId="17" fillId="15" borderId="2" xfId="0" applyFont="1" applyFill="1" applyBorder="1" applyAlignment="1">
      <alignment horizontal="center" vertical="center"/>
    </xf>
    <xf numFmtId="0" fontId="17" fillId="15" borderId="3" xfId="0" applyFont="1" applyFill="1" applyBorder="1" applyAlignment="1">
      <alignment horizontal="center" vertical="center"/>
    </xf>
    <xf numFmtId="0" fontId="17" fillId="15" borderId="67" xfId="0" applyFont="1" applyFill="1" applyBorder="1" applyAlignment="1">
      <alignment horizontal="distributed" vertical="center"/>
    </xf>
    <xf numFmtId="0" fontId="17" fillId="15" borderId="21" xfId="0" applyFont="1" applyFill="1" applyBorder="1" applyAlignment="1">
      <alignment horizontal="center" vertical="center"/>
    </xf>
    <xf numFmtId="0" fontId="17" fillId="15" borderId="59" xfId="0" applyFont="1" applyFill="1" applyBorder="1" applyAlignment="1">
      <alignment horizontal="distributed" vertical="center"/>
    </xf>
    <xf numFmtId="0" fontId="17" fillId="15" borderId="62" xfId="0" applyFont="1" applyFill="1" applyBorder="1" applyAlignment="1">
      <alignment horizontal="center" vertical="center"/>
    </xf>
    <xf numFmtId="0" fontId="81" fillId="15" borderId="0" xfId="12" applyFont="1" applyFill="1" applyBorder="1" applyAlignment="1">
      <alignment vertical="center"/>
    </xf>
  </cellXfs>
  <cellStyles count="38">
    <cellStyle name="あか" xfId="23" xr:uid="{00000000-0005-0000-0000-000000000000}"/>
    <cellStyle name="パーセント 2" xfId="17" xr:uid="{00000000-0005-0000-0000-000001000000}"/>
    <cellStyle name="パーセント 2 2" xfId="20" xr:uid="{00000000-0005-0000-0000-000002000000}"/>
    <cellStyle name="ハイパーリンク" xfId="13" builtinId="8"/>
    <cellStyle name="メモ 2" xfId="24" xr:uid="{00000000-0005-0000-0000-000004000000}"/>
    <cellStyle name="計算 2" xfId="25" xr:uid="{00000000-0005-0000-0000-000005000000}"/>
    <cellStyle name="桁区切り 2" xfId="14" xr:uid="{00000000-0005-0000-0000-000006000000}"/>
    <cellStyle name="桁区切り 2 2" xfId="16" xr:uid="{00000000-0005-0000-0000-000007000000}"/>
    <cellStyle name="桁区切り 3" xfId="26" xr:uid="{00000000-0005-0000-0000-000008000000}"/>
    <cellStyle name="桁区切り 4" xfId="19" xr:uid="{00000000-0005-0000-0000-000009000000}"/>
    <cellStyle name="桁区切り 5" xfId="27" xr:uid="{00000000-0005-0000-0000-00000A000000}"/>
    <cellStyle name="集計 2" xfId="28" xr:uid="{00000000-0005-0000-0000-00000B000000}"/>
    <cellStyle name="出力 2" xfId="29" xr:uid="{00000000-0005-0000-0000-00000C000000}"/>
    <cellStyle name="通貨 2" xfId="30" xr:uid="{00000000-0005-0000-0000-00000D000000}"/>
    <cellStyle name="入力 2" xfId="31" xr:uid="{00000000-0005-0000-0000-00000E000000}"/>
    <cellStyle name="標準" xfId="0" builtinId="0"/>
    <cellStyle name="標準 2" xfId="1" xr:uid="{00000000-0005-0000-0000-000010000000}"/>
    <cellStyle name="標準 2 2" xfId="11" xr:uid="{00000000-0005-0000-0000-000011000000}"/>
    <cellStyle name="標準 2 3" xfId="32" xr:uid="{00000000-0005-0000-0000-000012000000}"/>
    <cellStyle name="標準 2_(S11)遡及推計統計表_20120627" xfId="33" xr:uid="{00000000-0005-0000-0000-000013000000}"/>
    <cellStyle name="標準 3" xfId="2" xr:uid="{00000000-0005-0000-0000-000014000000}"/>
    <cellStyle name="標準 3 2" xfId="34" xr:uid="{00000000-0005-0000-0000-000015000000}"/>
    <cellStyle name="標準 4" xfId="12" xr:uid="{00000000-0005-0000-0000-000016000000}"/>
    <cellStyle name="標準 4 2" xfId="22" xr:uid="{00000000-0005-0000-0000-000017000000}"/>
    <cellStyle name="標準 4 3" xfId="35" xr:uid="{00000000-0005-0000-0000-000018000000}"/>
    <cellStyle name="標準 4 4" xfId="36" xr:uid="{00000000-0005-0000-0000-000019000000}"/>
    <cellStyle name="標準 5" xfId="21" xr:uid="{00000000-0005-0000-0000-00001A000000}"/>
    <cellStyle name="標準 57" xfId="37" xr:uid="{00000000-0005-0000-0000-00001B000000}"/>
    <cellStyle name="標準_◎公表集計表_最終報告用" xfId="18" xr:uid="{00000000-0005-0000-0000-00001C000000}"/>
    <cellStyle name="標準_34部門分析（新）" xfId="3" xr:uid="{00000000-0005-0000-0000-00001D000000}"/>
    <cellStyle name="標準_code_jp" xfId="4" xr:uid="{00000000-0005-0000-0000-00001E000000}"/>
    <cellStyle name="標準_H12年表部門分類表" xfId="15" xr:uid="{00000000-0005-0000-0000-00001F000000}"/>
    <cellStyle name="標準_Sheet1_2" xfId="5" xr:uid="{00000000-0005-0000-0000-000020000000}"/>
    <cellStyle name="標準_概念と利用の手引き" xfId="6" xr:uid="{00000000-0005-0000-0000-000021000000}"/>
    <cellStyle name="標準_係数公表用原稿" xfId="7" xr:uid="{00000000-0005-0000-0000-000022000000}"/>
    <cellStyle name="標準_国体県７-15分析ツール" xfId="8" xr:uid="{00000000-0005-0000-0000-000023000000}"/>
    <cellStyle name="標準_図１　生産フロー_34部門分析（新）" xfId="9" xr:uid="{00000000-0005-0000-0000-000024000000}"/>
    <cellStyle name="標準_生産誘発額等の算定 (医療・保健)" xfId="10" xr:uid="{00000000-0005-0000-0000-000025000000}"/>
  </cellStyles>
  <dxfs count="0"/>
  <tableStyles count="0" defaultTableStyle="TableStyleMedium9" defaultPivotStyle="PivotStyleLight16"/>
  <colors>
    <mruColors>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9524</xdr:colOff>
      <xdr:row>7</xdr:row>
      <xdr:rowOff>28575</xdr:rowOff>
    </xdr:from>
    <xdr:to>
      <xdr:col>2</xdr:col>
      <xdr:colOff>171450</xdr:colOff>
      <xdr:row>7</xdr:row>
      <xdr:rowOff>485775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57174" y="3629025"/>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パターン１</a:t>
          </a:r>
        </a:p>
      </xdr:txBody>
    </xdr:sp>
    <xdr:clientData/>
  </xdr:twoCellAnchor>
  <xdr:twoCellAnchor>
    <xdr:from>
      <xdr:col>2</xdr:col>
      <xdr:colOff>171450</xdr:colOff>
      <xdr:row>7</xdr:row>
      <xdr:rowOff>83461</xdr:rowOff>
    </xdr:from>
    <xdr:to>
      <xdr:col>12</xdr:col>
      <xdr:colOff>3174</xdr:colOff>
      <xdr:row>8</xdr:row>
      <xdr:rowOff>37196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28700" y="3683911"/>
          <a:ext cx="6451599" cy="458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「観光客数」（宿泊、日帰りの区分は不明）のみ推計できる場合</a:t>
          </a:r>
        </a:p>
      </xdr:txBody>
    </xdr:sp>
    <xdr:clientData/>
  </xdr:twoCellAnchor>
  <xdr:twoCellAnchor>
    <xdr:from>
      <xdr:col>1</xdr:col>
      <xdr:colOff>0</xdr:colOff>
      <xdr:row>2</xdr:row>
      <xdr:rowOff>123825</xdr:rowOff>
    </xdr:from>
    <xdr:to>
      <xdr:col>2</xdr:col>
      <xdr:colOff>104775</xdr:colOff>
      <xdr:row>3</xdr:row>
      <xdr:rowOff>209550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47650" y="723900"/>
          <a:ext cx="714375" cy="457200"/>
        </a:xfrm>
        <a:prstGeom prst="roundRect">
          <a:avLst/>
        </a:prstGeom>
        <a:solidFill>
          <a:srgbClr val="CCFFCC"/>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解説</a:t>
          </a:r>
          <a:endParaRPr kumimoji="1" lang="en-US" altLang="ja-JP" sz="12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6350</xdr:colOff>
      <xdr:row>7</xdr:row>
      <xdr:rowOff>469446</xdr:rowOff>
    </xdr:from>
    <xdr:to>
      <xdr:col>11</xdr:col>
      <xdr:colOff>368300</xdr:colOff>
      <xdr:row>7</xdr:row>
      <xdr:rowOff>469446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863600" y="4069896"/>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11</xdr:row>
      <xdr:rowOff>21772</xdr:rowOff>
    </xdr:from>
    <xdr:to>
      <xdr:col>2</xdr:col>
      <xdr:colOff>171450</xdr:colOff>
      <xdr:row>11</xdr:row>
      <xdr:rowOff>478972</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257174" y="4869997"/>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パターン２</a:t>
          </a:r>
        </a:p>
      </xdr:txBody>
    </xdr:sp>
    <xdr:clientData/>
  </xdr:twoCellAnchor>
  <xdr:twoCellAnchor>
    <xdr:from>
      <xdr:col>2</xdr:col>
      <xdr:colOff>171450</xdr:colOff>
      <xdr:row>11</xdr:row>
      <xdr:rowOff>76658</xdr:rowOff>
    </xdr:from>
    <xdr:to>
      <xdr:col>12</xdr:col>
      <xdr:colOff>3174</xdr:colOff>
      <xdr:row>12</xdr:row>
      <xdr:rowOff>30393</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28700" y="4924883"/>
          <a:ext cx="6451599" cy="458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「宿泊、日帰り別の観光客数」（県内、県外、外国の区分は不明）のみ推計できる場合</a:t>
          </a:r>
        </a:p>
      </xdr:txBody>
    </xdr:sp>
    <xdr:clientData/>
  </xdr:twoCellAnchor>
  <xdr:twoCellAnchor>
    <xdr:from>
      <xdr:col>2</xdr:col>
      <xdr:colOff>6350</xdr:colOff>
      <xdr:row>11</xdr:row>
      <xdr:rowOff>462643</xdr:rowOff>
    </xdr:from>
    <xdr:to>
      <xdr:col>11</xdr:col>
      <xdr:colOff>368300</xdr:colOff>
      <xdr:row>11</xdr:row>
      <xdr:rowOff>462643</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863600" y="5310868"/>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17</xdr:row>
      <xdr:rowOff>28576</xdr:rowOff>
    </xdr:from>
    <xdr:to>
      <xdr:col>2</xdr:col>
      <xdr:colOff>171450</xdr:colOff>
      <xdr:row>17</xdr:row>
      <xdr:rowOff>485776</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257174" y="6619876"/>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パターン３</a:t>
          </a:r>
        </a:p>
      </xdr:txBody>
    </xdr:sp>
    <xdr:clientData/>
  </xdr:twoCellAnchor>
  <xdr:twoCellAnchor>
    <xdr:from>
      <xdr:col>2</xdr:col>
      <xdr:colOff>171450</xdr:colOff>
      <xdr:row>17</xdr:row>
      <xdr:rowOff>83462</xdr:rowOff>
    </xdr:from>
    <xdr:to>
      <xdr:col>12</xdr:col>
      <xdr:colOff>3174</xdr:colOff>
      <xdr:row>18</xdr:row>
      <xdr:rowOff>37197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028700" y="6674762"/>
          <a:ext cx="6451599" cy="458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１人当たり消費単価は不明</a:t>
          </a:r>
          <a:r>
            <a:rPr kumimoji="1"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のみ推計できる場合</a:t>
          </a:r>
        </a:p>
      </xdr:txBody>
    </xdr:sp>
    <xdr:clientData/>
  </xdr:twoCellAnchor>
  <xdr:twoCellAnchor>
    <xdr:from>
      <xdr:col>2</xdr:col>
      <xdr:colOff>6350</xdr:colOff>
      <xdr:row>17</xdr:row>
      <xdr:rowOff>469447</xdr:rowOff>
    </xdr:from>
    <xdr:to>
      <xdr:col>11</xdr:col>
      <xdr:colOff>368300</xdr:colOff>
      <xdr:row>17</xdr:row>
      <xdr:rowOff>469447</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863600" y="7060747"/>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9524</xdr:colOff>
      <xdr:row>24</xdr:row>
      <xdr:rowOff>28575</xdr:rowOff>
    </xdr:from>
    <xdr:to>
      <xdr:col>2</xdr:col>
      <xdr:colOff>171450</xdr:colOff>
      <xdr:row>24</xdr:row>
      <xdr:rowOff>485775</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57174" y="8610600"/>
          <a:ext cx="771526" cy="457200"/>
        </a:xfrm>
        <a:prstGeom prst="roundRect">
          <a:avLst/>
        </a:prstGeom>
        <a:solidFill>
          <a:srgbClr val="CC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chemeClr val="tx1"/>
              </a:solidFill>
              <a:latin typeface="HGSｺﾞｼｯｸE" panose="020B0900000000000000" pitchFamily="50" charset="-128"/>
              <a:ea typeface="HGSｺﾞｼｯｸE" panose="020B0900000000000000" pitchFamily="50" charset="-128"/>
            </a:rPr>
            <a:t>パターン４</a:t>
          </a:r>
        </a:p>
      </xdr:txBody>
    </xdr:sp>
    <xdr:clientData/>
  </xdr:twoCellAnchor>
  <xdr:twoCellAnchor>
    <xdr:from>
      <xdr:col>2</xdr:col>
      <xdr:colOff>171450</xdr:colOff>
      <xdr:row>24</xdr:row>
      <xdr:rowOff>83461</xdr:rowOff>
    </xdr:from>
    <xdr:to>
      <xdr:col>12</xdr:col>
      <xdr:colOff>3174</xdr:colOff>
      <xdr:row>25</xdr:row>
      <xdr:rowOff>37197</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028700" y="8665486"/>
          <a:ext cx="6451599" cy="4585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b"/>
        <a:lstStyle/>
        <a:p>
          <a:pPr algn="l"/>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「宿泊・日帰り別、居住地別の観光客数」と「１人当たり消費単価」を推計できる場合</a:t>
          </a:r>
        </a:p>
      </xdr:txBody>
    </xdr:sp>
    <xdr:clientData/>
  </xdr:twoCellAnchor>
  <xdr:twoCellAnchor>
    <xdr:from>
      <xdr:col>2</xdr:col>
      <xdr:colOff>6350</xdr:colOff>
      <xdr:row>24</xdr:row>
      <xdr:rowOff>469446</xdr:rowOff>
    </xdr:from>
    <xdr:to>
      <xdr:col>11</xdr:col>
      <xdr:colOff>368300</xdr:colOff>
      <xdr:row>24</xdr:row>
      <xdr:rowOff>469446</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863600" y="9051471"/>
          <a:ext cx="6610350" cy="0"/>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295275</xdr:colOff>
      <xdr:row>13</xdr:row>
      <xdr:rowOff>95249</xdr:rowOff>
    </xdr:from>
    <xdr:to>
      <xdr:col>18</xdr:col>
      <xdr:colOff>381000</xdr:colOff>
      <xdr:row>21</xdr:row>
      <xdr:rowOff>142874</xdr:rowOff>
    </xdr:to>
    <xdr:pic>
      <xdr:nvPicPr>
        <xdr:cNvPr id="2" name="図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96275" y="2905124"/>
          <a:ext cx="420052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164" name="Line 1">
          <a:extLst>
            <a:ext uri="{FF2B5EF4-FFF2-40B4-BE49-F238E27FC236}">
              <a16:creationId xmlns:a16="http://schemas.microsoft.com/office/drawing/2014/main" id="{00000000-0008-0000-0500-0000EC71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165" name="Line 2">
          <a:extLst>
            <a:ext uri="{FF2B5EF4-FFF2-40B4-BE49-F238E27FC236}">
              <a16:creationId xmlns:a16="http://schemas.microsoft.com/office/drawing/2014/main" id="{00000000-0008-0000-0500-0000ED71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166" name="Line 3">
          <a:extLst>
            <a:ext uri="{FF2B5EF4-FFF2-40B4-BE49-F238E27FC236}">
              <a16:creationId xmlns:a16="http://schemas.microsoft.com/office/drawing/2014/main" id="{00000000-0008-0000-0500-0000EE71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167" name="Line 4">
          <a:extLst>
            <a:ext uri="{FF2B5EF4-FFF2-40B4-BE49-F238E27FC236}">
              <a16:creationId xmlns:a16="http://schemas.microsoft.com/office/drawing/2014/main" id="{00000000-0008-0000-0500-0000EF71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168" name="Line 5">
          <a:extLst>
            <a:ext uri="{FF2B5EF4-FFF2-40B4-BE49-F238E27FC236}">
              <a16:creationId xmlns:a16="http://schemas.microsoft.com/office/drawing/2014/main" id="{00000000-0008-0000-0500-0000F071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169" name="Line 6">
          <a:extLst>
            <a:ext uri="{FF2B5EF4-FFF2-40B4-BE49-F238E27FC236}">
              <a16:creationId xmlns:a16="http://schemas.microsoft.com/office/drawing/2014/main" id="{00000000-0008-0000-0500-0000F171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170" name="Line 7">
          <a:extLst>
            <a:ext uri="{FF2B5EF4-FFF2-40B4-BE49-F238E27FC236}">
              <a16:creationId xmlns:a16="http://schemas.microsoft.com/office/drawing/2014/main" id="{00000000-0008-0000-0500-0000F271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171" name="Line 8">
          <a:extLst>
            <a:ext uri="{FF2B5EF4-FFF2-40B4-BE49-F238E27FC236}">
              <a16:creationId xmlns:a16="http://schemas.microsoft.com/office/drawing/2014/main" id="{00000000-0008-0000-0500-0000F371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172" name="Line 9">
          <a:extLst>
            <a:ext uri="{FF2B5EF4-FFF2-40B4-BE49-F238E27FC236}">
              <a16:creationId xmlns:a16="http://schemas.microsoft.com/office/drawing/2014/main" id="{00000000-0008-0000-0500-0000F471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173" name="Line 10">
          <a:extLst>
            <a:ext uri="{FF2B5EF4-FFF2-40B4-BE49-F238E27FC236}">
              <a16:creationId xmlns:a16="http://schemas.microsoft.com/office/drawing/2014/main" id="{00000000-0008-0000-0500-0000F571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174" name="Line 11">
          <a:extLst>
            <a:ext uri="{FF2B5EF4-FFF2-40B4-BE49-F238E27FC236}">
              <a16:creationId xmlns:a16="http://schemas.microsoft.com/office/drawing/2014/main" id="{00000000-0008-0000-0500-0000F671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175" name="Line 12">
          <a:extLst>
            <a:ext uri="{FF2B5EF4-FFF2-40B4-BE49-F238E27FC236}">
              <a16:creationId xmlns:a16="http://schemas.microsoft.com/office/drawing/2014/main" id="{00000000-0008-0000-0500-0000F771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176" name="Line 13">
          <a:extLst>
            <a:ext uri="{FF2B5EF4-FFF2-40B4-BE49-F238E27FC236}">
              <a16:creationId xmlns:a16="http://schemas.microsoft.com/office/drawing/2014/main" id="{00000000-0008-0000-0500-0000F871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177" name="Line 14">
          <a:extLst>
            <a:ext uri="{FF2B5EF4-FFF2-40B4-BE49-F238E27FC236}">
              <a16:creationId xmlns:a16="http://schemas.microsoft.com/office/drawing/2014/main" id="{00000000-0008-0000-0500-0000F971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178" name="Line 15">
          <a:extLst>
            <a:ext uri="{FF2B5EF4-FFF2-40B4-BE49-F238E27FC236}">
              <a16:creationId xmlns:a16="http://schemas.microsoft.com/office/drawing/2014/main" id="{00000000-0008-0000-0500-0000FA71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179" name="Line 16">
          <a:extLst>
            <a:ext uri="{FF2B5EF4-FFF2-40B4-BE49-F238E27FC236}">
              <a16:creationId xmlns:a16="http://schemas.microsoft.com/office/drawing/2014/main" id="{00000000-0008-0000-0500-0000FB71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180" name="Line 17">
          <a:extLst>
            <a:ext uri="{FF2B5EF4-FFF2-40B4-BE49-F238E27FC236}">
              <a16:creationId xmlns:a16="http://schemas.microsoft.com/office/drawing/2014/main" id="{00000000-0008-0000-0500-0000FC71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181" name="Line 18">
          <a:extLst>
            <a:ext uri="{FF2B5EF4-FFF2-40B4-BE49-F238E27FC236}">
              <a16:creationId xmlns:a16="http://schemas.microsoft.com/office/drawing/2014/main" id="{00000000-0008-0000-0500-0000FD71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9182" name="AutoShape 19">
          <a:extLst>
            <a:ext uri="{FF2B5EF4-FFF2-40B4-BE49-F238E27FC236}">
              <a16:creationId xmlns:a16="http://schemas.microsoft.com/office/drawing/2014/main" id="{00000000-0008-0000-0500-0000FE71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9183" name="AutoShape 20">
          <a:extLst>
            <a:ext uri="{FF2B5EF4-FFF2-40B4-BE49-F238E27FC236}">
              <a16:creationId xmlns:a16="http://schemas.microsoft.com/office/drawing/2014/main" id="{00000000-0008-0000-0500-0000FF71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9184" name="AutoShape 21">
          <a:extLst>
            <a:ext uri="{FF2B5EF4-FFF2-40B4-BE49-F238E27FC236}">
              <a16:creationId xmlns:a16="http://schemas.microsoft.com/office/drawing/2014/main" id="{00000000-0008-0000-0500-00000072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FFFF"/>
        </a:solidFill>
        <a:ln w="9525">
          <a:solidFill>
            <a:srgbClr val="000000"/>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9185" name="Line 22">
          <a:extLst>
            <a:ext uri="{FF2B5EF4-FFF2-40B4-BE49-F238E27FC236}">
              <a16:creationId xmlns:a16="http://schemas.microsoft.com/office/drawing/2014/main" id="{00000000-0008-0000-0500-000001720000}"/>
            </a:ext>
          </a:extLst>
        </xdr:cNvPr>
        <xdr:cNvSpPr>
          <a:spLocks noChangeShapeType="1"/>
        </xdr:cNvSpPr>
      </xdr:nvSpPr>
      <xdr:spPr bwMode="auto">
        <a:xfrm>
          <a:off x="5314950" y="13420725"/>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9186" name="Line 23">
          <a:extLst>
            <a:ext uri="{FF2B5EF4-FFF2-40B4-BE49-F238E27FC236}">
              <a16:creationId xmlns:a16="http://schemas.microsoft.com/office/drawing/2014/main" id="{00000000-0008-0000-0500-000002720000}"/>
            </a:ext>
          </a:extLst>
        </xdr:cNvPr>
        <xdr:cNvSpPr>
          <a:spLocks noChangeShapeType="1"/>
        </xdr:cNvSpPr>
      </xdr:nvSpPr>
      <xdr:spPr bwMode="auto">
        <a:xfrm>
          <a:off x="2933700" y="13563600"/>
          <a:ext cx="14287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9187" name="Line 24">
          <a:extLst>
            <a:ext uri="{FF2B5EF4-FFF2-40B4-BE49-F238E27FC236}">
              <a16:creationId xmlns:a16="http://schemas.microsoft.com/office/drawing/2014/main" id="{00000000-0008-0000-0500-000003720000}"/>
            </a:ext>
          </a:extLst>
        </xdr:cNvPr>
        <xdr:cNvSpPr>
          <a:spLocks noChangeShapeType="1"/>
        </xdr:cNvSpPr>
      </xdr:nvSpPr>
      <xdr:spPr bwMode="auto">
        <a:xfrm>
          <a:off x="4362450" y="13573125"/>
          <a:ext cx="0" cy="8001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9188" name="Line 25">
          <a:extLst>
            <a:ext uri="{FF2B5EF4-FFF2-40B4-BE49-F238E27FC236}">
              <a16:creationId xmlns:a16="http://schemas.microsoft.com/office/drawing/2014/main" id="{00000000-0008-0000-0500-000004720000}"/>
            </a:ext>
          </a:extLst>
        </xdr:cNvPr>
        <xdr:cNvSpPr>
          <a:spLocks noChangeShapeType="1"/>
        </xdr:cNvSpPr>
      </xdr:nvSpPr>
      <xdr:spPr bwMode="auto">
        <a:xfrm>
          <a:off x="2933700" y="13411200"/>
          <a:ext cx="238125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9189" name="Line 26">
          <a:extLst>
            <a:ext uri="{FF2B5EF4-FFF2-40B4-BE49-F238E27FC236}">
              <a16:creationId xmlns:a16="http://schemas.microsoft.com/office/drawing/2014/main" id="{00000000-0008-0000-0500-000005720000}"/>
            </a:ext>
          </a:extLst>
        </xdr:cNvPr>
        <xdr:cNvSpPr>
          <a:spLocks noChangeShapeType="1"/>
        </xdr:cNvSpPr>
      </xdr:nvSpPr>
      <xdr:spPr bwMode="auto">
        <a:xfrm>
          <a:off x="2533650" y="15792450"/>
          <a:ext cx="27527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9190" name="Line 27">
          <a:extLst>
            <a:ext uri="{FF2B5EF4-FFF2-40B4-BE49-F238E27FC236}">
              <a16:creationId xmlns:a16="http://schemas.microsoft.com/office/drawing/2014/main" id="{00000000-0008-0000-0500-000006720000}"/>
            </a:ext>
          </a:extLst>
        </xdr:cNvPr>
        <xdr:cNvSpPr>
          <a:spLocks noChangeShapeType="1"/>
        </xdr:cNvSpPr>
      </xdr:nvSpPr>
      <xdr:spPr bwMode="auto">
        <a:xfrm>
          <a:off x="5295900" y="15792450"/>
          <a:ext cx="0" cy="12001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191" name="Line 28">
          <a:extLst>
            <a:ext uri="{FF2B5EF4-FFF2-40B4-BE49-F238E27FC236}">
              <a16:creationId xmlns:a16="http://schemas.microsoft.com/office/drawing/2014/main" id="{00000000-0008-0000-0500-000007720000}"/>
            </a:ext>
          </a:extLst>
        </xdr:cNvPr>
        <xdr:cNvSpPr>
          <a:spLocks noChangeShapeType="1"/>
        </xdr:cNvSpPr>
      </xdr:nvSpPr>
      <xdr:spPr bwMode="auto">
        <a:xfrm>
          <a:off x="4352925" y="15973425"/>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29192" name="Line 29">
          <a:extLst>
            <a:ext uri="{FF2B5EF4-FFF2-40B4-BE49-F238E27FC236}">
              <a16:creationId xmlns:a16="http://schemas.microsoft.com/office/drawing/2014/main" id="{00000000-0008-0000-0500-000008720000}"/>
            </a:ext>
          </a:extLst>
        </xdr:cNvPr>
        <xdr:cNvSpPr>
          <a:spLocks noChangeShapeType="1"/>
        </xdr:cNvSpPr>
      </xdr:nvSpPr>
      <xdr:spPr bwMode="auto">
        <a:xfrm>
          <a:off x="2533650" y="15963900"/>
          <a:ext cx="181927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29193" name="Line 30">
          <a:extLst>
            <a:ext uri="{FF2B5EF4-FFF2-40B4-BE49-F238E27FC236}">
              <a16:creationId xmlns:a16="http://schemas.microsoft.com/office/drawing/2014/main" id="{00000000-0008-0000-0500-000009720000}"/>
            </a:ext>
          </a:extLst>
        </xdr:cNvPr>
        <xdr:cNvSpPr>
          <a:spLocks noChangeShapeType="1"/>
        </xdr:cNvSpPr>
      </xdr:nvSpPr>
      <xdr:spPr bwMode="auto">
        <a:xfrm>
          <a:off x="4352925" y="18364200"/>
          <a:ext cx="0" cy="8286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29194" name="Line 31">
          <a:extLst>
            <a:ext uri="{FF2B5EF4-FFF2-40B4-BE49-F238E27FC236}">
              <a16:creationId xmlns:a16="http://schemas.microsoft.com/office/drawing/2014/main" id="{00000000-0008-0000-0500-00000A720000}"/>
            </a:ext>
          </a:extLst>
        </xdr:cNvPr>
        <xdr:cNvSpPr>
          <a:spLocks noChangeShapeType="1"/>
        </xdr:cNvSpPr>
      </xdr:nvSpPr>
      <xdr:spPr bwMode="auto">
        <a:xfrm>
          <a:off x="2133600" y="18364200"/>
          <a:ext cx="22098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29195" name="Line 32">
          <a:extLst>
            <a:ext uri="{FF2B5EF4-FFF2-40B4-BE49-F238E27FC236}">
              <a16:creationId xmlns:a16="http://schemas.microsoft.com/office/drawing/2014/main" id="{00000000-0008-0000-0500-00000B720000}"/>
            </a:ext>
          </a:extLst>
        </xdr:cNvPr>
        <xdr:cNvSpPr>
          <a:spLocks noChangeShapeType="1"/>
        </xdr:cNvSpPr>
      </xdr:nvSpPr>
      <xdr:spPr bwMode="auto">
        <a:xfrm>
          <a:off x="2133600" y="18202275"/>
          <a:ext cx="3171825"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29196" name="Line 33">
          <a:extLst>
            <a:ext uri="{FF2B5EF4-FFF2-40B4-BE49-F238E27FC236}">
              <a16:creationId xmlns:a16="http://schemas.microsoft.com/office/drawing/2014/main" id="{00000000-0008-0000-0500-00000C720000}"/>
            </a:ext>
          </a:extLst>
        </xdr:cNvPr>
        <xdr:cNvSpPr>
          <a:spLocks noChangeShapeType="1"/>
        </xdr:cNvSpPr>
      </xdr:nvSpPr>
      <xdr:spPr bwMode="auto">
        <a:xfrm>
          <a:off x="5305425" y="18211800"/>
          <a:ext cx="0" cy="11620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209550</xdr:colOff>
      <xdr:row>27</xdr:row>
      <xdr:rowOff>95250</xdr:rowOff>
    </xdr:from>
    <xdr:to>
      <xdr:col>7</xdr:col>
      <xdr:colOff>762000</xdr:colOff>
      <xdr:row>29</xdr:row>
      <xdr:rowOff>180975</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a:off x="5238750" y="7115175"/>
          <a:ext cx="552450" cy="581025"/>
        </a:xfrm>
        <a:prstGeom prst="rightArrow">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rPr>
            <a:t>集計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45"/>
  <sheetViews>
    <sheetView showGridLines="0" tabSelected="1" view="pageBreakPreview" zoomScaleNormal="100" zoomScaleSheetLayoutView="100" workbookViewId="0"/>
  </sheetViews>
  <sheetFormatPr defaultRowHeight="20.25" customHeight="1"/>
  <cols>
    <col min="1" max="1" width="1.625" style="2" customWidth="1"/>
    <col min="2" max="16384" width="9" style="2"/>
  </cols>
  <sheetData>
    <row r="1" spans="2:10" ht="15" customHeight="1"/>
    <row r="2" spans="2:10" ht="20.25" customHeight="1">
      <c r="B2" s="1038" t="s">
        <v>297</v>
      </c>
      <c r="C2" s="1039"/>
      <c r="H2" s="1040" t="s">
        <v>930</v>
      </c>
      <c r="I2" s="1040"/>
      <c r="J2" s="1040"/>
    </row>
    <row r="6" spans="2:10" ht="20.25" customHeight="1">
      <c r="C6" s="1041" t="s">
        <v>897</v>
      </c>
      <c r="D6" s="1041"/>
      <c r="E6" s="1041"/>
      <c r="F6" s="1041"/>
      <c r="G6" s="1041"/>
      <c r="H6" s="1041"/>
      <c r="I6" s="1041"/>
    </row>
    <row r="7" spans="2:10" ht="20.25" customHeight="1">
      <c r="C7" s="1041"/>
      <c r="D7" s="1041"/>
      <c r="E7" s="1041"/>
      <c r="F7" s="1041"/>
      <c r="G7" s="1041"/>
      <c r="H7" s="1041"/>
      <c r="I7" s="1041"/>
    </row>
    <row r="8" spans="2:10" ht="20.25" customHeight="1">
      <c r="C8" s="3"/>
      <c r="D8" s="3"/>
      <c r="E8" s="3"/>
      <c r="F8" s="3"/>
      <c r="G8" s="3"/>
      <c r="H8" s="3"/>
      <c r="I8" s="3"/>
    </row>
    <row r="9" spans="2:10" ht="20.25" customHeight="1">
      <c r="C9" s="3"/>
      <c r="D9" s="3"/>
      <c r="E9" s="3"/>
      <c r="F9" s="3"/>
      <c r="G9" s="3"/>
      <c r="H9" s="3"/>
      <c r="I9" s="3"/>
    </row>
    <row r="10" spans="2:10" ht="20.25" customHeight="1">
      <c r="C10" s="3"/>
      <c r="D10" s="3"/>
      <c r="E10" s="3"/>
      <c r="F10" s="3"/>
      <c r="H10" s="1042" t="s">
        <v>310</v>
      </c>
      <c r="I10" s="1042"/>
      <c r="J10" s="1042"/>
    </row>
    <row r="11" spans="2:10" ht="20.25" customHeight="1">
      <c r="H11" s="1043" t="s">
        <v>830</v>
      </c>
      <c r="I11" s="1043"/>
      <c r="J11" s="1043"/>
    </row>
    <row r="13" spans="2:10" ht="20.25" customHeight="1">
      <c r="B13" s="2" t="s">
        <v>495</v>
      </c>
    </row>
    <row r="14" spans="2:10" s="353" customFormat="1" ht="20.25" customHeight="1">
      <c r="B14" s="353" t="s">
        <v>496</v>
      </c>
    </row>
    <row r="15" spans="2:10" s="353" customFormat="1" ht="20.25" customHeight="1">
      <c r="B15" s="353" t="s">
        <v>497</v>
      </c>
    </row>
    <row r="16" spans="2:10" s="353" customFormat="1" ht="20.25" customHeight="1">
      <c r="B16" s="353" t="s">
        <v>498</v>
      </c>
    </row>
    <row r="17" spans="2:3" s="353" customFormat="1" ht="20.25" customHeight="1">
      <c r="B17" s="353" t="s">
        <v>499</v>
      </c>
    </row>
    <row r="18" spans="2:3" s="353" customFormat="1" ht="20.25" customHeight="1">
      <c r="B18" s="353" t="s">
        <v>298</v>
      </c>
    </row>
    <row r="19" spans="2:3" s="353" customFormat="1" ht="20.25" customHeight="1">
      <c r="B19" s="353" t="s">
        <v>299</v>
      </c>
    </row>
    <row r="20" spans="2:3" s="353" customFormat="1" ht="20.25" customHeight="1">
      <c r="B20" s="353" t="s">
        <v>300</v>
      </c>
    </row>
    <row r="21" spans="2:3" s="353" customFormat="1" ht="20.25" customHeight="1">
      <c r="B21" s="353" t="s">
        <v>500</v>
      </c>
    </row>
    <row r="22" spans="2:3" s="353" customFormat="1" ht="20.25" customHeight="1">
      <c r="B22" s="353" t="s">
        <v>301</v>
      </c>
    </row>
    <row r="23" spans="2:3" s="353" customFormat="1" ht="20.25" customHeight="1">
      <c r="B23" s="353" t="s">
        <v>501</v>
      </c>
    </row>
    <row r="24" spans="2:3" s="353" customFormat="1" ht="20.25" customHeight="1">
      <c r="B24" s="353" t="s">
        <v>502</v>
      </c>
    </row>
    <row r="25" spans="2:3" s="353" customFormat="1" ht="20.25" customHeight="1">
      <c r="B25" s="353" t="s">
        <v>503</v>
      </c>
    </row>
    <row r="26" spans="2:3" s="353" customFormat="1" ht="20.25" customHeight="1">
      <c r="B26" s="353" t="s">
        <v>898</v>
      </c>
    </row>
    <row r="27" spans="2:3" s="353" customFormat="1" ht="20.25" customHeight="1">
      <c r="B27" s="353" t="s">
        <v>315</v>
      </c>
    </row>
    <row r="28" spans="2:3" s="353" customFormat="1" ht="20.25" customHeight="1">
      <c r="B28" s="353" t="s">
        <v>504</v>
      </c>
    </row>
    <row r="30" spans="2:3" ht="20.25" customHeight="1">
      <c r="B30" s="2" t="s">
        <v>838</v>
      </c>
    </row>
    <row r="31" spans="2:3" ht="20.25" customHeight="1">
      <c r="C31" s="2" t="s">
        <v>832</v>
      </c>
    </row>
    <row r="32" spans="2:3" s="353" customFormat="1" ht="20.25" customHeight="1">
      <c r="C32" s="353" t="s">
        <v>831</v>
      </c>
    </row>
    <row r="33" spans="3:3" s="353" customFormat="1" ht="6.75" customHeight="1"/>
    <row r="34" spans="3:3" s="353" customFormat="1" ht="20.25" customHeight="1">
      <c r="C34" s="353" t="s">
        <v>833</v>
      </c>
    </row>
    <row r="35" spans="3:3" s="353" customFormat="1" ht="20.25" customHeight="1">
      <c r="C35" s="353" t="s">
        <v>834</v>
      </c>
    </row>
    <row r="36" spans="3:3" s="353" customFormat="1" ht="6.75" customHeight="1"/>
    <row r="37" spans="3:3" s="353" customFormat="1" ht="20.25" customHeight="1">
      <c r="C37" s="353" t="s">
        <v>886</v>
      </c>
    </row>
    <row r="38" spans="3:3" s="353" customFormat="1" ht="20.25" customHeight="1">
      <c r="C38" s="353" t="s">
        <v>887</v>
      </c>
    </row>
    <row r="39" spans="3:3" s="353" customFormat="1" ht="20.25" customHeight="1">
      <c r="C39" s="353" t="s">
        <v>835</v>
      </c>
    </row>
    <row r="40" spans="3:3" s="353" customFormat="1" ht="20.25" customHeight="1">
      <c r="C40" s="353" t="s">
        <v>848</v>
      </c>
    </row>
    <row r="41" spans="3:3" s="353" customFormat="1" ht="20.25" customHeight="1">
      <c r="C41" s="353" t="s">
        <v>849</v>
      </c>
    </row>
    <row r="42" spans="3:3" s="353" customFormat="1" ht="6.75" customHeight="1"/>
    <row r="43" spans="3:3" s="582" customFormat="1" ht="20.25" customHeight="1">
      <c r="C43" s="582" t="s">
        <v>847</v>
      </c>
    </row>
    <row r="44" spans="3:3" s="582" customFormat="1" ht="20.25" customHeight="1">
      <c r="C44" s="582" t="s">
        <v>845</v>
      </c>
    </row>
    <row r="45" spans="3:3" s="582" customFormat="1" ht="20.25" customHeight="1">
      <c r="C45" s="582" t="s">
        <v>846</v>
      </c>
    </row>
    <row r="46" spans="3:3" s="353" customFormat="1" ht="6.75" customHeight="1"/>
    <row r="47" spans="3:3" s="353" customFormat="1" ht="20.25" customHeight="1">
      <c r="C47" s="353" t="s">
        <v>839</v>
      </c>
    </row>
    <row r="48" spans="3:3" s="353" customFormat="1" ht="20.25" customHeight="1">
      <c r="C48" s="353" t="s">
        <v>888</v>
      </c>
    </row>
    <row r="49" spans="2:3" s="353" customFormat="1" ht="6.75" customHeight="1"/>
    <row r="50" spans="2:3" s="353" customFormat="1" ht="20.25" customHeight="1">
      <c r="C50" s="353" t="s">
        <v>840</v>
      </c>
    </row>
    <row r="51" spans="2:3" s="353" customFormat="1" ht="6.75" customHeight="1"/>
    <row r="52" spans="2:3" s="353" customFormat="1" ht="20.25" customHeight="1">
      <c r="C52" s="353" t="s">
        <v>836</v>
      </c>
    </row>
    <row r="53" spans="2:3" s="353" customFormat="1" ht="20.25" customHeight="1">
      <c r="C53" s="353" t="s">
        <v>837</v>
      </c>
    </row>
    <row r="54" spans="2:3" s="353" customFormat="1" ht="20.25" customHeight="1">
      <c r="C54" s="353" t="s">
        <v>486</v>
      </c>
    </row>
    <row r="56" spans="2:3" ht="20.25" customHeight="1">
      <c r="B56" s="2" t="s">
        <v>316</v>
      </c>
    </row>
    <row r="57" spans="2:3" s="353" customFormat="1" ht="20.25" customHeight="1">
      <c r="C57" s="353" t="s">
        <v>317</v>
      </c>
    </row>
    <row r="58" spans="2:3" s="353" customFormat="1" ht="20.25" customHeight="1">
      <c r="C58" s="353" t="s">
        <v>895</v>
      </c>
    </row>
    <row r="59" spans="2:3" s="353" customFormat="1" ht="6.75" customHeight="1"/>
    <row r="60" spans="2:3" s="353" customFormat="1" ht="20.25" customHeight="1">
      <c r="C60" s="353" t="s">
        <v>318</v>
      </c>
    </row>
    <row r="61" spans="2:3" s="353" customFormat="1" ht="6.75" customHeight="1"/>
    <row r="62" spans="2:3" s="353" customFormat="1" ht="20.25" customHeight="1">
      <c r="C62" s="353" t="s">
        <v>319</v>
      </c>
    </row>
    <row r="63" spans="2:3" s="353" customFormat="1" ht="20.25" customHeight="1">
      <c r="C63" s="353" t="s">
        <v>320</v>
      </c>
    </row>
    <row r="64" spans="2:3" s="353" customFormat="1" ht="6.75" customHeight="1"/>
    <row r="65" spans="3:3" s="353" customFormat="1" ht="20.25" customHeight="1">
      <c r="C65" s="353" t="s">
        <v>321</v>
      </c>
    </row>
    <row r="66" spans="3:3" s="353" customFormat="1" ht="20.25" customHeight="1">
      <c r="C66" s="353" t="s">
        <v>322</v>
      </c>
    </row>
    <row r="67" spans="3:3" s="353" customFormat="1" ht="6.75" customHeight="1"/>
    <row r="68" spans="3:3" s="353" customFormat="1" ht="20.25" customHeight="1">
      <c r="C68" s="353" t="s">
        <v>323</v>
      </c>
    </row>
    <row r="69" spans="3:3" s="353" customFormat="1" ht="20.25" customHeight="1">
      <c r="C69" s="353" t="s">
        <v>324</v>
      </c>
    </row>
    <row r="70" spans="3:3" s="353" customFormat="1" ht="20.25" customHeight="1"/>
    <row r="71" spans="3:3" s="353" customFormat="1" ht="20.25" customHeight="1">
      <c r="C71" s="353" t="s">
        <v>325</v>
      </c>
    </row>
    <row r="72" spans="3:3" s="353" customFormat="1" ht="20.25" customHeight="1">
      <c r="C72" s="353" t="s">
        <v>326</v>
      </c>
    </row>
    <row r="73" spans="3:3" s="353" customFormat="1" ht="20.25" customHeight="1">
      <c r="C73" s="353" t="s">
        <v>491</v>
      </c>
    </row>
    <row r="74" spans="3:3" s="353" customFormat="1" ht="6.75" customHeight="1"/>
    <row r="75" spans="3:3" s="353" customFormat="1" ht="20.25" customHeight="1">
      <c r="C75" s="353" t="s">
        <v>327</v>
      </c>
    </row>
    <row r="76" spans="3:3" s="353" customFormat="1" ht="20.25" customHeight="1">
      <c r="C76" s="353" t="s">
        <v>328</v>
      </c>
    </row>
    <row r="77" spans="3:3" s="353" customFormat="1" ht="6.75" customHeight="1"/>
    <row r="78" spans="3:3" s="353" customFormat="1" ht="20.25" customHeight="1">
      <c r="C78" s="353" t="s">
        <v>905</v>
      </c>
    </row>
    <row r="79" spans="3:3" s="353" customFormat="1" ht="20.25" customHeight="1">
      <c r="C79" s="353" t="s">
        <v>329</v>
      </c>
    </row>
    <row r="80" spans="3:3" s="353" customFormat="1" ht="20.25" customHeight="1"/>
    <row r="81" spans="3:3" s="353" customFormat="1" ht="20.25" customHeight="1">
      <c r="C81" s="353" t="s">
        <v>330</v>
      </c>
    </row>
    <row r="82" spans="3:3" s="353" customFormat="1" ht="20.25" customHeight="1">
      <c r="C82" s="353" t="s">
        <v>571</v>
      </c>
    </row>
    <row r="83" spans="3:3" s="353" customFormat="1" ht="20.25" customHeight="1">
      <c r="C83" s="353" t="s">
        <v>572</v>
      </c>
    </row>
    <row r="84" spans="3:3" s="353" customFormat="1" ht="20.25" customHeight="1">
      <c r="C84" s="353" t="s">
        <v>570</v>
      </c>
    </row>
    <row r="85" spans="3:3" s="353" customFormat="1" ht="6.75" customHeight="1"/>
    <row r="86" spans="3:3" s="353" customFormat="1" ht="20.25" customHeight="1">
      <c r="C86" s="353" t="s">
        <v>331</v>
      </c>
    </row>
    <row r="87" spans="3:3" s="353" customFormat="1" ht="6.75" customHeight="1"/>
    <row r="88" spans="3:3" s="353" customFormat="1" ht="20.25" customHeight="1">
      <c r="C88" s="353" t="s">
        <v>332</v>
      </c>
    </row>
    <row r="89" spans="3:3" s="353" customFormat="1" ht="20.25" customHeight="1">
      <c r="C89" s="353" t="s">
        <v>333</v>
      </c>
    </row>
    <row r="90" spans="3:3" s="353" customFormat="1" ht="6.75" customHeight="1"/>
    <row r="91" spans="3:3" s="353" customFormat="1" ht="20.25" customHeight="1">
      <c r="C91" s="353" t="s">
        <v>334</v>
      </c>
    </row>
    <row r="92" spans="3:3" s="353" customFormat="1" ht="20.25" customHeight="1">
      <c r="C92" s="353" t="s">
        <v>335</v>
      </c>
    </row>
    <row r="93" spans="3:3" s="353" customFormat="1" ht="20.25" customHeight="1">
      <c r="C93" s="353" t="s">
        <v>336</v>
      </c>
    </row>
    <row r="94" spans="3:3" s="353" customFormat="1" ht="20.25" customHeight="1">
      <c r="C94" s="353" t="s">
        <v>324</v>
      </c>
    </row>
    <row r="95" spans="3:3" s="353" customFormat="1" ht="6.75" customHeight="1"/>
    <row r="96" spans="3:3" s="353" customFormat="1" ht="20.25" customHeight="1">
      <c r="C96" s="353" t="s">
        <v>337</v>
      </c>
    </row>
    <row r="97" spans="3:3" s="353" customFormat="1" ht="20.25" customHeight="1">
      <c r="C97" s="353" t="s">
        <v>338</v>
      </c>
    </row>
    <row r="98" spans="3:3" s="353" customFormat="1" ht="6.75" customHeight="1"/>
    <row r="99" spans="3:3" s="353" customFormat="1" ht="20.25" customHeight="1">
      <c r="C99" s="353" t="s">
        <v>339</v>
      </c>
    </row>
    <row r="100" spans="3:3" s="353" customFormat="1" ht="20.25" customHeight="1">
      <c r="C100" s="353" t="s">
        <v>340</v>
      </c>
    </row>
    <row r="101" spans="3:3" s="353" customFormat="1" ht="20.25" customHeight="1">
      <c r="C101" s="353" t="s">
        <v>341</v>
      </c>
    </row>
    <row r="102" spans="3:3" s="353" customFormat="1" ht="20.25" customHeight="1">
      <c r="C102" s="353" t="s">
        <v>342</v>
      </c>
    </row>
    <row r="103" spans="3:3" s="353" customFormat="1" ht="20.25" customHeight="1">
      <c r="C103" s="353" t="s">
        <v>343</v>
      </c>
    </row>
    <row r="104" spans="3:3" s="353" customFormat="1" ht="6.75" customHeight="1"/>
    <row r="105" spans="3:3" s="353" customFormat="1" ht="20.25" customHeight="1">
      <c r="C105" s="353" t="s">
        <v>344</v>
      </c>
    </row>
    <row r="106" spans="3:3" s="353" customFormat="1" ht="20.25" customHeight="1">
      <c r="C106" s="353" t="s">
        <v>345</v>
      </c>
    </row>
    <row r="107" spans="3:3" s="353" customFormat="1" ht="20.25" customHeight="1">
      <c r="C107" s="353" t="s">
        <v>505</v>
      </c>
    </row>
    <row r="108" spans="3:3" s="353" customFormat="1" ht="20.25" customHeight="1"/>
    <row r="109" spans="3:3" s="353" customFormat="1" ht="20.25" customHeight="1">
      <c r="C109" s="353" t="s">
        <v>346</v>
      </c>
    </row>
    <row r="110" spans="3:3" s="353" customFormat="1" ht="20.25" customHeight="1">
      <c r="C110" s="353" t="s">
        <v>347</v>
      </c>
    </row>
    <row r="111" spans="3:3" s="353" customFormat="1" ht="20.25" customHeight="1">
      <c r="C111" s="353" t="s">
        <v>348</v>
      </c>
    </row>
    <row r="112" spans="3:3" s="353" customFormat="1" ht="20.25" customHeight="1">
      <c r="C112" s="353" t="s">
        <v>349</v>
      </c>
    </row>
    <row r="113" spans="2:3" s="353" customFormat="1" ht="20.25" customHeight="1">
      <c r="C113" s="353" t="s">
        <v>350</v>
      </c>
    </row>
    <row r="114" spans="2:3" s="353" customFormat="1" ht="20.25" customHeight="1"/>
    <row r="115" spans="2:3" s="353" customFormat="1" ht="20.25" customHeight="1">
      <c r="C115" s="353" t="s">
        <v>351</v>
      </c>
    </row>
    <row r="116" spans="2:3" s="353" customFormat="1" ht="20.25" customHeight="1">
      <c r="C116" s="353" t="s">
        <v>352</v>
      </c>
    </row>
    <row r="117" spans="2:3" s="353" customFormat="1" ht="20.25" customHeight="1">
      <c r="C117" s="353" t="s">
        <v>353</v>
      </c>
    </row>
    <row r="118" spans="2:3" s="353" customFormat="1" ht="6.75" customHeight="1"/>
    <row r="119" spans="2:3" s="353" customFormat="1" ht="20.25" customHeight="1">
      <c r="C119" s="353" t="s">
        <v>896</v>
      </c>
    </row>
    <row r="120" spans="2:3" s="353" customFormat="1" ht="20.25" customHeight="1">
      <c r="C120" s="353" t="s">
        <v>354</v>
      </c>
    </row>
    <row r="121" spans="2:3" s="353" customFormat="1" ht="20.25" customHeight="1">
      <c r="C121" s="353" t="s">
        <v>918</v>
      </c>
    </row>
    <row r="122" spans="2:3" s="353" customFormat="1" ht="20.25" customHeight="1">
      <c r="C122" s="353" t="s">
        <v>506</v>
      </c>
    </row>
    <row r="123" spans="2:3" s="353" customFormat="1" ht="6.75" customHeight="1"/>
    <row r="124" spans="2:3" s="353" customFormat="1" ht="20.25" customHeight="1">
      <c r="C124" s="353" t="s">
        <v>355</v>
      </c>
    </row>
    <row r="125" spans="2:3" s="353" customFormat="1" ht="20.25" customHeight="1">
      <c r="C125" s="353" t="s">
        <v>919</v>
      </c>
    </row>
    <row r="127" spans="2:3" ht="20.25" customHeight="1">
      <c r="B127" s="2" t="s">
        <v>305</v>
      </c>
    </row>
    <row r="128" spans="2:3" ht="20.25" customHeight="1">
      <c r="C128" s="353" t="s">
        <v>842</v>
      </c>
    </row>
    <row r="129" spans="3:9" ht="20.25" customHeight="1">
      <c r="C129" s="353" t="s">
        <v>841</v>
      </c>
    </row>
    <row r="130" spans="3:9" ht="20.25" customHeight="1">
      <c r="C130" s="353"/>
    </row>
    <row r="131" spans="3:9" s="353" customFormat="1" ht="20.25" customHeight="1">
      <c r="C131" s="353" t="s">
        <v>580</v>
      </c>
    </row>
    <row r="132" spans="3:9" s="353" customFormat="1" ht="20.25" customHeight="1">
      <c r="C132" s="353" t="s">
        <v>507</v>
      </c>
    </row>
    <row r="133" spans="3:9" s="353" customFormat="1" ht="6.75" customHeight="1"/>
    <row r="134" spans="3:9" s="353" customFormat="1" ht="6.75" customHeight="1"/>
    <row r="135" spans="3:9" s="353" customFormat="1" ht="20.25" customHeight="1">
      <c r="C135" s="353" t="s">
        <v>920</v>
      </c>
    </row>
    <row r="136" spans="3:9" s="353" customFormat="1" ht="20.25" customHeight="1">
      <c r="C136" s="353" t="s">
        <v>356</v>
      </c>
    </row>
    <row r="137" spans="3:9" ht="20.25" customHeight="1">
      <c r="C137" s="4"/>
    </row>
    <row r="138" spans="3:9" ht="20.25" customHeight="1">
      <c r="E138" s="1036" t="s">
        <v>100</v>
      </c>
      <c r="F138" s="1036"/>
      <c r="G138" s="1036"/>
    </row>
    <row r="139" spans="3:9" ht="20.25" customHeight="1">
      <c r="C139" s="5"/>
      <c r="D139" s="6"/>
      <c r="E139" s="1036"/>
      <c r="F139" s="1036"/>
      <c r="G139" s="1036"/>
      <c r="H139" s="6"/>
      <c r="I139" s="7"/>
    </row>
    <row r="140" spans="3:9" ht="20.25" customHeight="1">
      <c r="C140" s="8"/>
      <c r="D140" s="1037" t="s">
        <v>508</v>
      </c>
      <c r="E140" s="1037"/>
      <c r="F140" s="1037"/>
      <c r="G140" s="1037"/>
      <c r="H140" s="1037"/>
      <c r="I140" s="9"/>
    </row>
    <row r="141" spans="3:9" ht="20.25" customHeight="1">
      <c r="C141" s="8"/>
      <c r="D141" s="1037" t="s">
        <v>843</v>
      </c>
      <c r="E141" s="1037"/>
      <c r="F141" s="1037"/>
      <c r="G141" s="1037"/>
      <c r="H141" s="1037"/>
      <c r="I141" s="9"/>
    </row>
    <row r="142" spans="3:9" ht="20.25" customHeight="1">
      <c r="C142" s="8"/>
      <c r="D142" s="1035" t="s">
        <v>509</v>
      </c>
      <c r="E142" s="1035"/>
      <c r="F142" s="1035"/>
      <c r="G142" s="1035"/>
      <c r="H142" s="1035"/>
      <c r="I142" s="9"/>
    </row>
    <row r="143" spans="3:9" ht="20.25" customHeight="1">
      <c r="C143" s="8"/>
      <c r="D143" s="1035" t="s">
        <v>510</v>
      </c>
      <c r="E143" s="1035"/>
      <c r="F143" s="1035"/>
      <c r="G143" s="1035"/>
      <c r="H143" s="1035"/>
      <c r="I143" s="9"/>
    </row>
    <row r="144" spans="3:9" ht="20.25" customHeight="1">
      <c r="C144" s="8"/>
      <c r="D144" s="1035" t="s">
        <v>511</v>
      </c>
      <c r="E144" s="1035"/>
      <c r="F144" s="1035"/>
      <c r="G144" s="1035"/>
      <c r="H144" s="1035"/>
      <c r="I144" s="9"/>
    </row>
    <row r="145" spans="3:9" ht="20.25" customHeight="1">
      <c r="C145" s="10"/>
      <c r="D145" s="11"/>
      <c r="E145" s="11"/>
      <c r="F145" s="11"/>
      <c r="G145" s="11"/>
      <c r="H145" s="11"/>
      <c r="I145" s="12"/>
    </row>
  </sheetData>
  <sheetProtection sheet="1" objects="1" scenarios="1"/>
  <mergeCells count="11">
    <mergeCell ref="B2:C2"/>
    <mergeCell ref="H2:J2"/>
    <mergeCell ref="C6:I7"/>
    <mergeCell ref="H10:J10"/>
    <mergeCell ref="H11:J11"/>
    <mergeCell ref="D144:H144"/>
    <mergeCell ref="E138:G139"/>
    <mergeCell ref="D140:H140"/>
    <mergeCell ref="D141:H141"/>
    <mergeCell ref="D142:H142"/>
    <mergeCell ref="D143:H143"/>
  </mergeCells>
  <phoneticPr fontId="2"/>
  <printOptions horizontalCentered="1"/>
  <pageMargins left="0.78740157480314965" right="0.78740157480314965" top="0.78740157480314965" bottom="0.78740157480314965" header="0" footer="0.19685039370078741"/>
  <pageSetup paperSize="9" scale="77" orientation="portrait" useFirstPageNumber="1" r:id="rId1"/>
  <headerFooter alignWithMargins="0">
    <oddFooter>&amp;C［ &amp;P ］</oddFooter>
  </headerFooter>
  <rowBreaks count="2" manualBreakCount="2">
    <brk id="55" min="1" max="9" man="1"/>
    <brk id="108"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M36"/>
  <sheetViews>
    <sheetView showGridLines="0" zoomScaleNormal="100" zoomScaleSheetLayoutView="100" workbookViewId="0"/>
  </sheetViews>
  <sheetFormatPr defaultRowHeight="15" customHeight="1"/>
  <cols>
    <col min="1" max="1" width="3.25" style="362" customWidth="1"/>
    <col min="2" max="2" width="8" style="362" customWidth="1"/>
    <col min="3" max="7" width="12" style="362" customWidth="1"/>
    <col min="8" max="8" width="5.375" style="362" customWidth="1"/>
    <col min="9" max="10" width="5.125" style="362" customWidth="1"/>
    <col min="11" max="11" width="6.375" style="362" customWidth="1"/>
    <col min="12" max="12" width="4.875" style="362" customWidth="1"/>
    <col min="13" max="13" width="3.25" style="362" customWidth="1"/>
    <col min="14" max="16384" width="9" style="362"/>
  </cols>
  <sheetData>
    <row r="1" spans="1:13" ht="9.75" customHeight="1">
      <c r="A1" s="359"/>
      <c r="B1" s="360"/>
      <c r="C1" s="360"/>
      <c r="D1" s="360"/>
      <c r="E1" s="360"/>
      <c r="F1" s="360"/>
      <c r="G1" s="360"/>
      <c r="H1" s="360"/>
      <c r="I1" s="360"/>
      <c r="J1" s="360"/>
      <c r="K1" s="360"/>
      <c r="L1" s="360"/>
      <c r="M1" s="361"/>
    </row>
    <row r="2" spans="1:13" ht="37.5" customHeight="1">
      <c r="A2" s="363"/>
      <c r="B2" s="1047" t="s">
        <v>584</v>
      </c>
      <c r="C2" s="1047"/>
      <c r="D2" s="1047"/>
      <c r="E2" s="1047"/>
      <c r="F2" s="1047"/>
      <c r="G2" s="1047"/>
      <c r="H2" s="1047"/>
      <c r="I2" s="1047"/>
      <c r="J2" s="1047"/>
      <c r="K2" s="1047"/>
      <c r="L2" s="1047"/>
      <c r="M2" s="364"/>
    </row>
    <row r="3" spans="1:13" ht="29.25" customHeight="1" thickBot="1">
      <c r="A3" s="363"/>
      <c r="B3" s="365"/>
      <c r="C3" s="365"/>
      <c r="D3" s="365"/>
      <c r="E3" s="365"/>
      <c r="F3" s="365"/>
      <c r="G3" s="365"/>
      <c r="H3" s="365"/>
      <c r="I3" s="365"/>
      <c r="J3" s="365"/>
      <c r="K3" s="365"/>
      <c r="L3" s="365"/>
      <c r="M3" s="364"/>
    </row>
    <row r="4" spans="1:13" ht="39.75" customHeight="1">
      <c r="A4" s="363"/>
      <c r="B4" s="1048" t="s">
        <v>889</v>
      </c>
      <c r="C4" s="1049"/>
      <c r="D4" s="1049"/>
      <c r="E4" s="1049"/>
      <c r="F4" s="1049"/>
      <c r="G4" s="1049"/>
      <c r="H4" s="1049"/>
      <c r="I4" s="1049"/>
      <c r="J4" s="1049"/>
      <c r="K4" s="1049"/>
      <c r="L4" s="1050"/>
      <c r="M4" s="364"/>
    </row>
    <row r="5" spans="1:13" ht="108" customHeight="1">
      <c r="A5" s="363"/>
      <c r="B5" s="1051"/>
      <c r="C5" s="1052"/>
      <c r="D5" s="1052"/>
      <c r="E5" s="1052"/>
      <c r="F5" s="1052"/>
      <c r="G5" s="1052"/>
      <c r="H5" s="1052"/>
      <c r="I5" s="1052"/>
      <c r="J5" s="1052"/>
      <c r="K5" s="1052"/>
      <c r="L5" s="1053"/>
      <c r="M5" s="364"/>
    </row>
    <row r="6" spans="1:13" ht="39.75" customHeight="1" thickBot="1">
      <c r="A6" s="363"/>
      <c r="B6" s="1054"/>
      <c r="C6" s="1055"/>
      <c r="D6" s="1055"/>
      <c r="E6" s="1055"/>
      <c r="F6" s="1055"/>
      <c r="G6" s="1055"/>
      <c r="H6" s="1055"/>
      <c r="I6" s="1055"/>
      <c r="J6" s="1055"/>
      <c r="K6" s="1055"/>
      <c r="L6" s="1056"/>
      <c r="M6" s="364"/>
    </row>
    <row r="7" spans="1:13" ht="19.5" customHeight="1">
      <c r="A7" s="366"/>
      <c r="B7" s="367"/>
      <c r="C7" s="367"/>
      <c r="D7" s="367"/>
      <c r="E7" s="367"/>
      <c r="F7" s="367"/>
      <c r="G7" s="367"/>
      <c r="H7" s="367"/>
      <c r="I7" s="1057"/>
      <c r="J7" s="1057"/>
      <c r="K7" s="1057"/>
      <c r="L7" s="1057"/>
      <c r="M7" s="368"/>
    </row>
    <row r="8" spans="1:13" ht="39.950000000000003" customHeight="1">
      <c r="A8" s="363"/>
      <c r="B8" s="369"/>
      <c r="C8" s="369"/>
      <c r="D8" s="369"/>
      <c r="E8" s="369"/>
      <c r="F8" s="369"/>
      <c r="G8" s="369"/>
      <c r="H8" s="369"/>
      <c r="I8" s="369"/>
      <c r="J8" s="369"/>
      <c r="K8" s="369"/>
      <c r="L8" s="369"/>
      <c r="M8" s="364"/>
    </row>
    <row r="9" spans="1:13" ht="20.100000000000001" customHeight="1" thickBot="1">
      <c r="A9" s="363"/>
      <c r="B9" s="369"/>
      <c r="C9" s="369"/>
      <c r="D9" s="370" t="s">
        <v>585</v>
      </c>
      <c r="E9" s="369"/>
      <c r="F9" s="369"/>
      <c r="G9" s="369"/>
      <c r="H9" s="369"/>
      <c r="I9" s="369"/>
      <c r="J9" s="369"/>
      <c r="K9" s="369"/>
      <c r="L9" s="369"/>
      <c r="M9" s="364"/>
    </row>
    <row r="10" spans="1:13" ht="20.100000000000001" customHeight="1" thickBot="1">
      <c r="A10" s="363"/>
      <c r="B10" s="369"/>
      <c r="C10" s="592" t="s">
        <v>586</v>
      </c>
      <c r="D10" s="895"/>
      <c r="E10" s="369"/>
      <c r="F10" s="369"/>
      <c r="G10" s="369"/>
      <c r="H10" s="369"/>
      <c r="I10" s="369"/>
      <c r="J10" s="369"/>
      <c r="K10" s="369"/>
      <c r="L10" s="369"/>
      <c r="M10" s="364"/>
    </row>
    <row r="11" spans="1:13" ht="20.100000000000001" customHeight="1">
      <c r="A11" s="363"/>
      <c r="B11" s="369"/>
      <c r="C11" s="369"/>
      <c r="D11" s="369"/>
      <c r="E11" s="369"/>
      <c r="F11" s="369"/>
      <c r="G11" s="369"/>
      <c r="H11" s="369"/>
      <c r="I11" s="369"/>
      <c r="J11" s="369"/>
      <c r="K11" s="369"/>
      <c r="L11" s="369"/>
      <c r="M11" s="364"/>
    </row>
    <row r="12" spans="1:13" ht="39.950000000000003" customHeight="1">
      <c r="A12" s="363"/>
      <c r="B12" s="369"/>
      <c r="C12" s="369"/>
      <c r="D12" s="369"/>
      <c r="E12" s="369"/>
      <c r="F12" s="369"/>
      <c r="G12" s="369"/>
      <c r="H12" s="369"/>
      <c r="I12" s="369"/>
      <c r="J12" s="369"/>
      <c r="K12" s="369"/>
      <c r="L12" s="369"/>
      <c r="M12" s="364"/>
    </row>
    <row r="13" spans="1:13" ht="20.100000000000001" customHeight="1" thickBot="1">
      <c r="A13" s="363"/>
      <c r="B13" s="369"/>
      <c r="C13" s="369"/>
      <c r="D13" s="370" t="s">
        <v>585</v>
      </c>
      <c r="E13" s="369"/>
      <c r="F13" s="369"/>
      <c r="G13" s="369"/>
      <c r="H13" s="369"/>
      <c r="I13" s="369"/>
      <c r="J13" s="369"/>
      <c r="K13" s="369"/>
      <c r="L13" s="369"/>
      <c r="M13" s="364"/>
    </row>
    <row r="14" spans="1:13" ht="20.100000000000001" customHeight="1">
      <c r="A14" s="363"/>
      <c r="B14" s="369"/>
      <c r="C14" s="592" t="s">
        <v>587</v>
      </c>
      <c r="D14" s="896"/>
      <c r="E14" s="369"/>
      <c r="F14" s="369"/>
      <c r="G14" s="369"/>
      <c r="H14" s="369"/>
      <c r="I14" s="369"/>
      <c r="J14" s="369"/>
      <c r="K14" s="369"/>
      <c r="L14" s="369"/>
      <c r="M14" s="364"/>
    </row>
    <row r="15" spans="1:13" ht="20.100000000000001" customHeight="1" thickBot="1">
      <c r="A15" s="363"/>
      <c r="B15" s="369"/>
      <c r="C15" s="592" t="s">
        <v>588</v>
      </c>
      <c r="D15" s="897"/>
      <c r="E15" s="369"/>
      <c r="F15" s="369"/>
      <c r="G15" s="369"/>
      <c r="H15" s="369"/>
      <c r="I15" s="369"/>
      <c r="J15" s="369"/>
      <c r="K15" s="369"/>
      <c r="L15" s="369"/>
      <c r="M15" s="364"/>
    </row>
    <row r="16" spans="1:13" ht="20.100000000000001" customHeight="1">
      <c r="A16" s="363"/>
      <c r="B16" s="369"/>
      <c r="C16" s="371" t="s">
        <v>589</v>
      </c>
      <c r="D16" s="586">
        <f>SUM(D14:D15)</f>
        <v>0</v>
      </c>
      <c r="E16" s="369"/>
      <c r="F16" s="369"/>
      <c r="G16" s="369"/>
      <c r="H16" s="369"/>
      <c r="I16" s="369"/>
      <c r="J16" s="369"/>
      <c r="K16" s="369"/>
      <c r="L16" s="369"/>
      <c r="M16" s="364"/>
    </row>
    <row r="17" spans="1:13" ht="20.100000000000001" customHeight="1">
      <c r="A17" s="363"/>
      <c r="B17" s="369"/>
      <c r="C17" s="369"/>
      <c r="D17" s="369"/>
      <c r="E17" s="369"/>
      <c r="F17" s="369"/>
      <c r="G17" s="369"/>
      <c r="H17" s="369"/>
      <c r="I17" s="369"/>
      <c r="J17" s="369"/>
      <c r="K17" s="369"/>
      <c r="L17" s="369"/>
      <c r="M17" s="364"/>
    </row>
    <row r="18" spans="1:13" ht="39.950000000000003" customHeight="1">
      <c r="A18" s="363"/>
      <c r="B18" s="369"/>
      <c r="C18" s="369"/>
      <c r="D18" s="369"/>
      <c r="E18" s="369"/>
      <c r="F18" s="369"/>
      <c r="G18" s="369"/>
      <c r="H18" s="369"/>
      <c r="I18" s="369"/>
      <c r="J18" s="369"/>
      <c r="K18" s="369"/>
      <c r="L18" s="369"/>
      <c r="M18" s="364"/>
    </row>
    <row r="19" spans="1:13" ht="20.100000000000001" customHeight="1">
      <c r="A19" s="363"/>
      <c r="B19" s="369"/>
      <c r="C19" s="369"/>
      <c r="D19" s="369"/>
      <c r="E19" s="369"/>
      <c r="F19" s="369"/>
      <c r="G19" s="370" t="s">
        <v>585</v>
      </c>
      <c r="H19" s="369"/>
      <c r="I19" s="369"/>
      <c r="J19" s="369"/>
      <c r="K19" s="369"/>
      <c r="L19" s="369"/>
      <c r="M19" s="364"/>
    </row>
    <row r="20" spans="1:13" ht="20.100000000000001" customHeight="1" thickBot="1">
      <c r="A20" s="363"/>
      <c r="B20" s="369"/>
      <c r="C20" s="372"/>
      <c r="D20" s="593" t="s">
        <v>590</v>
      </c>
      <c r="E20" s="593" t="s">
        <v>591</v>
      </c>
      <c r="F20" s="594" t="s">
        <v>592</v>
      </c>
      <c r="G20" s="371" t="s">
        <v>589</v>
      </c>
      <c r="H20" s="369"/>
      <c r="I20" s="369"/>
      <c r="J20" s="369"/>
      <c r="K20" s="369"/>
      <c r="L20" s="369"/>
      <c r="M20" s="364"/>
    </row>
    <row r="21" spans="1:13" ht="20.100000000000001" customHeight="1">
      <c r="A21" s="363"/>
      <c r="B21" s="369"/>
      <c r="C21" s="592" t="s">
        <v>587</v>
      </c>
      <c r="D21" s="898"/>
      <c r="E21" s="899"/>
      <c r="F21" s="900"/>
      <c r="G21" s="589">
        <f>SUM(D21:F21)</f>
        <v>0</v>
      </c>
      <c r="H21" s="369"/>
      <c r="I21" s="369"/>
      <c r="J21" s="369"/>
      <c r="K21" s="369"/>
      <c r="L21" s="369"/>
      <c r="M21" s="364"/>
    </row>
    <row r="22" spans="1:13" ht="20.100000000000001" customHeight="1" thickBot="1">
      <c r="A22" s="363"/>
      <c r="B22" s="369"/>
      <c r="C22" s="592" t="s">
        <v>588</v>
      </c>
      <c r="D22" s="901"/>
      <c r="E22" s="902"/>
      <c r="F22" s="903"/>
      <c r="G22" s="590">
        <f>SUM(D22:F22)</f>
        <v>0</v>
      </c>
      <c r="H22" s="369"/>
      <c r="I22" s="369"/>
      <c r="J22" s="369"/>
      <c r="K22" s="369"/>
      <c r="L22" s="369"/>
      <c r="M22" s="364"/>
    </row>
    <row r="23" spans="1:13" ht="20.100000000000001" customHeight="1">
      <c r="A23" s="363"/>
      <c r="B23" s="369"/>
      <c r="C23" s="371" t="s">
        <v>589</v>
      </c>
      <c r="D23" s="586">
        <f>SUM(D21:D22)</f>
        <v>0</v>
      </c>
      <c r="E23" s="586">
        <f t="shared" ref="E23:F23" si="0">SUM(E21:E22)</f>
        <v>0</v>
      </c>
      <c r="F23" s="587">
        <f t="shared" si="0"/>
        <v>0</v>
      </c>
      <c r="G23" s="588">
        <f>SUM(D23:F23)</f>
        <v>0</v>
      </c>
      <c r="H23" s="369"/>
      <c r="I23" s="369"/>
      <c r="J23" s="369"/>
      <c r="K23" s="369"/>
      <c r="L23" s="369"/>
      <c r="M23" s="364"/>
    </row>
    <row r="24" spans="1:13" ht="20.100000000000001" customHeight="1">
      <c r="A24" s="363"/>
      <c r="B24" s="369"/>
      <c r="C24" s="369"/>
      <c r="D24" s="369"/>
      <c r="E24" s="369"/>
      <c r="F24" s="369"/>
      <c r="G24" s="369"/>
      <c r="H24" s="369"/>
      <c r="I24" s="369"/>
      <c r="J24" s="369"/>
      <c r="K24" s="369"/>
      <c r="L24" s="369"/>
      <c r="M24" s="364"/>
    </row>
    <row r="25" spans="1:13" ht="39.950000000000003" customHeight="1">
      <c r="A25" s="363"/>
      <c r="B25" s="369"/>
      <c r="C25" s="369"/>
      <c r="D25" s="369"/>
      <c r="E25" s="369"/>
      <c r="F25" s="369"/>
      <c r="G25" s="369"/>
      <c r="H25" s="369"/>
      <c r="I25" s="369"/>
      <c r="J25" s="369"/>
      <c r="K25" s="369"/>
      <c r="L25" s="369"/>
      <c r="M25" s="364"/>
    </row>
    <row r="26" spans="1:13" ht="20.100000000000001" customHeight="1">
      <c r="A26" s="363"/>
      <c r="B26" s="369"/>
      <c r="C26" s="369"/>
      <c r="D26" s="369"/>
      <c r="E26" s="370"/>
      <c r="F26" s="370"/>
      <c r="G26" s="369"/>
      <c r="H26" s="369"/>
      <c r="I26" s="369"/>
      <c r="J26" s="369"/>
      <c r="K26" s="369"/>
      <c r="L26" s="369"/>
      <c r="M26" s="364"/>
    </row>
    <row r="27" spans="1:13" ht="35.25" customHeight="1" thickBot="1">
      <c r="A27" s="363"/>
      <c r="B27" s="369"/>
      <c r="C27" s="1058" t="s">
        <v>593</v>
      </c>
      <c r="D27" s="1058"/>
      <c r="E27" s="596" t="s">
        <v>594</v>
      </c>
      <c r="F27" s="597" t="s">
        <v>595</v>
      </c>
      <c r="G27" s="369"/>
      <c r="H27" s="369"/>
      <c r="I27" s="369"/>
      <c r="J27" s="369"/>
      <c r="K27" s="369"/>
      <c r="L27" s="369"/>
      <c r="M27" s="364"/>
    </row>
    <row r="28" spans="1:13" ht="20.100000000000001" customHeight="1">
      <c r="A28" s="363"/>
      <c r="B28" s="369"/>
      <c r="C28" s="1059" t="s">
        <v>587</v>
      </c>
      <c r="D28" s="595" t="s">
        <v>590</v>
      </c>
      <c r="E28" s="898"/>
      <c r="F28" s="900"/>
      <c r="G28" s="369"/>
      <c r="H28" s="369"/>
      <c r="I28" s="369"/>
      <c r="J28" s="369"/>
      <c r="K28" s="369"/>
      <c r="L28" s="369"/>
      <c r="M28" s="364"/>
    </row>
    <row r="29" spans="1:13" ht="20.100000000000001" customHeight="1">
      <c r="A29" s="363"/>
      <c r="B29" s="369"/>
      <c r="C29" s="1059"/>
      <c r="D29" s="595" t="s">
        <v>591</v>
      </c>
      <c r="E29" s="904"/>
      <c r="F29" s="905"/>
      <c r="G29" s="369"/>
      <c r="H29" s="369"/>
      <c r="I29" s="369"/>
      <c r="J29" s="369"/>
      <c r="K29" s="369"/>
      <c r="L29" s="369"/>
      <c r="M29" s="364"/>
    </row>
    <row r="30" spans="1:13" ht="20.100000000000001" customHeight="1" thickBot="1">
      <c r="A30" s="363"/>
      <c r="B30" s="369"/>
      <c r="C30" s="1059"/>
      <c r="D30" s="595" t="s">
        <v>592</v>
      </c>
      <c r="E30" s="901"/>
      <c r="F30" s="903"/>
      <c r="G30" s="369"/>
      <c r="H30" s="369"/>
      <c r="I30" s="369"/>
      <c r="J30" s="369"/>
      <c r="K30" s="369"/>
      <c r="L30" s="369"/>
      <c r="M30" s="364"/>
    </row>
    <row r="31" spans="1:13" ht="20.100000000000001" customHeight="1" thickBot="1">
      <c r="A31" s="363"/>
      <c r="B31" s="369"/>
      <c r="C31" s="1059"/>
      <c r="D31" s="373" t="s">
        <v>589</v>
      </c>
      <c r="E31" s="591">
        <f>SUM(E28:E30)</f>
        <v>0</v>
      </c>
      <c r="F31" s="374"/>
      <c r="G31" s="369"/>
      <c r="H31" s="369"/>
      <c r="I31" s="369"/>
      <c r="J31" s="369"/>
      <c r="K31" s="369"/>
      <c r="L31" s="369"/>
      <c r="M31" s="364"/>
    </row>
    <row r="32" spans="1:13" ht="20.100000000000001" customHeight="1">
      <c r="A32" s="363"/>
      <c r="B32" s="369"/>
      <c r="C32" s="1044" t="s">
        <v>588</v>
      </c>
      <c r="D32" s="595" t="s">
        <v>590</v>
      </c>
      <c r="E32" s="906"/>
      <c r="F32" s="907"/>
      <c r="G32" s="369"/>
      <c r="H32" s="369"/>
      <c r="I32" s="369"/>
      <c r="J32" s="369"/>
      <c r="K32" s="369"/>
      <c r="L32" s="369"/>
      <c r="M32" s="364"/>
    </row>
    <row r="33" spans="1:13" ht="20.100000000000001" customHeight="1">
      <c r="A33" s="363"/>
      <c r="B33" s="369"/>
      <c r="C33" s="1045"/>
      <c r="D33" s="595" t="s">
        <v>591</v>
      </c>
      <c r="E33" s="908"/>
      <c r="F33" s="909"/>
      <c r="G33" s="369"/>
      <c r="H33" s="369"/>
      <c r="I33" s="369"/>
      <c r="J33" s="369"/>
      <c r="K33" s="369"/>
      <c r="L33" s="369"/>
      <c r="M33" s="364"/>
    </row>
    <row r="34" spans="1:13" ht="20.100000000000001" customHeight="1" thickBot="1">
      <c r="A34" s="363"/>
      <c r="B34" s="369"/>
      <c r="C34" s="1045"/>
      <c r="D34" s="595" t="s">
        <v>592</v>
      </c>
      <c r="E34" s="901"/>
      <c r="F34" s="903"/>
      <c r="G34" s="369"/>
      <c r="H34" s="369"/>
      <c r="I34" s="369"/>
      <c r="J34" s="369"/>
      <c r="K34" s="369"/>
      <c r="L34" s="369"/>
      <c r="M34" s="364"/>
    </row>
    <row r="35" spans="1:13" ht="20.100000000000001" customHeight="1">
      <c r="A35" s="363"/>
      <c r="B35" s="369"/>
      <c r="C35" s="1046"/>
      <c r="D35" s="373" t="s">
        <v>589</v>
      </c>
      <c r="E35" s="586">
        <f>SUM(E32:E34)</f>
        <v>0</v>
      </c>
      <c r="F35" s="374"/>
      <c r="G35" s="369"/>
      <c r="H35" s="369"/>
      <c r="I35" s="369"/>
      <c r="J35" s="369"/>
      <c r="K35" s="369"/>
      <c r="L35" s="369"/>
      <c r="M35" s="364"/>
    </row>
    <row r="36" spans="1:13" ht="20.100000000000001" customHeight="1">
      <c r="A36" s="363"/>
      <c r="B36" s="369"/>
      <c r="C36" s="369"/>
      <c r="D36" s="369"/>
      <c r="E36" s="369"/>
      <c r="F36" s="369"/>
      <c r="G36" s="369"/>
      <c r="H36" s="369"/>
      <c r="I36" s="369"/>
      <c r="J36" s="369"/>
      <c r="K36" s="369"/>
      <c r="L36" s="369"/>
      <c r="M36" s="364"/>
    </row>
  </sheetData>
  <sheetProtection sheet="1" objects="1" scenarios="1"/>
  <mergeCells count="6">
    <mergeCell ref="C32:C35"/>
    <mergeCell ref="B2:L2"/>
    <mergeCell ref="B4:L6"/>
    <mergeCell ref="I7:L7"/>
    <mergeCell ref="C27:D27"/>
    <mergeCell ref="C28:C31"/>
  </mergeCells>
  <phoneticPr fontId="2"/>
  <pageMargins left="0.70866141732283472" right="0.39370078740157483" top="0.59055118110236227" bottom="0.59055118110236227" header="0.31496062992125984" footer="0.31496062992125984"/>
  <pageSetup paperSize="9" scale="4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S64"/>
  <sheetViews>
    <sheetView view="pageBreakPreview" zoomScaleNormal="100" zoomScaleSheetLayoutView="100" workbookViewId="0">
      <selection activeCell="M42" sqref="M42"/>
    </sheetView>
  </sheetViews>
  <sheetFormatPr defaultRowHeight="15" customHeight="1"/>
  <cols>
    <col min="1" max="1" width="3" style="375" customWidth="1"/>
    <col min="2" max="2" width="4.125" style="375" customWidth="1"/>
    <col min="3" max="3" width="13.75" style="375" customWidth="1"/>
    <col min="4" max="4" width="10.25" style="375" customWidth="1"/>
    <col min="5" max="9" width="9.375" style="375" customWidth="1"/>
    <col min="10" max="16384" width="9" style="375"/>
  </cols>
  <sheetData>
    <row r="1" spans="1:19" ht="15" customHeight="1">
      <c r="A1" s="1329"/>
      <c r="B1" s="1330"/>
      <c r="C1" s="1330"/>
      <c r="D1" s="1330"/>
      <c r="E1" s="1330"/>
      <c r="F1" s="1330"/>
      <c r="G1" s="1330"/>
      <c r="H1" s="1330"/>
      <c r="I1" s="1330"/>
      <c r="J1" s="1330"/>
      <c r="K1" s="1330"/>
      <c r="L1" s="1330"/>
      <c r="M1" s="1330"/>
      <c r="N1" s="1330"/>
      <c r="O1" s="1330"/>
      <c r="P1" s="1330"/>
      <c r="Q1" s="1330"/>
      <c r="R1" s="1330"/>
      <c r="S1" s="1330"/>
    </row>
    <row r="2" spans="1:19" ht="15" customHeight="1" thickBot="1">
      <c r="A2" s="1330"/>
      <c r="B2" s="1330"/>
      <c r="C2" s="1330"/>
      <c r="D2" s="1330"/>
      <c r="E2" s="1330"/>
      <c r="F2" s="1330"/>
      <c r="G2" s="1330"/>
      <c r="H2" s="1330"/>
      <c r="I2" s="1330"/>
      <c r="J2" s="1330"/>
      <c r="K2" s="1330"/>
      <c r="L2" s="1330"/>
      <c r="M2" s="1330"/>
      <c r="N2" s="1330"/>
      <c r="O2" s="1330"/>
      <c r="P2" s="1330"/>
      <c r="Q2" s="1330"/>
      <c r="R2" s="1330"/>
      <c r="S2" s="1330"/>
    </row>
    <row r="3" spans="1:19" ht="15" customHeight="1" thickBot="1">
      <c r="A3" s="1330"/>
      <c r="B3" s="1330" t="s">
        <v>596</v>
      </c>
      <c r="C3" s="1330"/>
      <c r="D3" s="1063" t="s">
        <v>894</v>
      </c>
      <c r="E3" s="1064"/>
      <c r="F3" s="1064"/>
      <c r="G3" s="1064"/>
      <c r="H3" s="1064"/>
      <c r="I3" s="1065"/>
      <c r="J3" s="1340"/>
      <c r="K3" s="1340"/>
      <c r="L3" s="1330"/>
      <c r="M3" s="1330"/>
      <c r="N3" s="1330"/>
      <c r="O3" s="1330"/>
      <c r="P3" s="1330"/>
      <c r="Q3" s="1330"/>
      <c r="R3" s="1330"/>
      <c r="S3" s="1330"/>
    </row>
    <row r="4" spans="1:19" ht="15" customHeight="1">
      <c r="A4" s="1330"/>
      <c r="B4" s="1330"/>
      <c r="C4" s="1330"/>
      <c r="D4" s="1330"/>
      <c r="E4" s="1330"/>
      <c r="F4" s="1330"/>
      <c r="G4" s="1330"/>
      <c r="H4" s="1330"/>
      <c r="I4" s="1330"/>
      <c r="J4" s="1330"/>
      <c r="K4" s="1330"/>
      <c r="L4" s="1330"/>
      <c r="M4" s="1330"/>
      <c r="N4" s="1330"/>
      <c r="O4" s="1330"/>
      <c r="P4" s="1330"/>
      <c r="Q4" s="1330"/>
      <c r="R4" s="1330"/>
      <c r="S4" s="1330"/>
    </row>
    <row r="5" spans="1:19" ht="15" customHeight="1" thickBot="1">
      <c r="A5" s="1330"/>
      <c r="B5" s="1330"/>
      <c r="C5" s="1330"/>
      <c r="D5" s="1330"/>
      <c r="E5" s="1330"/>
      <c r="F5" s="1330"/>
      <c r="G5" s="1330"/>
      <c r="H5" s="1330"/>
      <c r="I5" s="1330"/>
      <c r="J5" s="1330"/>
      <c r="K5" s="1330"/>
      <c r="L5" s="1330"/>
      <c r="M5" s="1330"/>
      <c r="N5" s="1330"/>
      <c r="O5" s="1330"/>
      <c r="P5" s="1330"/>
      <c r="Q5" s="1330"/>
      <c r="R5" s="1330"/>
      <c r="S5" s="1330"/>
    </row>
    <row r="6" spans="1:19" ht="15" customHeight="1" thickBot="1">
      <c r="A6" s="1330"/>
      <c r="B6" s="1331" t="s">
        <v>597</v>
      </c>
      <c r="C6" s="1330" t="s">
        <v>598</v>
      </c>
      <c r="D6" s="1332" t="s">
        <v>599</v>
      </c>
      <c r="E6" s="910" t="s">
        <v>614</v>
      </c>
      <c r="F6" s="579" t="s">
        <v>825</v>
      </c>
      <c r="G6" s="1330"/>
      <c r="H6" s="1330"/>
      <c r="I6" s="1330"/>
      <c r="J6" s="1349" t="s">
        <v>821</v>
      </c>
      <c r="K6" s="1369"/>
      <c r="L6" s="1370"/>
      <c r="M6" s="1369"/>
      <c r="N6" s="1371"/>
      <c r="O6" s="1371"/>
      <c r="P6" s="1371"/>
      <c r="Q6" s="1371"/>
      <c r="R6" s="1371"/>
      <c r="S6" s="1371"/>
    </row>
    <row r="7" spans="1:19" ht="15" customHeight="1" thickBot="1">
      <c r="A7" s="1330"/>
      <c r="B7" s="1330"/>
      <c r="C7" s="1330"/>
      <c r="D7" s="1330"/>
      <c r="E7" s="1354" t="s">
        <v>844</v>
      </c>
      <c r="F7" s="1330"/>
      <c r="G7" s="1330"/>
      <c r="H7" s="1330"/>
      <c r="I7" s="1330"/>
      <c r="J7" s="1369"/>
      <c r="K7" s="1369"/>
      <c r="L7" s="1369"/>
      <c r="M7" s="1371"/>
      <c r="N7" s="1369"/>
      <c r="O7" s="1369"/>
      <c r="P7" s="1369"/>
      <c r="Q7" s="1369"/>
      <c r="R7" s="1369"/>
      <c r="S7" s="1369"/>
    </row>
    <row r="8" spans="1:19" ht="24.95" customHeight="1" thickBot="1">
      <c r="A8" s="1330"/>
      <c r="B8" s="1333" t="s">
        <v>601</v>
      </c>
      <c r="C8" s="1334"/>
      <c r="D8" s="1335"/>
      <c r="E8" s="1358" t="s">
        <v>882</v>
      </c>
      <c r="F8" s="1066" t="s">
        <v>854</v>
      </c>
      <c r="G8" s="1362" t="s">
        <v>602</v>
      </c>
      <c r="H8" s="1363"/>
      <c r="I8" s="1363"/>
      <c r="J8" s="584" t="s">
        <v>822</v>
      </c>
      <c r="K8" s="911">
        <f>K13</f>
        <v>0.53839599999999999</v>
      </c>
      <c r="L8" s="1372"/>
      <c r="M8" s="1371"/>
      <c r="N8" s="1371"/>
      <c r="O8" s="1371"/>
      <c r="P8" s="1371"/>
      <c r="Q8" s="1371"/>
      <c r="R8" s="1371"/>
      <c r="S8" s="1371"/>
    </row>
    <row r="9" spans="1:19" ht="24.95" customHeight="1" thickBot="1">
      <c r="A9" s="1330"/>
      <c r="B9" s="1336"/>
      <c r="C9" s="1337"/>
      <c r="D9" s="1338"/>
      <c r="E9" s="1359"/>
      <c r="F9" s="1067"/>
      <c r="G9" s="1364"/>
      <c r="H9" s="1365"/>
      <c r="I9" s="1365"/>
      <c r="J9" s="1375" t="s">
        <v>855</v>
      </c>
      <c r="K9" s="1376"/>
      <c r="L9" s="1372"/>
      <c r="M9" s="1371"/>
      <c r="N9" s="1371"/>
      <c r="O9" s="1371"/>
      <c r="P9" s="1371"/>
      <c r="Q9" s="1373"/>
      <c r="R9" s="1371"/>
      <c r="S9" s="1371"/>
    </row>
    <row r="10" spans="1:19" ht="15" customHeight="1" thickTop="1">
      <c r="A10" s="1330"/>
      <c r="B10" s="1339">
        <v>1</v>
      </c>
      <c r="C10" s="1340" t="s">
        <v>16</v>
      </c>
      <c r="D10" s="1341"/>
      <c r="E10" s="1360">
        <f>SUM(F10:G10)</f>
        <v>0</v>
      </c>
      <c r="F10" s="888"/>
      <c r="G10" s="1366">
        <f>ROUND(部門別消費額!V5/VLOOKUP($E$6,$C$59:$D$63,2,FALSE),0)</f>
        <v>0</v>
      </c>
      <c r="H10" s="1363"/>
      <c r="I10" s="1363"/>
      <c r="J10" s="1377"/>
      <c r="K10" s="1376"/>
      <c r="L10" s="1374"/>
      <c r="M10" s="1371"/>
      <c r="N10" s="1371"/>
      <c r="O10" s="1371"/>
      <c r="P10" s="1371"/>
      <c r="Q10" s="1373"/>
      <c r="R10" s="1371"/>
      <c r="S10" s="1371"/>
    </row>
    <row r="11" spans="1:19" ht="15" customHeight="1">
      <c r="A11" s="1330"/>
      <c r="B11" s="1339">
        <v>2</v>
      </c>
      <c r="C11" s="1340" t="s">
        <v>899</v>
      </c>
      <c r="D11" s="1341"/>
      <c r="E11" s="1360">
        <f t="shared" ref="E11:E48" si="0">SUM(F11:G11)</f>
        <v>0</v>
      </c>
      <c r="F11" s="886"/>
      <c r="G11" s="1366">
        <f>ROUND(部門別消費額!V6/VLOOKUP($E$6,$C$59:$D$63,2,FALSE),0)</f>
        <v>0</v>
      </c>
      <c r="H11" s="1363"/>
      <c r="I11" s="1363"/>
      <c r="J11" s="1378" t="s">
        <v>820</v>
      </c>
      <c r="K11" s="1379"/>
      <c r="L11" s="1380"/>
      <c r="M11" s="1371"/>
      <c r="N11" s="1371"/>
      <c r="O11" s="1371"/>
      <c r="P11" s="1371"/>
      <c r="Q11" s="1371"/>
      <c r="R11" s="1371"/>
      <c r="S11" s="1371"/>
    </row>
    <row r="12" spans="1:19" ht="21.75" customHeight="1">
      <c r="A12" s="1330"/>
      <c r="B12" s="1339">
        <v>3</v>
      </c>
      <c r="C12" s="1340" t="s">
        <v>900</v>
      </c>
      <c r="D12" s="1341"/>
      <c r="E12" s="1360">
        <f t="shared" si="0"/>
        <v>0</v>
      </c>
      <c r="F12" s="886"/>
      <c r="G12" s="1366">
        <f>ROUND(部門別消費額!V7/VLOOKUP($E$6,$C$59:$D$63,2,FALSE),0)</f>
        <v>0</v>
      </c>
      <c r="H12" s="1363"/>
      <c r="I12" s="1363"/>
      <c r="J12" s="1381" t="s">
        <v>492</v>
      </c>
      <c r="K12" s="1382" t="s">
        <v>64</v>
      </c>
      <c r="L12" s="1383" t="s">
        <v>512</v>
      </c>
      <c r="M12" s="1371"/>
      <c r="N12" s="1384"/>
      <c r="O12" s="1384"/>
      <c r="P12" s="1384"/>
      <c r="Q12" s="1384"/>
      <c r="R12" s="1384"/>
      <c r="S12" s="1371"/>
    </row>
    <row r="13" spans="1:19" ht="15" customHeight="1">
      <c r="A13" s="1330"/>
      <c r="B13" s="1339">
        <v>4</v>
      </c>
      <c r="C13" s="1340" t="s">
        <v>17</v>
      </c>
      <c r="D13" s="1341"/>
      <c r="E13" s="1360">
        <f t="shared" si="0"/>
        <v>0</v>
      </c>
      <c r="F13" s="886"/>
      <c r="G13" s="1366">
        <f>ROUND(部門別消費額!V8/VLOOKUP($E$6,$C$59:$D$63,2,FALSE),0)</f>
        <v>0</v>
      </c>
      <c r="H13" s="1363"/>
      <c r="I13" s="1363"/>
      <c r="J13" s="1020" t="s">
        <v>929</v>
      </c>
      <c r="K13" s="929">
        <f>ROUND(293133/544456,6)</f>
        <v>0.53839599999999999</v>
      </c>
      <c r="L13" s="1021">
        <f t="shared" ref="L13" si="1">AVERAGE(K13:K15)</f>
        <v>0.52705199999999996</v>
      </c>
      <c r="M13" s="1371"/>
      <c r="N13" s="1384"/>
      <c r="O13" s="1384"/>
      <c r="P13" s="1384"/>
      <c r="Q13" s="1384"/>
      <c r="R13" s="1384"/>
      <c r="S13" s="1371"/>
    </row>
    <row r="14" spans="1:19" ht="15" customHeight="1">
      <c r="A14" s="1330"/>
      <c r="B14" s="1342">
        <v>5</v>
      </c>
      <c r="C14" s="1343" t="s">
        <v>526</v>
      </c>
      <c r="D14" s="1344"/>
      <c r="E14" s="1361">
        <f t="shared" si="0"/>
        <v>0</v>
      </c>
      <c r="F14" s="943"/>
      <c r="G14" s="1367">
        <f>ROUND(部門別消費額!V9/VLOOKUP($E$6,$C$59:$D$63,2,FALSE),0)</f>
        <v>0</v>
      </c>
      <c r="H14" s="1363"/>
      <c r="I14" s="1363"/>
      <c r="J14" s="1385" t="s">
        <v>911</v>
      </c>
      <c r="K14" s="1386">
        <f>ROUND(255676/515765,6)</f>
        <v>0.495722</v>
      </c>
      <c r="L14" s="1387">
        <f t="shared" ref="L14" si="2">AVERAGE(K14:K16)</f>
        <v>0.5316993333333333</v>
      </c>
      <c r="M14" s="1371"/>
      <c r="N14" s="1384"/>
      <c r="O14" s="1384"/>
      <c r="P14" s="1384"/>
      <c r="Q14" s="1384"/>
      <c r="R14" s="1384"/>
      <c r="S14" s="1371"/>
    </row>
    <row r="15" spans="1:19" ht="15" customHeight="1">
      <c r="A15" s="1330"/>
      <c r="B15" s="1339">
        <v>6</v>
      </c>
      <c r="C15" s="1340" t="s">
        <v>135</v>
      </c>
      <c r="D15" s="1341"/>
      <c r="E15" s="1360">
        <f t="shared" si="0"/>
        <v>0</v>
      </c>
      <c r="F15" s="886"/>
      <c r="G15" s="1366">
        <f>ROUND(部門別消費額!V10/VLOOKUP($E$6,$C$59:$D$63,2,FALSE),0)</f>
        <v>0</v>
      </c>
      <c r="H15" s="1363"/>
      <c r="I15" s="1363"/>
      <c r="J15" s="1385" t="s">
        <v>909</v>
      </c>
      <c r="K15" s="1386">
        <f>ROUND(291388/532665,6)</f>
        <v>0.54703800000000002</v>
      </c>
      <c r="L15" s="1387">
        <f t="shared" ref="L15:L20" si="3">AVERAGE(K15:K17)</f>
        <v>0.54704033333333335</v>
      </c>
      <c r="M15" s="1371"/>
      <c r="N15" s="1384"/>
      <c r="O15" s="1384"/>
      <c r="P15" s="1384"/>
      <c r="Q15" s="1384"/>
      <c r="R15" s="1384"/>
      <c r="S15" s="1371"/>
    </row>
    <row r="16" spans="1:19" ht="15" customHeight="1">
      <c r="A16" s="1330"/>
      <c r="B16" s="1339">
        <v>7</v>
      </c>
      <c r="C16" s="1340" t="s">
        <v>108</v>
      </c>
      <c r="D16" s="1341"/>
      <c r="E16" s="1360">
        <f t="shared" si="0"/>
        <v>0</v>
      </c>
      <c r="F16" s="886"/>
      <c r="G16" s="1366">
        <f>ROUND(部門別消費額!V11/VLOOKUP($E$6,$C$59:$D$63,2,FALSE),0)</f>
        <v>0</v>
      </c>
      <c r="H16" s="1363"/>
      <c r="I16" s="1363"/>
      <c r="J16" s="1385" t="s">
        <v>908</v>
      </c>
      <c r="K16" s="1386">
        <f>ROUND(281663/509947,6)</f>
        <v>0.552338</v>
      </c>
      <c r="L16" s="1387">
        <f t="shared" si="3"/>
        <v>0.58155666666666661</v>
      </c>
      <c r="M16" s="1371"/>
      <c r="N16" s="1384"/>
      <c r="O16" s="1384"/>
      <c r="P16" s="1384"/>
      <c r="Q16" s="1384"/>
      <c r="R16" s="1384"/>
      <c r="S16" s="1371"/>
    </row>
    <row r="17" spans="1:19" ht="15" customHeight="1">
      <c r="A17" s="1330"/>
      <c r="B17" s="1339">
        <v>8</v>
      </c>
      <c r="C17" s="1340" t="s">
        <v>136</v>
      </c>
      <c r="D17" s="1341"/>
      <c r="E17" s="1360">
        <f t="shared" si="0"/>
        <v>0</v>
      </c>
      <c r="F17" s="886"/>
      <c r="G17" s="1366">
        <f>ROUND(部門別消費額!V12/VLOOKUP($E$6,$C$59:$D$63,2,FALSE),0)</f>
        <v>0</v>
      </c>
      <c r="H17" s="1363"/>
      <c r="I17" s="1363"/>
      <c r="J17" s="1385" t="s">
        <v>575</v>
      </c>
      <c r="K17" s="1386">
        <f>ROUND(296141/546643,6)</f>
        <v>0.54174500000000003</v>
      </c>
      <c r="L17" s="1387">
        <f t="shared" si="3"/>
        <v>0.60670499999999994</v>
      </c>
      <c r="M17" s="1371"/>
      <c r="N17" s="1371"/>
      <c r="O17" s="1371"/>
      <c r="P17" s="1371"/>
      <c r="Q17" s="1371"/>
      <c r="R17" s="1371"/>
      <c r="S17" s="1371"/>
    </row>
    <row r="18" spans="1:19" ht="15" customHeight="1">
      <c r="A18" s="1330"/>
      <c r="B18" s="1339">
        <v>9</v>
      </c>
      <c r="C18" s="1340" t="s">
        <v>306</v>
      </c>
      <c r="D18" s="1341"/>
      <c r="E18" s="1360">
        <f t="shared" si="0"/>
        <v>0</v>
      </c>
      <c r="F18" s="886"/>
      <c r="G18" s="1366">
        <f>ROUND(部門別消費額!V13/VLOOKUP($E$6,$C$59:$D$63,2,FALSE),0)</f>
        <v>0</v>
      </c>
      <c r="H18" s="1363"/>
      <c r="I18" s="1363"/>
      <c r="J18" s="1385" t="s">
        <v>573</v>
      </c>
      <c r="K18" s="1386">
        <f>ROUND(272054/418167,6)</f>
        <v>0.65058700000000003</v>
      </c>
      <c r="L18" s="1387">
        <f t="shared" si="3"/>
        <v>0.62639833333333339</v>
      </c>
      <c r="M18" s="1371"/>
      <c r="N18" s="1371"/>
      <c r="O18" s="1371"/>
      <c r="P18" s="1371"/>
      <c r="Q18" s="1371"/>
      <c r="R18" s="1371"/>
      <c r="S18" s="1371"/>
    </row>
    <row r="19" spans="1:19" ht="15" customHeight="1">
      <c r="A19" s="1330"/>
      <c r="B19" s="1342">
        <v>10</v>
      </c>
      <c r="C19" s="1343" t="s">
        <v>581</v>
      </c>
      <c r="D19" s="1344"/>
      <c r="E19" s="1361">
        <f t="shared" si="0"/>
        <v>0</v>
      </c>
      <c r="F19" s="943"/>
      <c r="G19" s="1367">
        <f>ROUND(部門別消費額!V14/VLOOKUP($E$6,$C$59:$D$63,2,FALSE),0)</f>
        <v>0</v>
      </c>
      <c r="H19" s="1363"/>
      <c r="I19" s="1363"/>
      <c r="J19" s="1385" t="s">
        <v>513</v>
      </c>
      <c r="K19" s="1386">
        <v>0.62778299999999998</v>
      </c>
      <c r="L19" s="1387">
        <f t="shared" si="3"/>
        <v>0.63088999999999995</v>
      </c>
      <c r="M19" s="1371"/>
      <c r="N19" s="1371"/>
      <c r="O19" s="1371"/>
      <c r="P19" s="1371"/>
      <c r="Q19" s="1371"/>
      <c r="R19" s="1371"/>
      <c r="S19" s="1371"/>
    </row>
    <row r="20" spans="1:19" ht="15" customHeight="1">
      <c r="A20" s="1330"/>
      <c r="B20" s="1339">
        <v>11</v>
      </c>
      <c r="C20" s="1340" t="s">
        <v>307</v>
      </c>
      <c r="D20" s="1341"/>
      <c r="E20" s="1360">
        <f t="shared" si="0"/>
        <v>0</v>
      </c>
      <c r="F20" s="886"/>
      <c r="G20" s="1366">
        <f>ROUND(部門別消費額!V15/VLOOKUP($E$6,$C$59:$D$63,2,FALSE),0)</f>
        <v>0</v>
      </c>
      <c r="H20" s="1363"/>
      <c r="I20" s="1363"/>
      <c r="J20" s="1385" t="s">
        <v>514</v>
      </c>
      <c r="K20" s="1388">
        <v>0.60082500000000005</v>
      </c>
      <c r="L20" s="1389">
        <f t="shared" si="3"/>
        <v>0.64752366666666672</v>
      </c>
      <c r="M20" s="1371"/>
      <c r="N20" s="1371"/>
      <c r="O20" s="1371"/>
      <c r="P20" s="1371"/>
      <c r="Q20" s="1371"/>
      <c r="R20" s="1371"/>
      <c r="S20" s="1371"/>
    </row>
    <row r="21" spans="1:19" ht="15" customHeight="1">
      <c r="A21" s="1330"/>
      <c r="B21" s="1339">
        <v>12</v>
      </c>
      <c r="C21" s="1340" t="s">
        <v>137</v>
      </c>
      <c r="D21" s="1341"/>
      <c r="E21" s="1360">
        <f t="shared" si="0"/>
        <v>0</v>
      </c>
      <c r="F21" s="886"/>
      <c r="G21" s="1366">
        <f>ROUND(部門別消費額!V16/VLOOKUP($E$6,$C$59:$D$63,2,FALSE),0)</f>
        <v>0</v>
      </c>
      <c r="H21" s="1363"/>
      <c r="I21" s="1363"/>
      <c r="J21" s="1385" t="s">
        <v>515</v>
      </c>
      <c r="K21" s="1386">
        <v>0.66406200000000004</v>
      </c>
      <c r="L21" s="1390"/>
      <c r="M21" s="1371"/>
      <c r="N21" s="1371"/>
      <c r="O21" s="1371"/>
      <c r="P21" s="1371"/>
      <c r="Q21" s="1371"/>
      <c r="R21" s="1371"/>
      <c r="S21" s="1371"/>
    </row>
    <row r="22" spans="1:19" ht="15" customHeight="1">
      <c r="A22" s="1330"/>
      <c r="B22" s="1339">
        <v>13</v>
      </c>
      <c r="C22" s="1340" t="s">
        <v>138</v>
      </c>
      <c r="D22" s="1341"/>
      <c r="E22" s="1360">
        <f t="shared" si="0"/>
        <v>0</v>
      </c>
      <c r="F22" s="886"/>
      <c r="G22" s="1366">
        <f>ROUND(部門別消費額!V17/VLOOKUP($E$6,$C$59:$D$63,2,FALSE),0)</f>
        <v>0</v>
      </c>
      <c r="H22" s="1363"/>
      <c r="I22" s="1363"/>
      <c r="J22" s="1385" t="s">
        <v>516</v>
      </c>
      <c r="K22" s="1386">
        <v>0.67768399999999995</v>
      </c>
      <c r="L22" s="1389"/>
      <c r="M22" s="1371"/>
      <c r="N22" s="1371"/>
      <c r="O22" s="1371"/>
      <c r="P22" s="1371"/>
      <c r="Q22" s="1371"/>
      <c r="R22" s="1371"/>
      <c r="S22" s="1371"/>
    </row>
    <row r="23" spans="1:19" ht="15" customHeight="1">
      <c r="A23" s="1330"/>
      <c r="B23" s="1339">
        <v>14</v>
      </c>
      <c r="C23" s="1340" t="s">
        <v>139</v>
      </c>
      <c r="D23" s="1341"/>
      <c r="E23" s="1360">
        <f t="shared" si="0"/>
        <v>0</v>
      </c>
      <c r="F23" s="886"/>
      <c r="G23" s="1366">
        <f>ROUND(部門別消費額!V18/VLOOKUP($E$6,$C$59:$D$63,2,FALSE),0)</f>
        <v>0</v>
      </c>
      <c r="H23" s="1363"/>
      <c r="I23" s="1363"/>
      <c r="J23" s="1385" t="s">
        <v>517</v>
      </c>
      <c r="K23" s="1386">
        <v>0.62573400000000001</v>
      </c>
      <c r="L23" s="1389"/>
      <c r="M23" s="1371"/>
      <c r="N23" s="1371"/>
      <c r="O23" s="1371"/>
      <c r="P23" s="1371"/>
      <c r="Q23" s="1371"/>
      <c r="R23" s="1371"/>
      <c r="S23" s="1371"/>
    </row>
    <row r="24" spans="1:19" ht="15" customHeight="1">
      <c r="A24" s="1330"/>
      <c r="B24" s="1342">
        <v>15</v>
      </c>
      <c r="C24" s="1343" t="s">
        <v>527</v>
      </c>
      <c r="D24" s="1344"/>
      <c r="E24" s="1361">
        <f t="shared" si="0"/>
        <v>0</v>
      </c>
      <c r="F24" s="943"/>
      <c r="G24" s="1367">
        <f>ROUND(部門別消費額!V19/VLOOKUP($E$6,$C$59:$D$63,2,FALSE),0)</f>
        <v>0</v>
      </c>
      <c r="H24" s="1363"/>
      <c r="I24" s="1363"/>
      <c r="J24" s="1385" t="s">
        <v>518</v>
      </c>
      <c r="K24" s="1386">
        <v>0.62355400000000005</v>
      </c>
      <c r="L24" s="1389"/>
      <c r="M24" s="1371"/>
      <c r="N24" s="1371"/>
      <c r="O24" s="1371"/>
      <c r="P24" s="1371"/>
      <c r="Q24" s="1371"/>
      <c r="R24" s="1371"/>
      <c r="S24" s="1371"/>
    </row>
    <row r="25" spans="1:19" ht="15" customHeight="1">
      <c r="A25" s="1330"/>
      <c r="B25" s="1339">
        <v>16</v>
      </c>
      <c r="C25" s="1340" t="s">
        <v>528</v>
      </c>
      <c r="D25" s="1341"/>
      <c r="E25" s="1360">
        <f t="shared" si="0"/>
        <v>0</v>
      </c>
      <c r="F25" s="886"/>
      <c r="G25" s="1366">
        <f>ROUND(部門別消費額!V20/VLOOKUP($E$6,$C$59:$D$63,2,FALSE),0)</f>
        <v>0</v>
      </c>
      <c r="H25" s="1363"/>
      <c r="I25" s="1363"/>
      <c r="J25" s="1385" t="s">
        <v>519</v>
      </c>
      <c r="K25" s="1386">
        <v>0.63372200000000001</v>
      </c>
      <c r="L25" s="1389"/>
      <c r="M25" s="1371"/>
      <c r="N25" s="1371"/>
      <c r="O25" s="1371"/>
      <c r="P25" s="1371"/>
      <c r="Q25" s="1371"/>
      <c r="R25" s="1371"/>
      <c r="S25" s="1371"/>
    </row>
    <row r="26" spans="1:19" ht="15" customHeight="1">
      <c r="A26" s="1330"/>
      <c r="B26" s="1339">
        <v>17</v>
      </c>
      <c r="C26" s="1340" t="s">
        <v>529</v>
      </c>
      <c r="D26" s="1341"/>
      <c r="E26" s="1360">
        <f t="shared" si="0"/>
        <v>0</v>
      </c>
      <c r="F26" s="886"/>
      <c r="G26" s="1366">
        <f>ROUND(部門別消費額!V21/VLOOKUP($E$6,$C$59:$D$63,2,FALSE),0)</f>
        <v>0</v>
      </c>
      <c r="H26" s="1363"/>
      <c r="I26" s="1363"/>
      <c r="J26" s="1385" t="s">
        <v>520</v>
      </c>
      <c r="K26" s="1386">
        <v>0.65362699999999996</v>
      </c>
      <c r="L26" s="1389"/>
      <c r="M26" s="1371"/>
      <c r="N26" s="1371"/>
      <c r="O26" s="1371"/>
      <c r="P26" s="1371"/>
      <c r="Q26" s="1371"/>
      <c r="R26" s="1371"/>
      <c r="S26" s="1371"/>
    </row>
    <row r="27" spans="1:19" ht="15" customHeight="1">
      <c r="A27" s="1330"/>
      <c r="B27" s="1339">
        <v>18</v>
      </c>
      <c r="C27" s="1340" t="s">
        <v>530</v>
      </c>
      <c r="D27" s="1341"/>
      <c r="E27" s="1360">
        <f t="shared" si="0"/>
        <v>0</v>
      </c>
      <c r="F27" s="886"/>
      <c r="G27" s="1366">
        <f>ROUND(部門別消費額!V22/VLOOKUP($E$6,$C$59:$D$63,2,FALSE),0)</f>
        <v>0</v>
      </c>
      <c r="H27" s="1363"/>
      <c r="I27" s="1363"/>
      <c r="J27" s="1385" t="s">
        <v>521</v>
      </c>
      <c r="K27" s="1386">
        <v>0.65875700000000004</v>
      </c>
      <c r="L27" s="1389"/>
      <c r="M27" s="1371"/>
      <c r="N27" s="1371"/>
      <c r="O27" s="1371"/>
      <c r="P27" s="1371"/>
      <c r="Q27" s="1371"/>
      <c r="R27" s="1371"/>
      <c r="S27" s="1371"/>
    </row>
    <row r="28" spans="1:19" ht="15" customHeight="1">
      <c r="A28" s="1330"/>
      <c r="B28" s="1339">
        <v>19</v>
      </c>
      <c r="C28" s="1340" t="s">
        <v>531</v>
      </c>
      <c r="D28" s="1341"/>
      <c r="E28" s="1360">
        <f t="shared" si="0"/>
        <v>0</v>
      </c>
      <c r="F28" s="886"/>
      <c r="G28" s="1366">
        <f>ROUND(部門別消費額!V23/VLOOKUP($E$6,$C$59:$D$63,2,FALSE),0)</f>
        <v>0</v>
      </c>
      <c r="H28" s="1363"/>
      <c r="I28" s="1363"/>
      <c r="J28" s="1385" t="s">
        <v>522</v>
      </c>
      <c r="K28" s="1386">
        <v>0.60351500000000002</v>
      </c>
      <c r="L28" s="1389"/>
      <c r="M28" s="1371"/>
      <c r="N28" s="1371"/>
      <c r="O28" s="1371"/>
      <c r="P28" s="1371"/>
      <c r="Q28" s="1371"/>
      <c r="R28" s="1371"/>
      <c r="S28" s="1371"/>
    </row>
    <row r="29" spans="1:19" ht="15" customHeight="1">
      <c r="A29" s="1330"/>
      <c r="B29" s="1342">
        <v>20</v>
      </c>
      <c r="C29" s="1343" t="s">
        <v>582</v>
      </c>
      <c r="D29" s="1344"/>
      <c r="E29" s="1361">
        <f t="shared" si="0"/>
        <v>0</v>
      </c>
      <c r="F29" s="943"/>
      <c r="G29" s="1367">
        <f>ROUND(部門別消費額!V24/VLOOKUP($E$6,$C$59:$D$63,2,FALSE),0)</f>
        <v>0</v>
      </c>
      <c r="H29" s="1363"/>
      <c r="I29" s="1363"/>
      <c r="J29" s="1385" t="s">
        <v>523</v>
      </c>
      <c r="K29" s="1386">
        <v>0.56442700000000001</v>
      </c>
      <c r="L29" s="1389"/>
      <c r="M29" s="1371"/>
      <c r="N29" s="1371"/>
      <c r="O29" s="1371"/>
      <c r="P29" s="1371"/>
      <c r="Q29" s="1371"/>
      <c r="R29" s="1371"/>
      <c r="S29" s="1371"/>
    </row>
    <row r="30" spans="1:19" ht="15" customHeight="1">
      <c r="A30" s="1330"/>
      <c r="B30" s="1339">
        <v>21</v>
      </c>
      <c r="C30" s="1340" t="s">
        <v>140</v>
      </c>
      <c r="D30" s="1341"/>
      <c r="E30" s="1360">
        <f t="shared" si="0"/>
        <v>0</v>
      </c>
      <c r="F30" s="886"/>
      <c r="G30" s="1366">
        <f>ROUND(部門別消費額!V25/VLOOKUP($E$6,$C$59:$D$63,2,FALSE),0)</f>
        <v>0</v>
      </c>
      <c r="H30" s="1363"/>
      <c r="I30" s="1363"/>
      <c r="J30" s="1391" t="s">
        <v>524</v>
      </c>
      <c r="K30" s="1386">
        <v>0.55764999999999998</v>
      </c>
      <c r="L30" s="1389"/>
      <c r="M30" s="1363"/>
      <c r="N30" s="1363"/>
      <c r="O30" s="1363"/>
      <c r="P30" s="1363"/>
      <c r="Q30" s="1363"/>
      <c r="R30" s="1330"/>
      <c r="S30" s="1330"/>
    </row>
    <row r="31" spans="1:19" ht="15" customHeight="1">
      <c r="A31" s="1330"/>
      <c r="B31" s="1339">
        <v>22</v>
      </c>
      <c r="C31" s="1340" t="s">
        <v>112</v>
      </c>
      <c r="D31" s="1341"/>
      <c r="E31" s="1360">
        <f t="shared" si="0"/>
        <v>0</v>
      </c>
      <c r="F31" s="886"/>
      <c r="G31" s="1366">
        <f>ROUND(部門別消費額!V26/VLOOKUP($E$6,$C$59:$D$63,2,FALSE),0)</f>
        <v>0</v>
      </c>
      <c r="H31" s="1363"/>
      <c r="I31" s="1363"/>
      <c r="J31" s="1392" t="s">
        <v>525</v>
      </c>
      <c r="K31" s="1393">
        <v>0.60202299999999997</v>
      </c>
      <c r="L31" s="1394"/>
      <c r="M31" s="1363"/>
      <c r="N31" s="1363"/>
      <c r="O31" s="1363"/>
      <c r="P31" s="1363"/>
      <c r="Q31" s="1363"/>
      <c r="R31" s="1330"/>
      <c r="S31" s="1330"/>
    </row>
    <row r="32" spans="1:19" ht="15" customHeight="1">
      <c r="A32" s="1330"/>
      <c r="B32" s="1339">
        <v>23</v>
      </c>
      <c r="C32" s="1340" t="s">
        <v>18</v>
      </c>
      <c r="D32" s="1341"/>
      <c r="E32" s="1360">
        <f t="shared" si="0"/>
        <v>0</v>
      </c>
      <c r="F32" s="886"/>
      <c r="G32" s="1366">
        <f>ROUND(部門別消費額!V27/VLOOKUP($E$6,$C$59:$D$63,2,FALSE),0)</f>
        <v>0</v>
      </c>
      <c r="H32" s="1363"/>
      <c r="I32" s="1363"/>
      <c r="J32" s="1330"/>
      <c r="K32" s="1330"/>
      <c r="L32" s="1330"/>
      <c r="M32" s="1363"/>
      <c r="N32" s="1363"/>
      <c r="O32" s="1363"/>
      <c r="P32" s="1363"/>
      <c r="Q32" s="1363"/>
      <c r="R32" s="1330"/>
      <c r="S32" s="1330"/>
    </row>
    <row r="33" spans="1:19" ht="15" customHeight="1">
      <c r="A33" s="1330"/>
      <c r="B33" s="1339">
        <v>24</v>
      </c>
      <c r="C33" s="1340" t="s">
        <v>141</v>
      </c>
      <c r="D33" s="1341"/>
      <c r="E33" s="1360">
        <f t="shared" si="0"/>
        <v>0</v>
      </c>
      <c r="F33" s="886"/>
      <c r="G33" s="1366">
        <f>ROUND(部門別消費額!V28/VLOOKUP($E$6,$C$59:$D$63,2,FALSE),0)</f>
        <v>0</v>
      </c>
      <c r="H33" s="1363"/>
      <c r="I33" s="1363"/>
      <c r="J33" s="1369"/>
      <c r="K33" s="1369"/>
      <c r="L33" s="1395" t="s">
        <v>80</v>
      </c>
      <c r="M33" s="1363"/>
      <c r="N33" s="1363"/>
      <c r="O33" s="1363"/>
      <c r="P33" s="1363"/>
      <c r="Q33" s="1363"/>
      <c r="R33" s="1330"/>
      <c r="S33" s="1330"/>
    </row>
    <row r="34" spans="1:19" ht="15" customHeight="1" thickBot="1">
      <c r="A34" s="1330"/>
      <c r="B34" s="1342">
        <v>25</v>
      </c>
      <c r="C34" s="1343" t="s">
        <v>532</v>
      </c>
      <c r="D34" s="1344"/>
      <c r="E34" s="1361">
        <f t="shared" si="0"/>
        <v>0</v>
      </c>
      <c r="F34" s="943"/>
      <c r="G34" s="1367">
        <f>ROUND(部門別消費額!V29/VLOOKUP($E$6,$C$59:$D$63,2,FALSE),0)</f>
        <v>0</v>
      </c>
      <c r="H34" s="1363"/>
      <c r="I34" s="1363"/>
      <c r="J34" s="1396" t="s">
        <v>824</v>
      </c>
      <c r="K34" s="1397"/>
      <c r="L34" s="1398"/>
      <c r="M34" s="1363"/>
      <c r="N34" s="1363"/>
      <c r="O34" s="1363"/>
      <c r="P34" s="1363"/>
      <c r="Q34" s="1363"/>
      <c r="R34" s="1330"/>
      <c r="S34" s="1330"/>
    </row>
    <row r="35" spans="1:19" ht="15" customHeight="1">
      <c r="A35" s="1330"/>
      <c r="B35" s="1339">
        <v>26</v>
      </c>
      <c r="C35" s="1340" t="s">
        <v>533</v>
      </c>
      <c r="D35" s="1341"/>
      <c r="E35" s="1360">
        <f t="shared" si="0"/>
        <v>0</v>
      </c>
      <c r="F35" s="886"/>
      <c r="G35" s="1366">
        <f>ROUND(部門別消費額!V30/VLOOKUP($E$6,$C$59:$D$63,2,FALSE),0)</f>
        <v>0</v>
      </c>
      <c r="H35" s="1363"/>
      <c r="I35" s="1363"/>
      <c r="J35" s="1399" t="s">
        <v>42</v>
      </c>
      <c r="K35" s="1400" t="s">
        <v>293</v>
      </c>
      <c r="L35" s="1005"/>
      <c r="M35" s="1363"/>
      <c r="N35" s="1363"/>
      <c r="O35" s="1363"/>
      <c r="P35" s="1363"/>
      <c r="Q35" s="1363"/>
      <c r="R35" s="1330"/>
      <c r="S35" s="1330"/>
    </row>
    <row r="36" spans="1:19" ht="15" customHeight="1" thickBot="1">
      <c r="A36" s="1330"/>
      <c r="B36" s="1339">
        <v>27</v>
      </c>
      <c r="C36" s="1340" t="s">
        <v>19</v>
      </c>
      <c r="D36" s="1341"/>
      <c r="E36" s="1360">
        <f t="shared" si="0"/>
        <v>0</v>
      </c>
      <c r="F36" s="886"/>
      <c r="G36" s="1366">
        <f>ROUND(部門別消費額!V31/VLOOKUP($E$6,$C$59:$D$63,2,FALSE),0)</f>
        <v>0</v>
      </c>
      <c r="H36" s="1363"/>
      <c r="I36" s="1363"/>
      <c r="J36" s="1399" t="s">
        <v>41</v>
      </c>
      <c r="K36" s="1400" t="s">
        <v>294</v>
      </c>
      <c r="L36" s="1006"/>
      <c r="M36" s="1363"/>
      <c r="N36" s="1363"/>
      <c r="O36" s="1363"/>
      <c r="P36" s="1363"/>
      <c r="Q36" s="1363"/>
      <c r="R36" s="1330"/>
      <c r="S36" s="1330"/>
    </row>
    <row r="37" spans="1:19" ht="15" customHeight="1">
      <c r="A37" s="1330"/>
      <c r="B37" s="1339">
        <v>28</v>
      </c>
      <c r="C37" s="1340" t="s">
        <v>20</v>
      </c>
      <c r="D37" s="1341"/>
      <c r="E37" s="1360">
        <f t="shared" si="0"/>
        <v>0</v>
      </c>
      <c r="F37" s="886"/>
      <c r="G37" s="1366">
        <f>ROUND(部門別消費額!V32/VLOOKUP($E$6,$C$59:$D$63,2,FALSE),0)</f>
        <v>0</v>
      </c>
      <c r="H37" s="1363"/>
      <c r="I37" s="1363"/>
      <c r="J37" s="1401" t="s">
        <v>64</v>
      </c>
      <c r="K37" s="1402" t="s">
        <v>295</v>
      </c>
      <c r="L37" s="1004" t="str">
        <f>IF(L35&gt;0,ROUND(L36/L35,6),"")</f>
        <v/>
      </c>
      <c r="M37" s="1363"/>
      <c r="N37" s="1363"/>
      <c r="O37" s="1363"/>
      <c r="P37" s="1363"/>
      <c r="Q37" s="1363"/>
      <c r="R37" s="1330"/>
      <c r="S37" s="1330"/>
    </row>
    <row r="38" spans="1:19" ht="15" customHeight="1">
      <c r="A38" s="1330"/>
      <c r="B38" s="1339">
        <v>29</v>
      </c>
      <c r="C38" s="1340" t="s">
        <v>21</v>
      </c>
      <c r="D38" s="1341"/>
      <c r="E38" s="1360">
        <f t="shared" si="0"/>
        <v>0</v>
      </c>
      <c r="F38" s="886"/>
      <c r="G38" s="1366">
        <f>ROUND(部門別消費額!V33/VLOOKUP($E$6,$C$59:$D$63,2,FALSE),0)</f>
        <v>0</v>
      </c>
      <c r="H38" s="1363"/>
      <c r="I38" s="1363"/>
      <c r="J38" s="1403" t="s">
        <v>823</v>
      </c>
      <c r="K38" s="1363"/>
      <c r="L38" s="376"/>
      <c r="M38" s="1363"/>
      <c r="N38" s="1363"/>
      <c r="O38" s="1363"/>
      <c r="P38" s="1363"/>
      <c r="Q38" s="1363"/>
      <c r="R38" s="1330"/>
      <c r="S38" s="1330"/>
    </row>
    <row r="39" spans="1:19" ht="15" customHeight="1">
      <c r="A39" s="1330"/>
      <c r="B39" s="1342">
        <v>30</v>
      </c>
      <c r="C39" s="1343" t="s">
        <v>534</v>
      </c>
      <c r="D39" s="1344"/>
      <c r="E39" s="1361">
        <f t="shared" si="0"/>
        <v>0</v>
      </c>
      <c r="F39" s="943"/>
      <c r="G39" s="1367">
        <f>ROUND(部門別消費額!V34/VLOOKUP($E$6,$C$59:$D$63,2,FALSE),0)</f>
        <v>0</v>
      </c>
      <c r="H39" s="1363"/>
      <c r="I39" s="1363"/>
      <c r="J39" s="1363"/>
      <c r="K39" s="1363"/>
      <c r="L39" s="1363"/>
      <c r="M39" s="1363"/>
      <c r="N39" s="1363"/>
      <c r="O39" s="1363"/>
      <c r="P39" s="1363"/>
      <c r="Q39" s="1363"/>
      <c r="R39" s="1330"/>
      <c r="S39" s="1330"/>
    </row>
    <row r="40" spans="1:19" ht="15" customHeight="1">
      <c r="A40" s="1330"/>
      <c r="B40" s="1339">
        <v>31</v>
      </c>
      <c r="C40" s="1340" t="s">
        <v>535</v>
      </c>
      <c r="D40" s="1341"/>
      <c r="E40" s="1360">
        <f t="shared" si="0"/>
        <v>0</v>
      </c>
      <c r="F40" s="886"/>
      <c r="G40" s="1366">
        <f>ROUND(部門別消費額!V35/VLOOKUP($E$6,$C$59:$D$63,2,FALSE),0)</f>
        <v>0</v>
      </c>
      <c r="H40" s="1363"/>
      <c r="I40" s="1363"/>
      <c r="J40" s="1363"/>
      <c r="K40" s="1363"/>
      <c r="L40" s="1363"/>
      <c r="M40" s="1363"/>
      <c r="N40" s="1363"/>
      <c r="O40" s="1363"/>
      <c r="P40" s="1363"/>
      <c r="Q40" s="1363"/>
      <c r="R40" s="1330"/>
      <c r="S40" s="1330"/>
    </row>
    <row r="41" spans="1:19" ht="15" customHeight="1">
      <c r="A41" s="1330"/>
      <c r="B41" s="1339">
        <v>32</v>
      </c>
      <c r="C41" s="1340" t="s">
        <v>22</v>
      </c>
      <c r="D41" s="1341"/>
      <c r="E41" s="1360">
        <f t="shared" si="0"/>
        <v>0</v>
      </c>
      <c r="F41" s="886"/>
      <c r="G41" s="1366">
        <f>ROUND(部門別消費額!V36/VLOOKUP($E$6,$C$59:$D$63,2,FALSE),0)</f>
        <v>0</v>
      </c>
      <c r="H41" s="1363"/>
      <c r="I41" s="1363"/>
      <c r="J41" s="1363"/>
      <c r="K41" s="1363"/>
      <c r="L41" s="1363"/>
      <c r="M41" s="1363"/>
      <c r="N41" s="1363"/>
      <c r="O41" s="1363"/>
      <c r="P41" s="1363"/>
      <c r="Q41" s="1363"/>
      <c r="R41" s="1330"/>
      <c r="S41" s="1330"/>
    </row>
    <row r="42" spans="1:19" ht="15" customHeight="1">
      <c r="A42" s="1330"/>
      <c r="B42" s="1339">
        <v>33</v>
      </c>
      <c r="C42" s="1340" t="s">
        <v>142</v>
      </c>
      <c r="D42" s="1341"/>
      <c r="E42" s="1360">
        <f t="shared" si="0"/>
        <v>0</v>
      </c>
      <c r="F42" s="886"/>
      <c r="G42" s="1366">
        <f>ROUND(部門別消費額!V37/VLOOKUP($E$6,$C$59:$D$63,2,FALSE),0)</f>
        <v>0</v>
      </c>
      <c r="H42" s="1363"/>
      <c r="I42" s="1363"/>
      <c r="J42" s="1363"/>
      <c r="K42" s="1363"/>
      <c r="L42" s="1363"/>
      <c r="M42" s="1363"/>
      <c r="N42" s="1363"/>
      <c r="O42" s="1363"/>
      <c r="P42" s="1363"/>
      <c r="Q42" s="1363"/>
      <c r="R42" s="1330"/>
      <c r="S42" s="1330"/>
    </row>
    <row r="43" spans="1:19" ht="15" customHeight="1">
      <c r="A43" s="1330"/>
      <c r="B43" s="1339">
        <v>34</v>
      </c>
      <c r="C43" s="1340" t="s">
        <v>536</v>
      </c>
      <c r="D43" s="1341"/>
      <c r="E43" s="1360">
        <f t="shared" si="0"/>
        <v>0</v>
      </c>
      <c r="F43" s="886"/>
      <c r="G43" s="1366">
        <f>ROUND(部門別消費額!V38/VLOOKUP($E$6,$C$59:$D$63,2,FALSE),0)</f>
        <v>0</v>
      </c>
      <c r="H43" s="1363"/>
      <c r="I43" s="1363"/>
      <c r="J43" s="1363"/>
      <c r="K43" s="1363"/>
      <c r="L43" s="1363"/>
      <c r="M43" s="1363"/>
      <c r="N43" s="1363"/>
      <c r="O43" s="1363"/>
      <c r="P43" s="1363"/>
      <c r="Q43" s="1363"/>
      <c r="R43" s="1330"/>
      <c r="S43" s="1330"/>
    </row>
    <row r="44" spans="1:19" ht="15" customHeight="1">
      <c r="A44" s="1330"/>
      <c r="B44" s="1342">
        <v>35</v>
      </c>
      <c r="C44" s="1343" t="s">
        <v>583</v>
      </c>
      <c r="D44" s="1344"/>
      <c r="E44" s="1361">
        <f t="shared" si="0"/>
        <v>0</v>
      </c>
      <c r="F44" s="943"/>
      <c r="G44" s="1367">
        <f>ROUND(部門別消費額!V39/VLOOKUP($E$6,$C$59:$D$63,2,FALSE),0)</f>
        <v>0</v>
      </c>
      <c r="H44" s="1363"/>
      <c r="I44" s="1363"/>
      <c r="J44" s="1363"/>
      <c r="K44" s="1363"/>
      <c r="L44" s="1363"/>
      <c r="M44" s="1363"/>
      <c r="N44" s="1363"/>
      <c r="O44" s="1363"/>
      <c r="P44" s="1363"/>
      <c r="Q44" s="1363"/>
      <c r="R44" s="1330"/>
      <c r="S44" s="1330"/>
    </row>
    <row r="45" spans="1:19" ht="15" customHeight="1">
      <c r="A45" s="1330"/>
      <c r="B45" s="1339">
        <v>36</v>
      </c>
      <c r="C45" s="1340" t="s">
        <v>126</v>
      </c>
      <c r="D45" s="1341"/>
      <c r="E45" s="1360">
        <f t="shared" si="0"/>
        <v>0</v>
      </c>
      <c r="F45" s="886"/>
      <c r="G45" s="1366">
        <f>ROUND(部門別消費額!V40/VLOOKUP($E$6,$C$59:$D$63,2,FALSE),0)</f>
        <v>0</v>
      </c>
      <c r="H45" s="1363"/>
      <c r="I45" s="1363"/>
      <c r="J45" s="1363"/>
      <c r="K45" s="1363"/>
      <c r="L45" s="1363"/>
      <c r="M45" s="1363"/>
      <c r="N45" s="1363"/>
      <c r="O45" s="1363"/>
      <c r="P45" s="1363"/>
      <c r="Q45" s="1363"/>
      <c r="R45" s="1330"/>
      <c r="S45" s="1330"/>
    </row>
    <row r="46" spans="1:19" ht="15" customHeight="1">
      <c r="A46" s="1330"/>
      <c r="B46" s="1339">
        <v>37</v>
      </c>
      <c r="C46" s="1340" t="s">
        <v>128</v>
      </c>
      <c r="D46" s="1341"/>
      <c r="E46" s="1360">
        <f t="shared" si="0"/>
        <v>0</v>
      </c>
      <c r="F46" s="886"/>
      <c r="G46" s="1366">
        <f>ROUND(部門別消費額!V41/VLOOKUP($E$6,$C$59:$D$63,2,FALSE),0)</f>
        <v>0</v>
      </c>
      <c r="H46" s="1363"/>
      <c r="I46" s="1363"/>
      <c r="J46" s="1363"/>
      <c r="K46" s="1363"/>
      <c r="L46" s="1363"/>
      <c r="M46" s="1363"/>
      <c r="N46" s="1363"/>
      <c r="O46" s="1363"/>
      <c r="P46" s="1363"/>
      <c r="Q46" s="1363"/>
      <c r="R46" s="1330"/>
      <c r="S46" s="1330"/>
    </row>
    <row r="47" spans="1:19" ht="15" customHeight="1">
      <c r="A47" s="1330"/>
      <c r="B47" s="1339">
        <v>38</v>
      </c>
      <c r="C47" s="1340" t="s">
        <v>143</v>
      </c>
      <c r="D47" s="1341"/>
      <c r="E47" s="1360">
        <f t="shared" si="0"/>
        <v>0</v>
      </c>
      <c r="F47" s="886"/>
      <c r="G47" s="1366">
        <f>ROUND(部門別消費額!V42/VLOOKUP($E$6,$C$59:$D$63,2,FALSE),0)</f>
        <v>0</v>
      </c>
      <c r="H47" s="1363"/>
      <c r="I47" s="1363"/>
      <c r="J47" s="1363"/>
      <c r="K47" s="1363"/>
      <c r="L47" s="1363"/>
      <c r="M47" s="1363"/>
      <c r="N47" s="1363"/>
      <c r="O47" s="1363"/>
      <c r="P47" s="1363"/>
      <c r="Q47" s="1363"/>
      <c r="R47" s="1330"/>
      <c r="S47" s="1330"/>
    </row>
    <row r="48" spans="1:19" ht="15" customHeight="1" thickBot="1">
      <c r="A48" s="1330"/>
      <c r="B48" s="1339">
        <v>39</v>
      </c>
      <c r="C48" s="1340" t="s">
        <v>23</v>
      </c>
      <c r="D48" s="1341"/>
      <c r="E48" s="1360">
        <f t="shared" si="0"/>
        <v>0</v>
      </c>
      <c r="F48" s="887"/>
      <c r="G48" s="1368">
        <f>ROUND(部門別消費額!V43/VLOOKUP($E$6,$C$59:$D$63,2,FALSE),0)</f>
        <v>0</v>
      </c>
      <c r="H48" s="1363"/>
      <c r="I48" s="1363"/>
      <c r="J48" s="1363"/>
      <c r="K48" s="1363"/>
      <c r="L48" s="1363"/>
      <c r="M48" s="1363"/>
      <c r="N48" s="1363"/>
      <c r="O48" s="1363"/>
      <c r="P48" s="1363"/>
      <c r="Q48" s="1363"/>
      <c r="R48" s="1330"/>
      <c r="S48" s="1330"/>
    </row>
    <row r="49" spans="1:19" ht="15" customHeight="1" thickBot="1">
      <c r="A49" s="1330"/>
      <c r="B49" s="1345"/>
      <c r="C49" s="1346" t="s">
        <v>589</v>
      </c>
      <c r="D49" s="1347"/>
      <c r="E49" s="1351">
        <f>SUM(E10:E48)</f>
        <v>0</v>
      </c>
      <c r="F49" s="1352">
        <f>SUM(F10:F48)</f>
        <v>0</v>
      </c>
      <c r="G49" s="1353">
        <f>SUM(G10:G48)</f>
        <v>0</v>
      </c>
      <c r="H49" s="1363"/>
      <c r="I49" s="1363"/>
      <c r="J49" s="1363"/>
      <c r="K49" s="1363"/>
      <c r="L49" s="1363"/>
      <c r="M49" s="1330"/>
      <c r="N49" s="1330"/>
      <c r="O49" s="1330"/>
      <c r="P49" s="1330"/>
      <c r="Q49" s="1330"/>
      <c r="R49" s="1330"/>
      <c r="S49" s="1330"/>
    </row>
    <row r="50" spans="1:19" ht="15" customHeight="1">
      <c r="A50" s="1330"/>
      <c r="B50" s="1330"/>
      <c r="C50" s="1330"/>
      <c r="D50" s="1330"/>
      <c r="E50" s="1330"/>
      <c r="F50" s="1330"/>
      <c r="G50" s="1354" t="s">
        <v>603</v>
      </c>
      <c r="H50" s="1330"/>
      <c r="I50" s="1330"/>
      <c r="J50" s="1330"/>
      <c r="K50" s="1330"/>
      <c r="L50" s="1330"/>
      <c r="M50" s="1330"/>
      <c r="N50" s="1330"/>
      <c r="O50" s="1330"/>
      <c r="P50" s="1330"/>
      <c r="Q50" s="1330"/>
      <c r="R50" s="1330"/>
      <c r="S50" s="1330"/>
    </row>
    <row r="51" spans="1:19" ht="15" customHeight="1">
      <c r="A51" s="1330"/>
      <c r="B51" s="1330"/>
      <c r="C51" s="1330"/>
      <c r="D51" s="1330"/>
      <c r="E51" s="1330"/>
      <c r="F51" s="1330"/>
      <c r="G51" s="1354"/>
      <c r="H51" s="1330"/>
      <c r="I51" s="1330"/>
      <c r="J51" s="1330"/>
      <c r="K51" s="1330"/>
      <c r="L51" s="1330"/>
      <c r="M51" s="1330"/>
      <c r="N51" s="1330"/>
      <c r="O51" s="1330"/>
      <c r="P51" s="1330"/>
      <c r="Q51" s="1330"/>
      <c r="R51" s="1330"/>
      <c r="S51" s="1330"/>
    </row>
    <row r="52" spans="1:19" ht="15" customHeight="1">
      <c r="A52" s="1330"/>
      <c r="B52" s="1330" t="s">
        <v>604</v>
      </c>
      <c r="C52" s="1330" t="s">
        <v>605</v>
      </c>
      <c r="D52" s="912" t="s">
        <v>606</v>
      </c>
      <c r="E52" s="1355" t="s">
        <v>825</v>
      </c>
      <c r="F52" s="1330"/>
      <c r="G52" s="1330"/>
      <c r="H52" s="1330"/>
      <c r="I52" s="1330"/>
      <c r="J52" s="1330"/>
      <c r="K52" s="1330"/>
      <c r="L52" s="1330"/>
      <c r="M52" s="1330"/>
      <c r="N52" s="1330"/>
      <c r="O52" s="1330"/>
      <c r="P52" s="1330"/>
      <c r="Q52" s="1330"/>
      <c r="R52" s="1330"/>
      <c r="S52" s="1330"/>
    </row>
    <row r="53" spans="1:19" ht="15" customHeight="1">
      <c r="A53" s="1330"/>
      <c r="B53" s="1330"/>
      <c r="C53" s="1330"/>
      <c r="D53" s="1330"/>
      <c r="E53" s="1330"/>
      <c r="F53" s="1330"/>
      <c r="G53" s="1330"/>
      <c r="H53" s="1330"/>
      <c r="I53" s="1330"/>
      <c r="J53" s="1330"/>
      <c r="K53" s="1330"/>
      <c r="L53" s="1330"/>
      <c r="M53" s="1330"/>
      <c r="N53" s="1330"/>
      <c r="O53" s="1330"/>
      <c r="P53" s="1330"/>
      <c r="Q53" s="1330"/>
      <c r="R53" s="1330"/>
      <c r="S53" s="1330"/>
    </row>
    <row r="54" spans="1:19" ht="15" customHeight="1">
      <c r="A54" s="1330"/>
      <c r="B54" s="1348" t="s">
        <v>607</v>
      </c>
      <c r="C54" s="1349" t="s">
        <v>606</v>
      </c>
      <c r="D54" s="1330" t="s">
        <v>608</v>
      </c>
      <c r="E54" s="1330"/>
      <c r="F54" s="1330"/>
      <c r="G54" s="1330"/>
      <c r="H54" s="1330"/>
      <c r="I54" s="1330"/>
      <c r="J54" s="1330"/>
      <c r="K54" s="1330"/>
      <c r="L54" s="1330"/>
      <c r="M54" s="1330"/>
      <c r="N54" s="1330"/>
      <c r="O54" s="1330"/>
      <c r="P54" s="1330"/>
      <c r="Q54" s="1330"/>
      <c r="R54" s="1330"/>
      <c r="S54" s="1330"/>
    </row>
    <row r="55" spans="1:19" ht="15" customHeight="1">
      <c r="A55" s="1330"/>
      <c r="B55" s="1348" t="s">
        <v>607</v>
      </c>
      <c r="C55" s="1349" t="s">
        <v>609</v>
      </c>
      <c r="D55" s="1330" t="s">
        <v>610</v>
      </c>
      <c r="E55" s="1330"/>
      <c r="F55" s="1330"/>
      <c r="G55" s="1330"/>
      <c r="H55" s="1330"/>
      <c r="I55" s="1330"/>
      <c r="J55" s="1330"/>
      <c r="K55" s="1330"/>
      <c r="L55" s="1330"/>
      <c r="M55" s="1330"/>
      <c r="N55" s="1330"/>
      <c r="O55" s="1330"/>
      <c r="P55" s="1330"/>
      <c r="Q55" s="1330"/>
      <c r="R55" s="1330"/>
      <c r="S55" s="1330"/>
    </row>
    <row r="56" spans="1:19" ht="15" customHeight="1">
      <c r="A56" s="1330"/>
      <c r="B56" s="1330"/>
      <c r="C56" s="1330"/>
      <c r="D56" s="1330"/>
      <c r="E56" s="1330"/>
      <c r="F56" s="1330"/>
      <c r="G56" s="1330"/>
      <c r="H56" s="1330"/>
      <c r="I56" s="1330"/>
      <c r="J56" s="1330"/>
      <c r="K56" s="1330"/>
      <c r="L56" s="1330"/>
      <c r="M56" s="1330"/>
      <c r="N56" s="1330"/>
      <c r="O56" s="1330"/>
      <c r="P56" s="1330"/>
      <c r="Q56" s="1330"/>
      <c r="R56" s="1330"/>
      <c r="S56" s="1330"/>
    </row>
    <row r="57" spans="1:19" ht="15" customHeight="1">
      <c r="A57" s="1330"/>
      <c r="B57" s="1330" t="s">
        <v>604</v>
      </c>
      <c r="C57" s="1330" t="s">
        <v>611</v>
      </c>
      <c r="D57" s="1340"/>
      <c r="E57" s="1330"/>
      <c r="F57" s="1330"/>
      <c r="G57" s="1330"/>
      <c r="H57" s="1330"/>
      <c r="I57" s="1330"/>
      <c r="J57" s="1330"/>
      <c r="K57" s="1330"/>
      <c r="L57" s="1330"/>
      <c r="M57" s="1330"/>
      <c r="N57" s="1330"/>
      <c r="O57" s="1330"/>
      <c r="P57" s="1330"/>
      <c r="Q57" s="1330"/>
      <c r="R57" s="1330"/>
      <c r="S57" s="1330"/>
    </row>
    <row r="58" spans="1:19" ht="15" customHeight="1">
      <c r="A58" s="1330"/>
      <c r="B58" s="1330"/>
      <c r="C58" s="1330"/>
      <c r="D58" s="1330"/>
      <c r="E58" s="1330"/>
      <c r="F58" s="1356"/>
      <c r="G58" s="1356"/>
      <c r="H58" s="1330"/>
      <c r="I58" s="1330"/>
      <c r="J58" s="1330"/>
      <c r="K58" s="1330"/>
      <c r="L58" s="1330"/>
      <c r="M58" s="1330"/>
      <c r="N58" s="1330"/>
      <c r="O58" s="1330"/>
      <c r="P58" s="1330"/>
      <c r="Q58" s="1330"/>
      <c r="R58" s="1330"/>
      <c r="S58" s="1330"/>
    </row>
    <row r="59" spans="1:19" ht="15" customHeight="1">
      <c r="A59" s="1330"/>
      <c r="B59" s="1330"/>
      <c r="C59" s="1350" t="s">
        <v>612</v>
      </c>
      <c r="D59" s="1357">
        <v>1</v>
      </c>
      <c r="E59" s="1330"/>
      <c r="F59" s="1356"/>
      <c r="G59" s="1356"/>
      <c r="H59" s="1330"/>
      <c r="I59" s="1330"/>
      <c r="J59" s="1330"/>
      <c r="K59" s="1330"/>
      <c r="L59" s="1330"/>
      <c r="M59" s="1330"/>
      <c r="N59" s="1330"/>
      <c r="O59" s="1330"/>
      <c r="P59" s="1330"/>
      <c r="Q59" s="1330"/>
      <c r="R59" s="1330"/>
      <c r="S59" s="1330"/>
    </row>
    <row r="60" spans="1:19" ht="15" customHeight="1">
      <c r="A60" s="1330"/>
      <c r="B60" s="1330"/>
      <c r="C60" s="1350" t="s">
        <v>600</v>
      </c>
      <c r="D60" s="1357">
        <v>1000</v>
      </c>
      <c r="E60" s="1356"/>
      <c r="F60" s="1356"/>
      <c r="G60" s="1330"/>
      <c r="H60" s="1330"/>
      <c r="I60" s="1330"/>
      <c r="J60" s="1330"/>
      <c r="K60" s="1330"/>
      <c r="L60" s="1330"/>
      <c r="M60" s="1330"/>
      <c r="N60" s="1330"/>
      <c r="O60" s="1330"/>
      <c r="P60" s="1330"/>
      <c r="Q60" s="1330"/>
      <c r="R60" s="1330"/>
      <c r="S60" s="1330"/>
    </row>
    <row r="61" spans="1:19" ht="15" customHeight="1">
      <c r="A61" s="1330"/>
      <c r="B61" s="1330"/>
      <c r="C61" s="1350" t="s">
        <v>613</v>
      </c>
      <c r="D61" s="1357">
        <v>10000</v>
      </c>
      <c r="E61" s="1356"/>
      <c r="F61" s="1356"/>
      <c r="G61" s="1330"/>
      <c r="H61" s="1330"/>
      <c r="I61" s="1330"/>
      <c r="J61" s="1330"/>
      <c r="K61" s="1330"/>
      <c r="L61" s="1330"/>
      <c r="M61" s="1330"/>
      <c r="N61" s="1330"/>
      <c r="O61" s="1330"/>
      <c r="P61" s="1330"/>
      <c r="Q61" s="1330"/>
      <c r="R61" s="1330"/>
      <c r="S61" s="1330"/>
    </row>
    <row r="62" spans="1:19" ht="15" customHeight="1">
      <c r="A62" s="1330"/>
      <c r="B62" s="1330"/>
      <c r="C62" s="1350" t="s">
        <v>614</v>
      </c>
      <c r="D62" s="1357">
        <v>1000000</v>
      </c>
      <c r="E62" s="1356"/>
      <c r="F62" s="1356"/>
      <c r="G62" s="1330"/>
      <c r="H62" s="1330"/>
      <c r="I62" s="1330"/>
      <c r="J62" s="1330"/>
      <c r="K62" s="1330"/>
      <c r="L62" s="1330"/>
      <c r="M62" s="1330"/>
      <c r="N62" s="1330"/>
      <c r="O62" s="1330"/>
      <c r="P62" s="1330"/>
      <c r="Q62" s="1330"/>
      <c r="R62" s="1330"/>
      <c r="S62" s="1330"/>
    </row>
    <row r="63" spans="1:19" ht="15" customHeight="1">
      <c r="A63" s="1330"/>
      <c r="B63" s="1330"/>
      <c r="C63" s="1350" t="s">
        <v>615</v>
      </c>
      <c r="D63" s="1357">
        <v>100000000</v>
      </c>
      <c r="E63" s="1330"/>
      <c r="F63" s="1330"/>
      <c r="G63" s="1330"/>
      <c r="H63" s="1330"/>
      <c r="I63" s="1330"/>
      <c r="J63" s="1330"/>
      <c r="K63" s="1330"/>
      <c r="L63" s="1330"/>
      <c r="M63" s="1330"/>
      <c r="N63" s="1330"/>
      <c r="O63" s="1330"/>
      <c r="P63" s="1330"/>
      <c r="Q63" s="1330"/>
      <c r="R63" s="1330"/>
      <c r="S63" s="1330"/>
    </row>
    <row r="64" spans="1:19" ht="15" customHeight="1">
      <c r="A64" s="1330"/>
      <c r="B64" s="1330"/>
      <c r="C64" s="1330"/>
      <c r="D64" s="1330"/>
      <c r="E64" s="1330"/>
      <c r="F64" s="1330"/>
      <c r="G64" s="1330"/>
      <c r="H64" s="1330"/>
      <c r="I64" s="1330"/>
      <c r="J64" s="1330"/>
      <c r="K64" s="1330"/>
      <c r="L64" s="1330"/>
      <c r="M64" s="1330"/>
      <c r="N64" s="1330"/>
      <c r="O64" s="1330"/>
      <c r="P64" s="1330"/>
      <c r="Q64" s="1330"/>
      <c r="R64" s="1330"/>
      <c r="S64" s="1330"/>
    </row>
  </sheetData>
  <mergeCells count="7">
    <mergeCell ref="J34:L34"/>
    <mergeCell ref="J11:L11"/>
    <mergeCell ref="D3:I3"/>
    <mergeCell ref="B8:D9"/>
    <mergeCell ref="E8:E9"/>
    <mergeCell ref="F8:F9"/>
    <mergeCell ref="G8:G9"/>
  </mergeCells>
  <phoneticPr fontId="2"/>
  <dataValidations disablePrompts="1" count="2">
    <dataValidation type="list" allowBlank="1" showInputMessage="1" showErrorMessage="1" sqref="E6" xr:uid="{00000000-0002-0000-0200-000000000000}">
      <formula1>$C$59:$C$63</formula1>
    </dataValidation>
    <dataValidation type="list" allowBlank="1" showInputMessage="1" showErrorMessage="1" sqref="D52" xr:uid="{00000000-0002-0000-0200-000001000000}">
      <formula1>$C$54:$C$55</formula1>
    </dataValidation>
  </dataValidations>
  <pageMargins left="0.70866141732283472" right="0.39370078740157483" top="0.59055118110236227" bottom="0.59055118110236227" header="0.31496062992125984" footer="0.31496062992125984"/>
  <pageSetup paperSize="9" scale="55" orientation="portrait" horizontalDpi="300" verticalDpi="300" r:id="rId1"/>
  <rowBreaks count="1" manualBreakCount="1">
    <brk id="51" max="16383" man="1"/>
  </rowBreaks>
  <ignoredErrors>
    <ignoredError sqref="L19:L2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H42"/>
  <sheetViews>
    <sheetView showGridLines="0" view="pageBreakPreview" zoomScaleNormal="100" workbookViewId="0"/>
  </sheetViews>
  <sheetFormatPr defaultRowHeight="20.25" customHeight="1"/>
  <cols>
    <col min="1" max="1" width="1.625" style="13" customWidth="1"/>
    <col min="2" max="2" width="17.375" style="13" customWidth="1"/>
    <col min="3" max="3" width="11.25" style="13" customWidth="1"/>
    <col min="4" max="8" width="11.625" style="13" customWidth="1"/>
    <col min="9" max="16384" width="9" style="13"/>
  </cols>
  <sheetData>
    <row r="1" spans="2:8" ht="15" customHeight="1"/>
    <row r="2" spans="2:8" ht="20.25" customHeight="1">
      <c r="B2" s="913" t="s">
        <v>61</v>
      </c>
    </row>
    <row r="3" spans="2:8" ht="20.25" customHeight="1" thickBot="1">
      <c r="F3" s="14"/>
      <c r="G3" s="1077">
        <f ca="1">TODAY()</f>
        <v>44977</v>
      </c>
      <c r="H3" s="1077"/>
    </row>
    <row r="4" spans="2:8" ht="20.25" customHeight="1" thickTop="1">
      <c r="B4" s="15" t="s">
        <v>826</v>
      </c>
      <c r="C4" s="16"/>
      <c r="D4" s="16"/>
      <c r="E4" s="16"/>
      <c r="F4" s="16"/>
      <c r="G4" s="16"/>
      <c r="H4" s="17"/>
    </row>
    <row r="5" spans="2:8" ht="20.25" customHeight="1">
      <c r="B5" s="1078" t="str">
        <f>'(入力②)データ入力表'!D3</f>
        <v>（〇〇祭り）観光客の消費がもたらす経済波及効果</v>
      </c>
      <c r="C5" s="1079"/>
      <c r="D5" s="1079"/>
      <c r="E5" s="1079"/>
      <c r="F5" s="1079"/>
      <c r="G5" s="1079"/>
      <c r="H5" s="1080"/>
    </row>
    <row r="6" spans="2:8" ht="20.25" customHeight="1" thickBot="1">
      <c r="B6" s="1081"/>
      <c r="C6" s="1082"/>
      <c r="D6" s="1082"/>
      <c r="E6" s="1082"/>
      <c r="F6" s="1082"/>
      <c r="G6" s="1082"/>
      <c r="H6" s="1083"/>
    </row>
    <row r="7" spans="2:8" ht="20.25" customHeight="1" thickTop="1">
      <c r="B7" s="18"/>
      <c r="C7" s="18"/>
      <c r="D7" s="18"/>
      <c r="E7" s="18"/>
      <c r="F7" s="18"/>
    </row>
    <row r="8" spans="2:8" ht="20.25" customHeight="1">
      <c r="B8" s="13" t="s">
        <v>62</v>
      </c>
    </row>
    <row r="9" spans="2:8" ht="20.25" customHeight="1">
      <c r="B9" s="19" t="s">
        <v>82</v>
      </c>
      <c r="C9" s="1084"/>
      <c r="D9" s="1085"/>
      <c r="E9" s="1085"/>
      <c r="F9" s="1085"/>
      <c r="G9" s="1085"/>
      <c r="H9" s="1086"/>
    </row>
    <row r="10" spans="2:8" ht="20.25" customHeight="1">
      <c r="B10" s="20" t="s">
        <v>69</v>
      </c>
      <c r="C10" s="1087"/>
      <c r="D10" s="1088"/>
      <c r="E10" s="1088"/>
      <c r="F10" s="1088"/>
      <c r="G10" s="1088"/>
      <c r="H10" s="1089"/>
    </row>
    <row r="11" spans="2:8" ht="20.25" customHeight="1">
      <c r="B11" s="21" t="s">
        <v>66</v>
      </c>
      <c r="C11" s="1092"/>
      <c r="D11" s="1093"/>
      <c r="E11" s="1093"/>
      <c r="F11" s="1093"/>
      <c r="G11" s="1093"/>
      <c r="H11" s="1094"/>
    </row>
    <row r="12" spans="2:8" ht="20.25" customHeight="1">
      <c r="B12" s="18"/>
      <c r="C12" s="18"/>
      <c r="D12" s="18"/>
      <c r="E12" s="18"/>
    </row>
    <row r="13" spans="2:8" ht="20.25" customHeight="1">
      <c r="B13" s="18" t="s">
        <v>357</v>
      </c>
      <c r="C13" s="18"/>
      <c r="D13" s="22" t="s">
        <v>63</v>
      </c>
      <c r="E13" s="18"/>
    </row>
    <row r="14" spans="2:8" ht="20.25" customHeight="1">
      <c r="B14" s="1109" t="s">
        <v>204</v>
      </c>
      <c r="C14" s="1110"/>
      <c r="D14" s="23">
        <f>★波及効果計算ｼｰﾄ!D47</f>
        <v>0</v>
      </c>
      <c r="E14" s="18"/>
    </row>
    <row r="15" spans="2:8" ht="20.25" customHeight="1">
      <c r="B15" s="1111" t="s">
        <v>311</v>
      </c>
      <c r="C15" s="1112"/>
      <c r="D15" s="24">
        <f>★波及効果計算ｼｰﾄ!E47</f>
        <v>0</v>
      </c>
      <c r="E15" s="18"/>
    </row>
    <row r="16" spans="2:8" ht="20.25" customHeight="1">
      <c r="B16" s="1105" t="s">
        <v>358</v>
      </c>
      <c r="C16" s="1106"/>
      <c r="D16" s="25">
        <f>★波及効果計算ｼｰﾄ!I138</f>
        <v>0.53839599999999999</v>
      </c>
      <c r="E16" s="18"/>
    </row>
    <row r="17" spans="2:8" ht="20.25" customHeight="1">
      <c r="B17" s="955" t="s">
        <v>912</v>
      </c>
      <c r="C17" s="18"/>
      <c r="D17" s="18"/>
      <c r="E17" s="18"/>
    </row>
    <row r="18" spans="2:8" ht="20.25" customHeight="1">
      <c r="B18" s="18"/>
      <c r="C18" s="18"/>
      <c r="D18" s="18"/>
      <c r="E18" s="18"/>
    </row>
    <row r="19" spans="2:8" ht="20.25" customHeight="1">
      <c r="B19" s="13" t="s">
        <v>359</v>
      </c>
      <c r="F19" s="22"/>
      <c r="H19" s="22" t="s">
        <v>360</v>
      </c>
    </row>
    <row r="20" spans="2:8" ht="12" customHeight="1">
      <c r="B20" s="1099"/>
      <c r="C20" s="1100"/>
      <c r="D20" s="26"/>
      <c r="E20" s="27"/>
      <c r="F20" s="27"/>
      <c r="G20" s="28"/>
      <c r="H20" s="29"/>
    </row>
    <row r="21" spans="2:8" ht="12" customHeight="1">
      <c r="B21" s="1101"/>
      <c r="C21" s="1102"/>
      <c r="D21" s="30"/>
      <c r="E21" s="31"/>
      <c r="F21" s="32"/>
      <c r="G21" s="33"/>
      <c r="H21" s="34"/>
    </row>
    <row r="22" spans="2:8" ht="26.25" customHeight="1">
      <c r="B22" s="1103"/>
      <c r="C22" s="1104"/>
      <c r="D22" s="35" t="s">
        <v>361</v>
      </c>
      <c r="E22" s="36" t="s">
        <v>362</v>
      </c>
      <c r="F22" s="37" t="s">
        <v>363</v>
      </c>
      <c r="G22" s="38" t="s">
        <v>364</v>
      </c>
      <c r="H22" s="39" t="s">
        <v>365</v>
      </c>
    </row>
    <row r="23" spans="2:8" ht="20.25" customHeight="1">
      <c r="B23" s="1107" t="s">
        <v>366</v>
      </c>
      <c r="C23" s="1108"/>
      <c r="D23" s="40">
        <f>★波及効果計算ｼｰﾄ!E47</f>
        <v>0</v>
      </c>
      <c r="E23" s="41">
        <f>★波及効果計算ｼｰﾄ!F47</f>
        <v>0</v>
      </c>
      <c r="F23" s="42">
        <f>★波及効果計算ｼｰﾄ!G47</f>
        <v>0</v>
      </c>
      <c r="G23" s="43">
        <f>★波及効果計算ｼｰﾄ!D93</f>
        <v>0</v>
      </c>
      <c r="H23" s="42">
        <f>★波及効果計算ｼｰﾄ!E93</f>
        <v>0</v>
      </c>
    </row>
    <row r="24" spans="2:8" ht="20.25" customHeight="1">
      <c r="B24" s="1095" t="s">
        <v>67</v>
      </c>
      <c r="C24" s="1096"/>
      <c r="D24" s="44">
        <f>★波及効果計算ｼｰﾄ!J47</f>
        <v>0</v>
      </c>
      <c r="E24" s="45">
        <f>★波及効果計算ｼｰﾄ!K47</f>
        <v>0</v>
      </c>
      <c r="F24" s="46">
        <f>★波及効果計算ｼｰﾄ!L47</f>
        <v>0</v>
      </c>
      <c r="G24" s="47">
        <f>★波及効果計算ｼｰﾄ!F93</f>
        <v>0</v>
      </c>
      <c r="H24" s="48">
        <f>★波及効果計算ｼｰﾄ!G93</f>
        <v>0</v>
      </c>
    </row>
    <row r="25" spans="2:8" ht="20.25" customHeight="1">
      <c r="B25" s="1095" t="s">
        <v>68</v>
      </c>
      <c r="C25" s="1096"/>
      <c r="D25" s="44">
        <f>★波及効果計算ｼｰﾄ!Q47</f>
        <v>0</v>
      </c>
      <c r="E25" s="45">
        <f>★波及効果計算ｼｰﾄ!R47</f>
        <v>0</v>
      </c>
      <c r="F25" s="46">
        <f>★波及効果計算ｼｰﾄ!S47</f>
        <v>0</v>
      </c>
      <c r="G25" s="47">
        <f>★波及効果計算ｼｰﾄ!H93</f>
        <v>0</v>
      </c>
      <c r="H25" s="48">
        <f>★波及効果計算ｼｰﾄ!I93</f>
        <v>0</v>
      </c>
    </row>
    <row r="26" spans="2:8" ht="20.25" customHeight="1">
      <c r="B26" s="1097" t="s">
        <v>367</v>
      </c>
      <c r="C26" s="1098"/>
      <c r="D26" s="49">
        <f>★波及効果計算ｼｰﾄ!T47</f>
        <v>0</v>
      </c>
      <c r="E26" s="50">
        <f>★波及効果計算ｼｰﾄ!U47</f>
        <v>0</v>
      </c>
      <c r="F26" s="51">
        <f>★波及効果計算ｼｰﾄ!V47</f>
        <v>0</v>
      </c>
      <c r="G26" s="52">
        <f>★波及効果計算ｼｰﾄ!J93</f>
        <v>0</v>
      </c>
      <c r="H26" s="53">
        <f>★波及効果計算ｼｰﾄ!K93</f>
        <v>0</v>
      </c>
    </row>
    <row r="27" spans="2:8" ht="20.25" customHeight="1">
      <c r="B27" s="1090" t="s">
        <v>368</v>
      </c>
      <c r="C27" s="1091"/>
      <c r="D27" s="54" t="str">
        <f>IF(D14=0,"",ROUND(D26/D14,2))</f>
        <v/>
      </c>
      <c r="E27" s="55"/>
      <c r="F27" s="55"/>
    </row>
    <row r="28" spans="2:8" ht="20.25" customHeight="1">
      <c r="B28" s="13" t="s">
        <v>369</v>
      </c>
    </row>
    <row r="29" spans="2:8" ht="20.25" customHeight="1">
      <c r="B29" s="13" t="s">
        <v>489</v>
      </c>
    </row>
    <row r="30" spans="2:8" ht="20.25" customHeight="1">
      <c r="B30" s="13" t="s">
        <v>490</v>
      </c>
    </row>
    <row r="31" spans="2:8" ht="20.25" customHeight="1">
      <c r="B31" s="13" t="s">
        <v>371</v>
      </c>
    </row>
    <row r="32" spans="2:8" ht="20.25" customHeight="1">
      <c r="B32" s="583" t="s">
        <v>884</v>
      </c>
    </row>
    <row r="33" spans="2:8" ht="20.25" customHeight="1">
      <c r="B33" s="583" t="s">
        <v>885</v>
      </c>
    </row>
    <row r="35" spans="2:8" ht="20.25" customHeight="1">
      <c r="B35" s="13" t="s">
        <v>312</v>
      </c>
    </row>
    <row r="36" spans="2:8" ht="20.25" customHeight="1">
      <c r="B36" s="1068"/>
      <c r="C36" s="1069"/>
      <c r="D36" s="1069"/>
      <c r="E36" s="1069"/>
      <c r="F36" s="1069"/>
      <c r="G36" s="1069"/>
      <c r="H36" s="1070"/>
    </row>
    <row r="37" spans="2:8" ht="20.25" customHeight="1">
      <c r="B37" s="1071"/>
      <c r="C37" s="1072"/>
      <c r="D37" s="1072"/>
      <c r="E37" s="1072"/>
      <c r="F37" s="1072"/>
      <c r="G37" s="1072"/>
      <c r="H37" s="1073"/>
    </row>
    <row r="38" spans="2:8" ht="20.25" customHeight="1">
      <c r="B38" s="1071"/>
      <c r="C38" s="1072"/>
      <c r="D38" s="1072"/>
      <c r="E38" s="1072"/>
      <c r="F38" s="1072"/>
      <c r="G38" s="1072"/>
      <c r="H38" s="1073"/>
    </row>
    <row r="39" spans="2:8" ht="20.25" customHeight="1">
      <c r="B39" s="1071"/>
      <c r="C39" s="1072"/>
      <c r="D39" s="1072"/>
      <c r="E39" s="1072"/>
      <c r="F39" s="1072"/>
      <c r="G39" s="1072"/>
      <c r="H39" s="1073"/>
    </row>
    <row r="40" spans="2:8" ht="20.25" customHeight="1">
      <c r="B40" s="1071"/>
      <c r="C40" s="1072"/>
      <c r="D40" s="1072"/>
      <c r="E40" s="1072"/>
      <c r="F40" s="1072"/>
      <c r="G40" s="1072"/>
      <c r="H40" s="1073"/>
    </row>
    <row r="41" spans="2:8" ht="20.25" customHeight="1">
      <c r="B41" s="1071"/>
      <c r="C41" s="1072"/>
      <c r="D41" s="1072"/>
      <c r="E41" s="1072"/>
      <c r="F41" s="1072"/>
      <c r="G41" s="1072"/>
      <c r="H41" s="1073"/>
    </row>
    <row r="42" spans="2:8" ht="20.25" customHeight="1">
      <c r="B42" s="1074"/>
      <c r="C42" s="1075"/>
      <c r="D42" s="1075"/>
      <c r="E42" s="1075"/>
      <c r="F42" s="1075"/>
      <c r="G42" s="1075"/>
      <c r="H42" s="1076"/>
    </row>
  </sheetData>
  <sheetProtection sheet="1" objects="1" scenarios="1"/>
  <mergeCells count="15">
    <mergeCell ref="B36:H42"/>
    <mergeCell ref="G3:H3"/>
    <mergeCell ref="B5:H6"/>
    <mergeCell ref="C9:H9"/>
    <mergeCell ref="C10:H10"/>
    <mergeCell ref="B27:C27"/>
    <mergeCell ref="C11:H11"/>
    <mergeCell ref="B24:C24"/>
    <mergeCell ref="B25:C25"/>
    <mergeCell ref="B26:C26"/>
    <mergeCell ref="B20:C22"/>
    <mergeCell ref="B16:C16"/>
    <mergeCell ref="B23:C23"/>
    <mergeCell ref="B14:C14"/>
    <mergeCell ref="B15:C15"/>
  </mergeCells>
  <phoneticPr fontId="13"/>
  <pageMargins left="0.78740157480314965" right="0.78740157480314965" top="0.78740157480314965" bottom="0.78740157480314965" header="0" footer="0.19685039370078741"/>
  <pageSetup paperSize="9" scale="94" orientation="portrait" useFirstPageNumber="1" r:id="rId1"/>
  <headerFooter alignWithMargins="0">
    <oddFooter>&amp;C&amp;P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C000"/>
  </sheetPr>
  <dimension ref="B1:W91"/>
  <sheetViews>
    <sheetView showGridLines="0" view="pageBreakPreview" zoomScaleNormal="100" workbookViewId="0"/>
  </sheetViews>
  <sheetFormatPr defaultRowHeight="25.5" customHeight="1"/>
  <cols>
    <col min="1" max="1" width="1.625" style="56" customWidth="1"/>
    <col min="2" max="2" width="3.5" style="56" customWidth="1"/>
    <col min="3" max="3" width="29.625" style="56" customWidth="1"/>
    <col min="4" max="6" width="17.625" style="56" customWidth="1"/>
    <col min="7" max="16384" width="9" style="56"/>
  </cols>
  <sheetData>
    <row r="1" spans="2:23" ht="15" customHeight="1"/>
    <row r="2" spans="2:23" ht="20.25" customHeight="1">
      <c r="B2" s="1038" t="s">
        <v>132</v>
      </c>
      <c r="C2" s="1039"/>
      <c r="D2" s="57"/>
    </row>
    <row r="3" spans="2:23" ht="20.25" customHeight="1">
      <c r="F3" s="58" t="s">
        <v>0</v>
      </c>
    </row>
    <row r="4" spans="2:23" ht="22.5" customHeight="1">
      <c r="B4" s="1113" t="s">
        <v>131</v>
      </c>
      <c r="C4" s="1114"/>
      <c r="D4" s="1117" t="s">
        <v>313</v>
      </c>
      <c r="E4" s="1119"/>
      <c r="F4" s="1118"/>
    </row>
    <row r="5" spans="2:23" s="65" customFormat="1" ht="22.5" customHeight="1">
      <c r="B5" s="1115"/>
      <c r="C5" s="1116"/>
      <c r="D5" s="59" t="s">
        <v>59</v>
      </c>
      <c r="E5" s="60" t="s">
        <v>133</v>
      </c>
      <c r="F5" s="61" t="s">
        <v>134</v>
      </c>
      <c r="G5" s="62"/>
      <c r="H5" s="63"/>
      <c r="I5" s="63"/>
      <c r="J5" s="63"/>
      <c r="K5" s="63"/>
      <c r="L5" s="62"/>
      <c r="M5" s="62"/>
      <c r="N5" s="62"/>
      <c r="O5" s="62"/>
      <c r="P5" s="62"/>
      <c r="Q5" s="62"/>
      <c r="R5" s="62"/>
      <c r="S5" s="62"/>
      <c r="T5" s="64"/>
      <c r="U5" s="64"/>
      <c r="V5" s="64"/>
      <c r="W5" s="64"/>
    </row>
    <row r="6" spans="2:23" s="71" customFormat="1" ht="20.25" customHeight="1">
      <c r="B6" s="66" t="s">
        <v>1</v>
      </c>
      <c r="C6" s="67" t="s">
        <v>16</v>
      </c>
      <c r="D6" s="68">
        <f>★波及効果計算ｼｰﾄ!T8</f>
        <v>0</v>
      </c>
      <c r="E6" s="69">
        <f>★波及効果計算ｼｰﾄ!U8</f>
        <v>0</v>
      </c>
      <c r="F6" s="70">
        <f>★波及効果計算ｼｰﾄ!V8</f>
        <v>0</v>
      </c>
    </row>
    <row r="7" spans="2:23" s="71" customFormat="1" ht="20.25" customHeight="1">
      <c r="B7" s="72" t="s">
        <v>2</v>
      </c>
      <c r="C7" s="73" t="s">
        <v>899</v>
      </c>
      <c r="D7" s="74">
        <f>★波及効果計算ｼｰﾄ!T9</f>
        <v>0</v>
      </c>
      <c r="E7" s="75">
        <f>★波及効果計算ｼｰﾄ!U9</f>
        <v>0</v>
      </c>
      <c r="F7" s="76">
        <f>★波及効果計算ｼｰﾄ!V9</f>
        <v>0</v>
      </c>
    </row>
    <row r="8" spans="2:23" s="71" customFormat="1" ht="20.25" customHeight="1">
      <c r="B8" s="72" t="s">
        <v>3</v>
      </c>
      <c r="C8" s="73" t="s">
        <v>900</v>
      </c>
      <c r="D8" s="74">
        <f>★波及効果計算ｼｰﾄ!T10</f>
        <v>0</v>
      </c>
      <c r="E8" s="75">
        <f>★波及効果計算ｼｰﾄ!U10</f>
        <v>0</v>
      </c>
      <c r="F8" s="76">
        <f>★波及効果計算ｼｰﾄ!V10</f>
        <v>0</v>
      </c>
    </row>
    <row r="9" spans="2:23" s="71" customFormat="1" ht="20.25" customHeight="1">
      <c r="B9" s="72" t="s">
        <v>4</v>
      </c>
      <c r="C9" s="73" t="s">
        <v>17</v>
      </c>
      <c r="D9" s="74">
        <f>★波及効果計算ｼｰﾄ!T11</f>
        <v>0</v>
      </c>
      <c r="E9" s="75">
        <f>★波及効果計算ｼｰﾄ!U11</f>
        <v>0</v>
      </c>
      <c r="F9" s="76">
        <f>★波及効果計算ｼｰﾄ!V11</f>
        <v>0</v>
      </c>
    </row>
    <row r="10" spans="2:23" s="71" customFormat="1" ht="20.25" customHeight="1">
      <c r="B10" s="72" t="s">
        <v>5</v>
      </c>
      <c r="C10" s="73" t="s">
        <v>526</v>
      </c>
      <c r="D10" s="74">
        <f>★波及効果計算ｼｰﾄ!T12</f>
        <v>0</v>
      </c>
      <c r="E10" s="75">
        <f>★波及効果計算ｼｰﾄ!U12</f>
        <v>0</v>
      </c>
      <c r="F10" s="76">
        <f>★波及効果計算ｼｰﾄ!V12</f>
        <v>0</v>
      </c>
    </row>
    <row r="11" spans="2:23" s="71" customFormat="1" ht="20.25" customHeight="1">
      <c r="B11" s="72" t="s">
        <v>6</v>
      </c>
      <c r="C11" s="73" t="s">
        <v>135</v>
      </c>
      <c r="D11" s="74">
        <f>★波及効果計算ｼｰﾄ!T13</f>
        <v>0</v>
      </c>
      <c r="E11" s="75">
        <f>★波及効果計算ｼｰﾄ!U13</f>
        <v>0</v>
      </c>
      <c r="F11" s="76">
        <f>★波及効果計算ｼｰﾄ!V13</f>
        <v>0</v>
      </c>
    </row>
    <row r="12" spans="2:23" s="71" customFormat="1" ht="20.25" customHeight="1">
      <c r="B12" s="72" t="s">
        <v>7</v>
      </c>
      <c r="C12" s="77" t="s">
        <v>108</v>
      </c>
      <c r="D12" s="74">
        <f>★波及効果計算ｼｰﾄ!T14</f>
        <v>0</v>
      </c>
      <c r="E12" s="75">
        <f>★波及効果計算ｼｰﾄ!U14</f>
        <v>0</v>
      </c>
      <c r="F12" s="76">
        <f>★波及効果計算ｼｰﾄ!V14</f>
        <v>0</v>
      </c>
    </row>
    <row r="13" spans="2:23" s="71" customFormat="1" ht="20.25" customHeight="1">
      <c r="B13" s="72" t="s">
        <v>8</v>
      </c>
      <c r="C13" s="73" t="s">
        <v>136</v>
      </c>
      <c r="D13" s="74">
        <f>★波及効果計算ｼｰﾄ!T15</f>
        <v>0</v>
      </c>
      <c r="E13" s="75">
        <f>★波及効果計算ｼｰﾄ!U15</f>
        <v>0</v>
      </c>
      <c r="F13" s="76">
        <f>★波及効果計算ｼｰﾄ!V15</f>
        <v>0</v>
      </c>
    </row>
    <row r="14" spans="2:23" s="71" customFormat="1" ht="20.25" customHeight="1">
      <c r="B14" s="72" t="s">
        <v>9</v>
      </c>
      <c r="C14" s="73" t="s">
        <v>306</v>
      </c>
      <c r="D14" s="74">
        <f>★波及効果計算ｼｰﾄ!T16</f>
        <v>0</v>
      </c>
      <c r="E14" s="75">
        <f>★波及効果計算ｼｰﾄ!U16</f>
        <v>0</v>
      </c>
      <c r="F14" s="76">
        <f>★波及効果計算ｼｰﾄ!V16</f>
        <v>0</v>
      </c>
    </row>
    <row r="15" spans="2:23" s="71" customFormat="1" ht="20.25" customHeight="1">
      <c r="B15" s="72" t="s">
        <v>10</v>
      </c>
      <c r="C15" s="73" t="s">
        <v>581</v>
      </c>
      <c r="D15" s="74">
        <f>★波及効果計算ｼｰﾄ!T17</f>
        <v>0</v>
      </c>
      <c r="E15" s="75">
        <f>★波及効果計算ｼｰﾄ!U17</f>
        <v>0</v>
      </c>
      <c r="F15" s="76">
        <f>★波及効果計算ｼｰﾄ!V17</f>
        <v>0</v>
      </c>
    </row>
    <row r="16" spans="2:23" s="71" customFormat="1" ht="20.25" customHeight="1">
      <c r="B16" s="72" t="s">
        <v>11</v>
      </c>
      <c r="C16" s="73" t="s">
        <v>307</v>
      </c>
      <c r="D16" s="74">
        <f>★波及効果計算ｼｰﾄ!T18</f>
        <v>0</v>
      </c>
      <c r="E16" s="75">
        <f>★波及効果計算ｼｰﾄ!U18</f>
        <v>0</v>
      </c>
      <c r="F16" s="76">
        <f>★波及効果計算ｼｰﾄ!V18</f>
        <v>0</v>
      </c>
    </row>
    <row r="17" spans="2:6" s="71" customFormat="1" ht="20.25" customHeight="1">
      <c r="B17" s="72" t="s">
        <v>12</v>
      </c>
      <c r="C17" s="73" t="s">
        <v>137</v>
      </c>
      <c r="D17" s="74">
        <f>★波及効果計算ｼｰﾄ!T19</f>
        <v>0</v>
      </c>
      <c r="E17" s="75">
        <f>★波及効果計算ｼｰﾄ!U19</f>
        <v>0</v>
      </c>
      <c r="F17" s="76">
        <f>★波及効果計算ｼｰﾄ!V19</f>
        <v>0</v>
      </c>
    </row>
    <row r="18" spans="2:6" s="71" customFormat="1" ht="20.25" customHeight="1">
      <c r="B18" s="72" t="s">
        <v>13</v>
      </c>
      <c r="C18" s="73" t="s">
        <v>138</v>
      </c>
      <c r="D18" s="74">
        <f>★波及効果計算ｼｰﾄ!T20</f>
        <v>0</v>
      </c>
      <c r="E18" s="75">
        <f>★波及効果計算ｼｰﾄ!U20</f>
        <v>0</v>
      </c>
      <c r="F18" s="76">
        <f>★波及効果計算ｼｰﾄ!V20</f>
        <v>0</v>
      </c>
    </row>
    <row r="19" spans="2:6" s="71" customFormat="1" ht="20.25" customHeight="1">
      <c r="B19" s="72" t="s">
        <v>14</v>
      </c>
      <c r="C19" s="73" t="s">
        <v>139</v>
      </c>
      <c r="D19" s="74">
        <f>★波及効果計算ｼｰﾄ!T21</f>
        <v>0</v>
      </c>
      <c r="E19" s="75">
        <f>★波及効果計算ｼｰﾄ!U21</f>
        <v>0</v>
      </c>
      <c r="F19" s="76">
        <f>★波及効果計算ｼｰﾄ!V21</f>
        <v>0</v>
      </c>
    </row>
    <row r="20" spans="2:6" s="71" customFormat="1" ht="20.25" customHeight="1">
      <c r="B20" s="72" t="s">
        <v>28</v>
      </c>
      <c r="C20" s="73" t="s">
        <v>527</v>
      </c>
      <c r="D20" s="74">
        <f>★波及効果計算ｼｰﾄ!T22</f>
        <v>0</v>
      </c>
      <c r="E20" s="75">
        <f>★波及効果計算ｼｰﾄ!U22</f>
        <v>0</v>
      </c>
      <c r="F20" s="76">
        <f>★波及効果計算ｼｰﾄ!V22</f>
        <v>0</v>
      </c>
    </row>
    <row r="21" spans="2:6" s="71" customFormat="1" ht="20.25" customHeight="1">
      <c r="B21" s="66" t="s">
        <v>109</v>
      </c>
      <c r="C21" s="67" t="s">
        <v>528</v>
      </c>
      <c r="D21" s="68">
        <f>★波及効果計算ｼｰﾄ!T23</f>
        <v>0</v>
      </c>
      <c r="E21" s="69">
        <f>★波及効果計算ｼｰﾄ!U23</f>
        <v>0</v>
      </c>
      <c r="F21" s="70">
        <f>★波及効果計算ｼｰﾄ!V23</f>
        <v>0</v>
      </c>
    </row>
    <row r="22" spans="2:6" s="71" customFormat="1" ht="20.25" customHeight="1">
      <c r="B22" s="72" t="s">
        <v>110</v>
      </c>
      <c r="C22" s="73" t="s">
        <v>529</v>
      </c>
      <c r="D22" s="74">
        <f>★波及効果計算ｼｰﾄ!T24</f>
        <v>0</v>
      </c>
      <c r="E22" s="75">
        <f>★波及効果計算ｼｰﾄ!U24</f>
        <v>0</v>
      </c>
      <c r="F22" s="76">
        <f>★波及効果計算ｼｰﾄ!V24</f>
        <v>0</v>
      </c>
    </row>
    <row r="23" spans="2:6" s="71" customFormat="1" ht="20.25" customHeight="1">
      <c r="B23" s="72" t="s">
        <v>111</v>
      </c>
      <c r="C23" s="73" t="s">
        <v>530</v>
      </c>
      <c r="D23" s="74">
        <f>★波及効果計算ｼｰﾄ!T25</f>
        <v>0</v>
      </c>
      <c r="E23" s="75">
        <f>★波及効果計算ｼｰﾄ!U25</f>
        <v>0</v>
      </c>
      <c r="F23" s="76">
        <f>★波及効果計算ｼｰﾄ!V25</f>
        <v>0</v>
      </c>
    </row>
    <row r="24" spans="2:6" s="71" customFormat="1" ht="20.25" customHeight="1">
      <c r="B24" s="72" t="s">
        <v>113</v>
      </c>
      <c r="C24" s="73" t="s">
        <v>531</v>
      </c>
      <c r="D24" s="74">
        <f>★波及効果計算ｼｰﾄ!T26</f>
        <v>0</v>
      </c>
      <c r="E24" s="75">
        <f>★波及効果計算ｼｰﾄ!U26</f>
        <v>0</v>
      </c>
      <c r="F24" s="76">
        <f>★波及効果計算ｼｰﾄ!V26</f>
        <v>0</v>
      </c>
    </row>
    <row r="25" spans="2:6" s="71" customFormat="1" ht="20.25" customHeight="1">
      <c r="B25" s="72" t="s">
        <v>114</v>
      </c>
      <c r="C25" s="73" t="s">
        <v>582</v>
      </c>
      <c r="D25" s="74">
        <f>★波及効果計算ｼｰﾄ!T27</f>
        <v>0</v>
      </c>
      <c r="E25" s="75">
        <f>★波及効果計算ｼｰﾄ!U27</f>
        <v>0</v>
      </c>
      <c r="F25" s="76">
        <f>★波及効果計算ｼｰﾄ!V27</f>
        <v>0</v>
      </c>
    </row>
    <row r="26" spans="2:6" s="71" customFormat="1" ht="20.25" customHeight="1">
      <c r="B26" s="72" t="s">
        <v>115</v>
      </c>
      <c r="C26" s="73" t="s">
        <v>140</v>
      </c>
      <c r="D26" s="74">
        <f>★波及効果計算ｼｰﾄ!T28</f>
        <v>0</v>
      </c>
      <c r="E26" s="75">
        <f>★波及効果計算ｼｰﾄ!U28</f>
        <v>0</v>
      </c>
      <c r="F26" s="76">
        <f>★波及効果計算ｼｰﾄ!V28</f>
        <v>0</v>
      </c>
    </row>
    <row r="27" spans="2:6" s="71" customFormat="1" ht="20.25" customHeight="1">
      <c r="B27" s="72" t="s">
        <v>116</v>
      </c>
      <c r="C27" s="77" t="s">
        <v>112</v>
      </c>
      <c r="D27" s="74">
        <f>★波及効果計算ｼｰﾄ!T29</f>
        <v>0</v>
      </c>
      <c r="E27" s="75">
        <f>★波及効果計算ｼｰﾄ!U29</f>
        <v>0</v>
      </c>
      <c r="F27" s="76">
        <f>★波及効果計算ｼｰﾄ!V29</f>
        <v>0</v>
      </c>
    </row>
    <row r="28" spans="2:6" s="71" customFormat="1" ht="20.25" customHeight="1">
      <c r="B28" s="72" t="s">
        <v>117</v>
      </c>
      <c r="C28" s="73" t="s">
        <v>18</v>
      </c>
      <c r="D28" s="74">
        <f>★波及効果計算ｼｰﾄ!T30</f>
        <v>0</v>
      </c>
      <c r="E28" s="75">
        <f>★波及効果計算ｼｰﾄ!U30</f>
        <v>0</v>
      </c>
      <c r="F28" s="76">
        <f>★波及効果計算ｼｰﾄ!V30</f>
        <v>0</v>
      </c>
    </row>
    <row r="29" spans="2:6" s="71" customFormat="1" ht="20.25" customHeight="1">
      <c r="B29" s="72" t="s">
        <v>118</v>
      </c>
      <c r="C29" s="73" t="s">
        <v>141</v>
      </c>
      <c r="D29" s="74">
        <f>★波及効果計算ｼｰﾄ!T31</f>
        <v>0</v>
      </c>
      <c r="E29" s="75">
        <f>★波及効果計算ｼｰﾄ!U31</f>
        <v>0</v>
      </c>
      <c r="F29" s="76">
        <f>★波及効果計算ｼｰﾄ!V31</f>
        <v>0</v>
      </c>
    </row>
    <row r="30" spans="2:6" s="71" customFormat="1" ht="20.25" customHeight="1">
      <c r="B30" s="72" t="s">
        <v>119</v>
      </c>
      <c r="C30" s="73" t="s">
        <v>532</v>
      </c>
      <c r="D30" s="74">
        <f>★波及効果計算ｼｰﾄ!T32</f>
        <v>0</v>
      </c>
      <c r="E30" s="75">
        <f>★波及効果計算ｼｰﾄ!U32</f>
        <v>0</v>
      </c>
      <c r="F30" s="76">
        <f>★波及効果計算ｼｰﾄ!V32</f>
        <v>0</v>
      </c>
    </row>
    <row r="31" spans="2:6" s="71" customFormat="1" ht="20.25" customHeight="1">
      <c r="B31" s="72" t="s">
        <v>120</v>
      </c>
      <c r="C31" s="73" t="s">
        <v>533</v>
      </c>
      <c r="D31" s="74">
        <f>★波及効果計算ｼｰﾄ!T33</f>
        <v>0</v>
      </c>
      <c r="E31" s="75">
        <f>★波及効果計算ｼｰﾄ!U33</f>
        <v>0</v>
      </c>
      <c r="F31" s="76">
        <f>★波及効果計算ｼｰﾄ!V33</f>
        <v>0</v>
      </c>
    </row>
    <row r="32" spans="2:6" s="71" customFormat="1" ht="20.25" customHeight="1">
      <c r="B32" s="72" t="s">
        <v>121</v>
      </c>
      <c r="C32" s="73" t="s">
        <v>19</v>
      </c>
      <c r="D32" s="74">
        <f>★波及効果計算ｼｰﾄ!T34</f>
        <v>0</v>
      </c>
      <c r="E32" s="75">
        <f>★波及効果計算ｼｰﾄ!U34</f>
        <v>0</v>
      </c>
      <c r="F32" s="76">
        <f>★波及効果計算ｼｰﾄ!V34</f>
        <v>0</v>
      </c>
    </row>
    <row r="33" spans="2:6" s="71" customFormat="1" ht="20.25" customHeight="1">
      <c r="B33" s="72" t="s">
        <v>122</v>
      </c>
      <c r="C33" s="73" t="s">
        <v>20</v>
      </c>
      <c r="D33" s="74">
        <f>★波及効果計算ｼｰﾄ!T35</f>
        <v>0</v>
      </c>
      <c r="E33" s="75">
        <f>★波及効果計算ｼｰﾄ!U35</f>
        <v>0</v>
      </c>
      <c r="F33" s="76">
        <f>★波及効果計算ｼｰﾄ!V35</f>
        <v>0</v>
      </c>
    </row>
    <row r="34" spans="2:6" s="71" customFormat="1" ht="20.25" customHeight="1">
      <c r="B34" s="72" t="s">
        <v>123</v>
      </c>
      <c r="C34" s="73" t="s">
        <v>21</v>
      </c>
      <c r="D34" s="74">
        <f>★波及効果計算ｼｰﾄ!T36</f>
        <v>0</v>
      </c>
      <c r="E34" s="75">
        <f>★波及効果計算ｼｰﾄ!U36</f>
        <v>0</v>
      </c>
      <c r="F34" s="76">
        <f>★波及効果計算ｼｰﾄ!V36</f>
        <v>0</v>
      </c>
    </row>
    <row r="35" spans="2:6" s="71" customFormat="1" ht="20.25" customHeight="1">
      <c r="B35" s="72" t="s">
        <v>124</v>
      </c>
      <c r="C35" s="73" t="s">
        <v>534</v>
      </c>
      <c r="D35" s="74">
        <f>★波及効果計算ｼｰﾄ!T37</f>
        <v>0</v>
      </c>
      <c r="E35" s="75">
        <f>★波及効果計算ｼｰﾄ!U37</f>
        <v>0</v>
      </c>
      <c r="F35" s="76">
        <f>★波及効果計算ｼｰﾄ!V37</f>
        <v>0</v>
      </c>
    </row>
    <row r="36" spans="2:6" s="71" customFormat="1" ht="20.25" customHeight="1">
      <c r="B36" s="72" t="s">
        <v>125</v>
      </c>
      <c r="C36" s="73" t="s">
        <v>535</v>
      </c>
      <c r="D36" s="74">
        <f>★波及効果計算ｼｰﾄ!T38</f>
        <v>0</v>
      </c>
      <c r="E36" s="75">
        <f>★波及効果計算ｼｰﾄ!U38</f>
        <v>0</v>
      </c>
      <c r="F36" s="76">
        <f>★波及効果計算ｼｰﾄ!V38</f>
        <v>0</v>
      </c>
    </row>
    <row r="37" spans="2:6" s="71" customFormat="1" ht="20.25" customHeight="1">
      <c r="B37" s="72" t="s">
        <v>127</v>
      </c>
      <c r="C37" s="73" t="s">
        <v>22</v>
      </c>
      <c r="D37" s="74">
        <f>★波及効果計算ｼｰﾄ!T39</f>
        <v>0</v>
      </c>
      <c r="E37" s="75">
        <f>★波及効果計算ｼｰﾄ!U39</f>
        <v>0</v>
      </c>
      <c r="F37" s="76">
        <f>★波及効果計算ｼｰﾄ!V39</f>
        <v>0</v>
      </c>
    </row>
    <row r="38" spans="2:6" s="71" customFormat="1" ht="20.25" customHeight="1">
      <c r="B38" s="72" t="s">
        <v>129</v>
      </c>
      <c r="C38" s="73" t="s">
        <v>142</v>
      </c>
      <c r="D38" s="74">
        <f>★波及効果計算ｼｰﾄ!T40</f>
        <v>0</v>
      </c>
      <c r="E38" s="75">
        <f>★波及効果計算ｼｰﾄ!U40</f>
        <v>0</v>
      </c>
      <c r="F38" s="76">
        <f>★波及効果計算ｼｰﾄ!V40</f>
        <v>0</v>
      </c>
    </row>
    <row r="39" spans="2:6" s="71" customFormat="1" ht="20.25" customHeight="1">
      <c r="B39" s="78" t="s">
        <v>130</v>
      </c>
      <c r="C39" s="79" t="s">
        <v>536</v>
      </c>
      <c r="D39" s="80">
        <f>★波及効果計算ｼｰﾄ!T41</f>
        <v>0</v>
      </c>
      <c r="E39" s="81">
        <f>★波及効果計算ｼｰﾄ!U41</f>
        <v>0</v>
      </c>
      <c r="F39" s="82">
        <f>★波及効果計算ｼｰﾄ!V41</f>
        <v>0</v>
      </c>
    </row>
    <row r="40" spans="2:6" s="71" customFormat="1" ht="20.25" customHeight="1">
      <c r="B40" s="72" t="s">
        <v>15</v>
      </c>
      <c r="C40" s="73" t="s">
        <v>583</v>
      </c>
      <c r="D40" s="74">
        <f>★波及効果計算ｼｰﾄ!T42</f>
        <v>0</v>
      </c>
      <c r="E40" s="75">
        <f>★波及効果計算ｼｰﾄ!U42</f>
        <v>0</v>
      </c>
      <c r="F40" s="76">
        <f>★波及効果計算ｼｰﾄ!V42</f>
        <v>0</v>
      </c>
    </row>
    <row r="41" spans="2:6" s="71" customFormat="1" ht="20.25" customHeight="1">
      <c r="B41" s="66" t="s">
        <v>308</v>
      </c>
      <c r="C41" s="67" t="s">
        <v>126</v>
      </c>
      <c r="D41" s="68">
        <f>★波及効果計算ｼｰﾄ!T43</f>
        <v>0</v>
      </c>
      <c r="E41" s="69">
        <f>★波及効果計算ｼｰﾄ!U43</f>
        <v>0</v>
      </c>
      <c r="F41" s="70">
        <f>★波及効果計算ｼｰﾄ!V43</f>
        <v>0</v>
      </c>
    </row>
    <row r="42" spans="2:6" s="71" customFormat="1" ht="20.25" customHeight="1">
      <c r="B42" s="72" t="s">
        <v>29</v>
      </c>
      <c r="C42" s="73" t="s">
        <v>128</v>
      </c>
      <c r="D42" s="74">
        <f>★波及効果計算ｼｰﾄ!T44</f>
        <v>0</v>
      </c>
      <c r="E42" s="75">
        <f>★波及効果計算ｼｰﾄ!U44</f>
        <v>0</v>
      </c>
      <c r="F42" s="76">
        <f>★波及効果計算ｼｰﾄ!V44</f>
        <v>0</v>
      </c>
    </row>
    <row r="43" spans="2:6" s="71" customFormat="1" ht="20.25" customHeight="1">
      <c r="B43" s="72" t="s">
        <v>537</v>
      </c>
      <c r="C43" s="73" t="s">
        <v>143</v>
      </c>
      <c r="D43" s="74">
        <f>★波及効果計算ｼｰﾄ!T45</f>
        <v>0</v>
      </c>
      <c r="E43" s="75">
        <f>★波及効果計算ｼｰﾄ!U45</f>
        <v>0</v>
      </c>
      <c r="F43" s="76">
        <f>★波及効果計算ｼｰﾄ!V45</f>
        <v>0</v>
      </c>
    </row>
    <row r="44" spans="2:6" s="71" customFormat="1" ht="20.25" customHeight="1">
      <c r="B44" s="66" t="s">
        <v>31</v>
      </c>
      <c r="C44" s="67" t="s">
        <v>23</v>
      </c>
      <c r="D44" s="68">
        <f>★波及効果計算ｼｰﾄ!T46</f>
        <v>0</v>
      </c>
      <c r="E44" s="69">
        <f>★波及効果計算ｼｰﾄ!U46</f>
        <v>0</v>
      </c>
      <c r="F44" s="70">
        <f>★波及効果計算ｼｰﾄ!V46</f>
        <v>0</v>
      </c>
    </row>
    <row r="45" spans="2:6" s="71" customFormat="1" ht="20.25" customHeight="1">
      <c r="B45" s="83"/>
      <c r="C45" s="84" t="s">
        <v>60</v>
      </c>
      <c r="D45" s="85">
        <f>SUM(D6:D44)</f>
        <v>0</v>
      </c>
      <c r="E45" s="86">
        <f>SUM(E6:E44)</f>
        <v>0</v>
      </c>
      <c r="F45" s="87">
        <f>SUM(F6:F44)</f>
        <v>0</v>
      </c>
    </row>
    <row r="46" spans="2:6" ht="20.25" customHeight="1">
      <c r="B46" s="56" t="s">
        <v>477</v>
      </c>
    </row>
    <row r="47" spans="2:6" ht="20.25" customHeight="1"/>
    <row r="48" spans="2:6" ht="20.25" customHeight="1">
      <c r="B48" s="1038" t="s">
        <v>478</v>
      </c>
      <c r="C48" s="1039"/>
      <c r="D48" s="57"/>
    </row>
    <row r="49" spans="2:5" ht="20.25" customHeight="1">
      <c r="E49" s="58" t="s">
        <v>479</v>
      </c>
    </row>
    <row r="50" spans="2:5" ht="20.25" customHeight="1">
      <c r="B50" s="1113" t="s">
        <v>480</v>
      </c>
      <c r="C50" s="1114"/>
      <c r="D50" s="1117" t="s">
        <v>481</v>
      </c>
      <c r="E50" s="1118"/>
    </row>
    <row r="51" spans="2:5" ht="20.25" customHeight="1">
      <c r="B51" s="1115"/>
      <c r="C51" s="1116"/>
      <c r="D51" s="59" t="s">
        <v>482</v>
      </c>
      <c r="E51" s="61" t="s">
        <v>483</v>
      </c>
    </row>
    <row r="52" spans="2:5" ht="20.25" customHeight="1">
      <c r="B52" s="66" t="s">
        <v>1</v>
      </c>
      <c r="C52" s="67" t="s">
        <v>16</v>
      </c>
      <c r="D52" s="68">
        <f>★波及効果計算ｼｰﾄ!J54</f>
        <v>0</v>
      </c>
      <c r="E52" s="70">
        <f>★波及効果計算ｼｰﾄ!K54</f>
        <v>0</v>
      </c>
    </row>
    <row r="53" spans="2:5" ht="20.25" customHeight="1">
      <c r="B53" s="72" t="s">
        <v>2</v>
      </c>
      <c r="C53" s="73" t="s">
        <v>899</v>
      </c>
      <c r="D53" s="74">
        <f>★波及効果計算ｼｰﾄ!J55</f>
        <v>0</v>
      </c>
      <c r="E53" s="76">
        <f>★波及効果計算ｼｰﾄ!K55</f>
        <v>0</v>
      </c>
    </row>
    <row r="54" spans="2:5" ht="20.25" customHeight="1">
      <c r="B54" s="72" t="s">
        <v>3</v>
      </c>
      <c r="C54" s="73" t="s">
        <v>900</v>
      </c>
      <c r="D54" s="74">
        <f>★波及効果計算ｼｰﾄ!J56</f>
        <v>0</v>
      </c>
      <c r="E54" s="76">
        <f>★波及効果計算ｼｰﾄ!K56</f>
        <v>0</v>
      </c>
    </row>
    <row r="55" spans="2:5" ht="20.25" customHeight="1">
      <c r="B55" s="72" t="s">
        <v>4</v>
      </c>
      <c r="C55" s="73" t="s">
        <v>17</v>
      </c>
      <c r="D55" s="74">
        <f>★波及効果計算ｼｰﾄ!J57</f>
        <v>0</v>
      </c>
      <c r="E55" s="76">
        <f>★波及効果計算ｼｰﾄ!K57</f>
        <v>0</v>
      </c>
    </row>
    <row r="56" spans="2:5" ht="20.25" customHeight="1">
      <c r="B56" s="72" t="s">
        <v>5</v>
      </c>
      <c r="C56" s="73" t="s">
        <v>526</v>
      </c>
      <c r="D56" s="74">
        <f>★波及効果計算ｼｰﾄ!J58</f>
        <v>0</v>
      </c>
      <c r="E56" s="76">
        <f>★波及効果計算ｼｰﾄ!K58</f>
        <v>0</v>
      </c>
    </row>
    <row r="57" spans="2:5" ht="20.25" customHeight="1">
      <c r="B57" s="72" t="s">
        <v>6</v>
      </c>
      <c r="C57" s="73" t="s">
        <v>135</v>
      </c>
      <c r="D57" s="74">
        <f>★波及効果計算ｼｰﾄ!J59</f>
        <v>0</v>
      </c>
      <c r="E57" s="76">
        <f>★波及効果計算ｼｰﾄ!K59</f>
        <v>0</v>
      </c>
    </row>
    <row r="58" spans="2:5" ht="20.25" customHeight="1">
      <c r="B58" s="72" t="s">
        <v>7</v>
      </c>
      <c r="C58" s="77" t="s">
        <v>108</v>
      </c>
      <c r="D58" s="74">
        <f>★波及効果計算ｼｰﾄ!J60</f>
        <v>0</v>
      </c>
      <c r="E58" s="76">
        <f>★波及効果計算ｼｰﾄ!K60</f>
        <v>0</v>
      </c>
    </row>
    <row r="59" spans="2:5" ht="20.25" customHeight="1">
      <c r="B59" s="72" t="s">
        <v>8</v>
      </c>
      <c r="C59" s="73" t="s">
        <v>136</v>
      </c>
      <c r="D59" s="74">
        <f>★波及効果計算ｼｰﾄ!J61</f>
        <v>0</v>
      </c>
      <c r="E59" s="76">
        <f>★波及効果計算ｼｰﾄ!K61</f>
        <v>0</v>
      </c>
    </row>
    <row r="60" spans="2:5" ht="20.25" customHeight="1">
      <c r="B60" s="72" t="s">
        <v>9</v>
      </c>
      <c r="C60" s="73" t="s">
        <v>306</v>
      </c>
      <c r="D60" s="74">
        <f>★波及効果計算ｼｰﾄ!J62</f>
        <v>0</v>
      </c>
      <c r="E60" s="76">
        <f>★波及効果計算ｼｰﾄ!K62</f>
        <v>0</v>
      </c>
    </row>
    <row r="61" spans="2:5" ht="20.25" customHeight="1">
      <c r="B61" s="72" t="s">
        <v>10</v>
      </c>
      <c r="C61" s="73" t="s">
        <v>581</v>
      </c>
      <c r="D61" s="74">
        <f>★波及効果計算ｼｰﾄ!J63</f>
        <v>0</v>
      </c>
      <c r="E61" s="76">
        <f>★波及効果計算ｼｰﾄ!K63</f>
        <v>0</v>
      </c>
    </row>
    <row r="62" spans="2:5" ht="20.25" customHeight="1">
      <c r="B62" s="72" t="s">
        <v>11</v>
      </c>
      <c r="C62" s="73" t="s">
        <v>307</v>
      </c>
      <c r="D62" s="74">
        <f>★波及効果計算ｼｰﾄ!J64</f>
        <v>0</v>
      </c>
      <c r="E62" s="76">
        <f>★波及効果計算ｼｰﾄ!K64</f>
        <v>0</v>
      </c>
    </row>
    <row r="63" spans="2:5" ht="20.25" customHeight="1">
      <c r="B63" s="72" t="s">
        <v>12</v>
      </c>
      <c r="C63" s="73" t="s">
        <v>137</v>
      </c>
      <c r="D63" s="74">
        <f>★波及効果計算ｼｰﾄ!J65</f>
        <v>0</v>
      </c>
      <c r="E63" s="76">
        <f>★波及効果計算ｼｰﾄ!K65</f>
        <v>0</v>
      </c>
    </row>
    <row r="64" spans="2:5" ht="20.25" customHeight="1">
      <c r="B64" s="72" t="s">
        <v>13</v>
      </c>
      <c r="C64" s="73" t="s">
        <v>138</v>
      </c>
      <c r="D64" s="74">
        <f>★波及効果計算ｼｰﾄ!J66</f>
        <v>0</v>
      </c>
      <c r="E64" s="76">
        <f>★波及効果計算ｼｰﾄ!K66</f>
        <v>0</v>
      </c>
    </row>
    <row r="65" spans="2:5" ht="20.25" customHeight="1">
      <c r="B65" s="72" t="s">
        <v>14</v>
      </c>
      <c r="C65" s="73" t="s">
        <v>139</v>
      </c>
      <c r="D65" s="74">
        <f>★波及効果計算ｼｰﾄ!J67</f>
        <v>0</v>
      </c>
      <c r="E65" s="76">
        <f>★波及効果計算ｼｰﾄ!K67</f>
        <v>0</v>
      </c>
    </row>
    <row r="66" spans="2:5" ht="20.25" customHeight="1">
      <c r="B66" s="72" t="s">
        <v>28</v>
      </c>
      <c r="C66" s="73" t="s">
        <v>527</v>
      </c>
      <c r="D66" s="74">
        <f>★波及効果計算ｼｰﾄ!J68</f>
        <v>0</v>
      </c>
      <c r="E66" s="76">
        <f>★波及効果計算ｼｰﾄ!K68</f>
        <v>0</v>
      </c>
    </row>
    <row r="67" spans="2:5" ht="20.25" customHeight="1">
      <c r="B67" s="66" t="s">
        <v>109</v>
      </c>
      <c r="C67" s="67" t="s">
        <v>528</v>
      </c>
      <c r="D67" s="68">
        <f>★波及効果計算ｼｰﾄ!J69</f>
        <v>0</v>
      </c>
      <c r="E67" s="70">
        <f>★波及効果計算ｼｰﾄ!K69</f>
        <v>0</v>
      </c>
    </row>
    <row r="68" spans="2:5" ht="20.25" customHeight="1">
      <c r="B68" s="72" t="s">
        <v>110</v>
      </c>
      <c r="C68" s="73" t="s">
        <v>529</v>
      </c>
      <c r="D68" s="74">
        <f>★波及効果計算ｼｰﾄ!J70</f>
        <v>0</v>
      </c>
      <c r="E68" s="76">
        <f>★波及効果計算ｼｰﾄ!K70</f>
        <v>0</v>
      </c>
    </row>
    <row r="69" spans="2:5" ht="20.25" customHeight="1">
      <c r="B69" s="72" t="s">
        <v>111</v>
      </c>
      <c r="C69" s="73" t="s">
        <v>530</v>
      </c>
      <c r="D69" s="74">
        <f>★波及効果計算ｼｰﾄ!J71</f>
        <v>0</v>
      </c>
      <c r="E69" s="76">
        <f>★波及効果計算ｼｰﾄ!K71</f>
        <v>0</v>
      </c>
    </row>
    <row r="70" spans="2:5" ht="20.25" customHeight="1">
      <c r="B70" s="72" t="s">
        <v>113</v>
      </c>
      <c r="C70" s="73" t="s">
        <v>531</v>
      </c>
      <c r="D70" s="74">
        <f>★波及効果計算ｼｰﾄ!J72</f>
        <v>0</v>
      </c>
      <c r="E70" s="76">
        <f>★波及効果計算ｼｰﾄ!K72</f>
        <v>0</v>
      </c>
    </row>
    <row r="71" spans="2:5" ht="20.25" customHeight="1">
      <c r="B71" s="72" t="s">
        <v>114</v>
      </c>
      <c r="C71" s="73" t="s">
        <v>582</v>
      </c>
      <c r="D71" s="74">
        <f>★波及効果計算ｼｰﾄ!J73</f>
        <v>0</v>
      </c>
      <c r="E71" s="76">
        <f>★波及効果計算ｼｰﾄ!K73</f>
        <v>0</v>
      </c>
    </row>
    <row r="72" spans="2:5" ht="20.25" customHeight="1">
      <c r="B72" s="72" t="s">
        <v>115</v>
      </c>
      <c r="C72" s="73" t="s">
        <v>140</v>
      </c>
      <c r="D72" s="74">
        <f>★波及効果計算ｼｰﾄ!J74</f>
        <v>0</v>
      </c>
      <c r="E72" s="76">
        <f>★波及効果計算ｼｰﾄ!K74</f>
        <v>0</v>
      </c>
    </row>
    <row r="73" spans="2:5" ht="20.25" customHeight="1">
      <c r="B73" s="72" t="s">
        <v>116</v>
      </c>
      <c r="C73" s="77" t="s">
        <v>112</v>
      </c>
      <c r="D73" s="74">
        <f>★波及効果計算ｼｰﾄ!J75</f>
        <v>0</v>
      </c>
      <c r="E73" s="76">
        <f>★波及効果計算ｼｰﾄ!K75</f>
        <v>0</v>
      </c>
    </row>
    <row r="74" spans="2:5" ht="20.25" customHeight="1">
      <c r="B74" s="72" t="s">
        <v>117</v>
      </c>
      <c r="C74" s="73" t="s">
        <v>18</v>
      </c>
      <c r="D74" s="74">
        <f>★波及効果計算ｼｰﾄ!J76</f>
        <v>0</v>
      </c>
      <c r="E74" s="76">
        <f>★波及効果計算ｼｰﾄ!K76</f>
        <v>0</v>
      </c>
    </row>
    <row r="75" spans="2:5" ht="20.25" customHeight="1">
      <c r="B75" s="72" t="s">
        <v>118</v>
      </c>
      <c r="C75" s="73" t="s">
        <v>141</v>
      </c>
      <c r="D75" s="74">
        <f>★波及効果計算ｼｰﾄ!J77</f>
        <v>0</v>
      </c>
      <c r="E75" s="76">
        <f>★波及効果計算ｼｰﾄ!K77</f>
        <v>0</v>
      </c>
    </row>
    <row r="76" spans="2:5" ht="20.25" customHeight="1">
      <c r="B76" s="72" t="s">
        <v>119</v>
      </c>
      <c r="C76" s="73" t="s">
        <v>532</v>
      </c>
      <c r="D76" s="74">
        <f>★波及効果計算ｼｰﾄ!J78</f>
        <v>0</v>
      </c>
      <c r="E76" s="76">
        <f>★波及効果計算ｼｰﾄ!K78</f>
        <v>0</v>
      </c>
    </row>
    <row r="77" spans="2:5" ht="20.25" customHeight="1">
      <c r="B77" s="72" t="s">
        <v>120</v>
      </c>
      <c r="C77" s="73" t="s">
        <v>533</v>
      </c>
      <c r="D77" s="74">
        <f>★波及効果計算ｼｰﾄ!J79</f>
        <v>0</v>
      </c>
      <c r="E77" s="76">
        <f>★波及効果計算ｼｰﾄ!K79</f>
        <v>0</v>
      </c>
    </row>
    <row r="78" spans="2:5" ht="20.25" customHeight="1">
      <c r="B78" s="72" t="s">
        <v>121</v>
      </c>
      <c r="C78" s="73" t="s">
        <v>19</v>
      </c>
      <c r="D78" s="74">
        <f>★波及効果計算ｼｰﾄ!J80</f>
        <v>0</v>
      </c>
      <c r="E78" s="76">
        <f>★波及効果計算ｼｰﾄ!K80</f>
        <v>0</v>
      </c>
    </row>
    <row r="79" spans="2:5" ht="20.25" customHeight="1">
      <c r="B79" s="72" t="s">
        <v>122</v>
      </c>
      <c r="C79" s="73" t="s">
        <v>20</v>
      </c>
      <c r="D79" s="74">
        <f>★波及効果計算ｼｰﾄ!J81</f>
        <v>0</v>
      </c>
      <c r="E79" s="76">
        <f>★波及効果計算ｼｰﾄ!K81</f>
        <v>0</v>
      </c>
    </row>
    <row r="80" spans="2:5" ht="20.25" customHeight="1">
      <c r="B80" s="72" t="s">
        <v>123</v>
      </c>
      <c r="C80" s="73" t="s">
        <v>21</v>
      </c>
      <c r="D80" s="74">
        <f>★波及効果計算ｼｰﾄ!J82</f>
        <v>0</v>
      </c>
      <c r="E80" s="76">
        <f>★波及効果計算ｼｰﾄ!K82</f>
        <v>0</v>
      </c>
    </row>
    <row r="81" spans="2:5" ht="20.25" customHeight="1">
      <c r="B81" s="72" t="s">
        <v>124</v>
      </c>
      <c r="C81" s="73" t="s">
        <v>534</v>
      </c>
      <c r="D81" s="74">
        <f>★波及効果計算ｼｰﾄ!J83</f>
        <v>0</v>
      </c>
      <c r="E81" s="76">
        <f>★波及効果計算ｼｰﾄ!K83</f>
        <v>0</v>
      </c>
    </row>
    <row r="82" spans="2:5" ht="20.25" customHeight="1">
      <c r="B82" s="72" t="s">
        <v>125</v>
      </c>
      <c r="C82" s="73" t="s">
        <v>535</v>
      </c>
      <c r="D82" s="74">
        <f>★波及効果計算ｼｰﾄ!J84</f>
        <v>0</v>
      </c>
      <c r="E82" s="76">
        <f>★波及効果計算ｼｰﾄ!K84</f>
        <v>0</v>
      </c>
    </row>
    <row r="83" spans="2:5" ht="20.25" customHeight="1">
      <c r="B83" s="72" t="s">
        <v>127</v>
      </c>
      <c r="C83" s="73" t="s">
        <v>22</v>
      </c>
      <c r="D83" s="74">
        <f>★波及効果計算ｼｰﾄ!J85</f>
        <v>0</v>
      </c>
      <c r="E83" s="76">
        <f>★波及効果計算ｼｰﾄ!K85</f>
        <v>0</v>
      </c>
    </row>
    <row r="84" spans="2:5" ht="20.25" customHeight="1">
      <c r="B84" s="72" t="s">
        <v>129</v>
      </c>
      <c r="C84" s="73" t="s">
        <v>142</v>
      </c>
      <c r="D84" s="74">
        <f>★波及効果計算ｼｰﾄ!J86</f>
        <v>0</v>
      </c>
      <c r="E84" s="76">
        <f>★波及効果計算ｼｰﾄ!K86</f>
        <v>0</v>
      </c>
    </row>
    <row r="85" spans="2:5" ht="20.25" customHeight="1">
      <c r="B85" s="78" t="s">
        <v>130</v>
      </c>
      <c r="C85" s="79" t="s">
        <v>536</v>
      </c>
      <c r="D85" s="80">
        <f>★波及効果計算ｼｰﾄ!J87</f>
        <v>0</v>
      </c>
      <c r="E85" s="82">
        <f>★波及効果計算ｼｰﾄ!K87</f>
        <v>0</v>
      </c>
    </row>
    <row r="86" spans="2:5" ht="20.25" customHeight="1">
      <c r="B86" s="72" t="s">
        <v>15</v>
      </c>
      <c r="C86" s="73" t="s">
        <v>583</v>
      </c>
      <c r="D86" s="74">
        <f>★波及効果計算ｼｰﾄ!J88</f>
        <v>0</v>
      </c>
      <c r="E86" s="76">
        <f>★波及効果計算ｼｰﾄ!K88</f>
        <v>0</v>
      </c>
    </row>
    <row r="87" spans="2:5" ht="20.25" customHeight="1">
      <c r="B87" s="66" t="s">
        <v>308</v>
      </c>
      <c r="C87" s="67" t="s">
        <v>126</v>
      </c>
      <c r="D87" s="68">
        <f>★波及効果計算ｼｰﾄ!J89</f>
        <v>0</v>
      </c>
      <c r="E87" s="70">
        <f>★波及効果計算ｼｰﾄ!K89</f>
        <v>0</v>
      </c>
    </row>
    <row r="88" spans="2:5" ht="20.25" customHeight="1">
      <c r="B88" s="72" t="s">
        <v>29</v>
      </c>
      <c r="C88" s="73" t="s">
        <v>128</v>
      </c>
      <c r="D88" s="74">
        <f>★波及効果計算ｼｰﾄ!J90</f>
        <v>0</v>
      </c>
      <c r="E88" s="76">
        <f>★波及効果計算ｼｰﾄ!K90</f>
        <v>0</v>
      </c>
    </row>
    <row r="89" spans="2:5" ht="20.25" customHeight="1">
      <c r="B89" s="72" t="s">
        <v>537</v>
      </c>
      <c r="C89" s="73" t="s">
        <v>143</v>
      </c>
      <c r="D89" s="74">
        <f>★波及効果計算ｼｰﾄ!J91</f>
        <v>0</v>
      </c>
      <c r="E89" s="76">
        <f>★波及効果計算ｼｰﾄ!K91</f>
        <v>0</v>
      </c>
    </row>
    <row r="90" spans="2:5" ht="20.25" customHeight="1">
      <c r="B90" s="66" t="s">
        <v>31</v>
      </c>
      <c r="C90" s="67" t="s">
        <v>23</v>
      </c>
      <c r="D90" s="68">
        <f>★波及効果計算ｼｰﾄ!J92</f>
        <v>0</v>
      </c>
      <c r="E90" s="70">
        <f>★波及効果計算ｼｰﾄ!K92</f>
        <v>0</v>
      </c>
    </row>
    <row r="91" spans="2:5" ht="20.25" customHeight="1">
      <c r="B91" s="83"/>
      <c r="C91" s="84" t="s">
        <v>60</v>
      </c>
      <c r="D91" s="85">
        <f>SUM(D52:D90)</f>
        <v>0</v>
      </c>
      <c r="E91" s="87">
        <f>SUM(E52:E90)</f>
        <v>0</v>
      </c>
    </row>
  </sheetData>
  <sheetProtection sheet="1" objects="1" scenarios="1"/>
  <mergeCells count="6">
    <mergeCell ref="B2:C2"/>
    <mergeCell ref="B48:C48"/>
    <mergeCell ref="B50:C51"/>
    <mergeCell ref="D50:E50"/>
    <mergeCell ref="B4:C5"/>
    <mergeCell ref="D4:F4"/>
  </mergeCells>
  <phoneticPr fontId="13"/>
  <pageMargins left="0.78740157480314965" right="0.78740157480314965" top="0.78740157480314965" bottom="0.78740157480314965" header="0" footer="0.19685039370078741"/>
  <pageSetup paperSize="9" scale="83" firstPageNumber="2" orientation="portrait" useFirstPageNumber="1" r:id="rId1"/>
  <headerFooter alignWithMargins="0">
    <oddFooter>&amp;P ページ</oddFooter>
  </headerFooter>
  <rowBreaks count="1" manualBreakCount="1">
    <brk id="47"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AH100"/>
  <sheetViews>
    <sheetView showGridLines="0" view="pageBreakPreview" zoomScaleNormal="100" workbookViewId="0">
      <selection activeCell="C29" sqref="C29:R30"/>
    </sheetView>
  </sheetViews>
  <sheetFormatPr defaultColWidth="2.625" defaultRowHeight="15.75" customHeight="1"/>
  <cols>
    <col min="1" max="1" width="1.625" style="88" customWidth="1"/>
    <col min="2" max="16384" width="2.625" style="88"/>
  </cols>
  <sheetData>
    <row r="1" spans="2:33" ht="15" customHeight="1"/>
    <row r="2" spans="2:33" ht="20.25" customHeight="1">
      <c r="B2" s="1038" t="s">
        <v>203</v>
      </c>
      <c r="C2" s="1146"/>
      <c r="D2" s="1146"/>
      <c r="E2" s="1146"/>
      <c r="F2" s="1146"/>
      <c r="G2" s="1146"/>
      <c r="H2" s="1146"/>
      <c r="I2" s="1146"/>
      <c r="J2" s="1146"/>
      <c r="K2" s="1146"/>
      <c r="L2" s="1039"/>
    </row>
    <row r="3" spans="2:33" ht="9" customHeight="1">
      <c r="B3" s="89"/>
    </row>
    <row r="4" spans="2:33" ht="16.5" customHeight="1">
      <c r="B4" s="90"/>
      <c r="C4" s="90"/>
      <c r="D4" s="90"/>
      <c r="E4" s="90"/>
      <c r="F4" s="90"/>
      <c r="G4" s="90"/>
      <c r="H4" s="90"/>
      <c r="I4" s="90"/>
      <c r="J4" s="90"/>
      <c r="K4" s="90"/>
      <c r="M4" s="90"/>
      <c r="N4" s="90"/>
      <c r="AG4" s="91" t="s">
        <v>70</v>
      </c>
    </row>
    <row r="5" spans="2:33" ht="16.5" customHeight="1">
      <c r="B5" s="90"/>
      <c r="C5" s="1140" t="s">
        <v>204</v>
      </c>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c r="AG5" s="1142"/>
    </row>
    <row r="6" spans="2:33" ht="16.5" customHeight="1">
      <c r="B6" s="90"/>
      <c r="C6" s="1143"/>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1144"/>
      <c r="AE6" s="1144"/>
      <c r="AF6" s="1144"/>
      <c r="AG6" s="1145"/>
    </row>
    <row r="7" spans="2:33" ht="16.5" customHeight="1">
      <c r="B7" s="90"/>
      <c r="C7" s="1132">
        <f>★波及効果計算ｼｰﾄ!D47</f>
        <v>0</v>
      </c>
      <c r="D7" s="1138"/>
      <c r="E7" s="113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8"/>
      <c r="AG7" s="1139"/>
    </row>
    <row r="8" spans="2:33" ht="16.5" customHeight="1">
      <c r="B8" s="90"/>
      <c r="C8" s="90"/>
      <c r="D8" s="93"/>
      <c r="E8" s="93"/>
      <c r="F8" s="94"/>
      <c r="G8" s="93"/>
      <c r="H8" s="93"/>
      <c r="I8" s="93"/>
      <c r="J8" s="93"/>
      <c r="K8" s="93"/>
      <c r="L8" s="90"/>
      <c r="M8" s="90"/>
      <c r="N8" s="90"/>
    </row>
    <row r="9" spans="2:33" ht="16.5" customHeight="1">
      <c r="C9" s="93"/>
      <c r="D9" s="95"/>
      <c r="E9" s="93"/>
      <c r="F9" s="93"/>
      <c r="G9" s="93"/>
      <c r="H9" s="90"/>
      <c r="I9" s="93"/>
      <c r="J9" s="93"/>
      <c r="K9" s="93"/>
      <c r="L9" s="93"/>
      <c r="M9" s="90"/>
      <c r="N9" s="90"/>
      <c r="Q9" s="90" t="s">
        <v>205</v>
      </c>
    </row>
    <row r="10" spans="2:33" ht="16.5" customHeight="1">
      <c r="B10" s="106" t="s">
        <v>65</v>
      </c>
      <c r="C10" s="107"/>
      <c r="D10" s="107"/>
      <c r="E10" s="107"/>
      <c r="F10" s="107"/>
      <c r="G10" s="107"/>
      <c r="H10" s="107"/>
      <c r="I10" s="107"/>
      <c r="J10" s="107"/>
      <c r="K10" s="107"/>
      <c r="L10" s="107"/>
      <c r="M10" s="108"/>
      <c r="N10" s="108"/>
      <c r="O10" s="109"/>
      <c r="P10" s="109"/>
      <c r="Q10" s="109"/>
      <c r="R10" s="109"/>
      <c r="S10" s="109"/>
      <c r="T10" s="109"/>
      <c r="U10" s="109"/>
      <c r="V10" s="109"/>
      <c r="W10" s="109"/>
      <c r="X10" s="109"/>
      <c r="Y10" s="109"/>
      <c r="Z10" s="109"/>
      <c r="AA10" s="109"/>
      <c r="AB10" s="109"/>
      <c r="AC10" s="109"/>
      <c r="AD10" s="109"/>
      <c r="AE10" s="109"/>
      <c r="AF10" s="109"/>
      <c r="AG10" s="109"/>
    </row>
    <row r="11" spans="2:33" ht="16.5" customHeight="1">
      <c r="B11" s="108"/>
      <c r="C11" s="1140" t="s">
        <v>206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2"/>
      <c r="AG11" s="109"/>
    </row>
    <row r="12" spans="2:33" ht="16.5" customHeight="1">
      <c r="B12" s="108"/>
      <c r="C12" s="1143"/>
      <c r="D12" s="1144"/>
      <c r="E12" s="1144"/>
      <c r="F12" s="1144"/>
      <c r="G12" s="1144"/>
      <c r="H12" s="1144"/>
      <c r="I12" s="1144"/>
      <c r="J12" s="1144"/>
      <c r="K12" s="1144"/>
      <c r="L12" s="1144"/>
      <c r="M12" s="1144"/>
      <c r="N12" s="1144"/>
      <c r="O12" s="1144"/>
      <c r="P12" s="1144"/>
      <c r="Q12" s="1144"/>
      <c r="R12" s="1144"/>
      <c r="S12" s="1144"/>
      <c r="T12" s="1144"/>
      <c r="U12" s="1144"/>
      <c r="V12" s="1144"/>
      <c r="W12" s="1144"/>
      <c r="X12" s="1144"/>
      <c r="Y12" s="1144"/>
      <c r="Z12" s="1144"/>
      <c r="AA12" s="1144"/>
      <c r="AB12" s="1144"/>
      <c r="AC12" s="1144"/>
      <c r="AD12" s="1144"/>
      <c r="AE12" s="1144"/>
      <c r="AF12" s="1145"/>
      <c r="AG12" s="109"/>
    </row>
    <row r="13" spans="2:33" ht="16.5" customHeight="1">
      <c r="B13" s="108"/>
      <c r="C13" s="1132">
        <f>★波及効果計算ｼｰﾄ!E47</f>
        <v>0</v>
      </c>
      <c r="D13" s="1138"/>
      <c r="E13" s="1138"/>
      <c r="F13" s="1138"/>
      <c r="G13" s="1138"/>
      <c r="H13" s="1138"/>
      <c r="I13" s="1138"/>
      <c r="J13" s="1138"/>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9"/>
      <c r="AG13" s="109"/>
    </row>
    <row r="14" spans="2:33" ht="16.5" customHeight="1">
      <c r="B14" s="108"/>
      <c r="C14" s="107"/>
      <c r="D14" s="107"/>
      <c r="E14" s="107"/>
      <c r="F14" s="107"/>
      <c r="G14" s="107"/>
      <c r="H14" s="107"/>
      <c r="I14" s="107"/>
      <c r="J14" s="107"/>
      <c r="K14" s="107"/>
      <c r="L14" s="107"/>
      <c r="M14" s="108"/>
      <c r="N14" s="108"/>
      <c r="O14" s="109"/>
      <c r="P14" s="109"/>
      <c r="Q14" s="109"/>
      <c r="R14" s="109"/>
      <c r="S14" s="109"/>
      <c r="T14" s="109"/>
      <c r="U14" s="109"/>
      <c r="V14" s="109"/>
      <c r="W14" s="109"/>
      <c r="X14" s="109"/>
      <c r="Y14" s="109"/>
      <c r="Z14" s="109"/>
      <c r="AA14" s="109"/>
      <c r="AB14" s="109"/>
      <c r="AC14" s="109"/>
      <c r="AD14" s="109"/>
      <c r="AE14" s="109"/>
      <c r="AF14" s="109"/>
      <c r="AG14" s="109"/>
    </row>
    <row r="15" spans="2:33" ht="16.5" customHeight="1">
      <c r="B15" s="90"/>
      <c r="C15" s="93"/>
      <c r="D15" s="95"/>
      <c r="E15" s="93"/>
      <c r="F15" s="93"/>
      <c r="G15" s="90"/>
      <c r="H15" s="93"/>
      <c r="I15" s="93"/>
      <c r="J15" s="93" t="s">
        <v>450</v>
      </c>
      <c r="K15" s="93"/>
      <c r="L15" s="93"/>
      <c r="M15" s="90"/>
      <c r="N15" s="90"/>
      <c r="R15" s="93"/>
      <c r="S15" s="109"/>
      <c r="T15" s="107" t="s">
        <v>451</v>
      </c>
      <c r="U15" s="109"/>
      <c r="V15" s="109"/>
      <c r="W15" s="107"/>
      <c r="X15" s="107"/>
      <c r="Y15" s="109"/>
      <c r="Z15" s="109"/>
      <c r="AA15" s="107" t="s">
        <v>452</v>
      </c>
      <c r="AB15" s="109"/>
      <c r="AC15" s="109"/>
      <c r="AD15" s="109"/>
      <c r="AE15" s="109"/>
      <c r="AF15" s="109"/>
      <c r="AG15" s="109"/>
    </row>
    <row r="16" spans="2:33" ht="16.5" customHeight="1">
      <c r="B16" s="90"/>
      <c r="C16" s="93"/>
      <c r="D16" s="93"/>
      <c r="E16" s="93"/>
      <c r="F16" s="93"/>
      <c r="G16" s="93"/>
      <c r="H16" s="93"/>
      <c r="I16" s="93"/>
      <c r="J16" s="93"/>
      <c r="K16" s="93"/>
      <c r="L16" s="93"/>
      <c r="M16" s="90"/>
      <c r="N16" s="90"/>
      <c r="S16" s="109"/>
      <c r="T16" s="109"/>
      <c r="U16" s="109"/>
      <c r="V16" s="109"/>
      <c r="W16" s="109"/>
      <c r="X16" s="109"/>
      <c r="Y16" s="109"/>
      <c r="Z16" s="109"/>
      <c r="AA16" s="109"/>
      <c r="AB16" s="109"/>
      <c r="AC16" s="109"/>
      <c r="AD16" s="109"/>
      <c r="AE16" s="109"/>
      <c r="AF16" s="109"/>
      <c r="AG16" s="109"/>
    </row>
    <row r="17" spans="2:33" ht="16.5" customHeight="1">
      <c r="B17" s="90"/>
      <c r="C17" s="1123" t="s">
        <v>207</v>
      </c>
      <c r="D17" s="1124"/>
      <c r="E17" s="1124"/>
      <c r="F17" s="1124"/>
      <c r="G17" s="1124"/>
      <c r="H17" s="1124"/>
      <c r="I17" s="1124"/>
      <c r="J17" s="1124"/>
      <c r="K17" s="1124"/>
      <c r="L17" s="1124"/>
      <c r="M17" s="1124"/>
      <c r="N17" s="1124"/>
      <c r="O17" s="1124"/>
      <c r="P17" s="1124"/>
      <c r="Q17" s="1124"/>
      <c r="R17" s="1147"/>
      <c r="S17" s="1149" t="s">
        <v>453</v>
      </c>
      <c r="T17" s="1121"/>
      <c r="U17" s="1121"/>
      <c r="V17" s="1121"/>
      <c r="W17" s="1121"/>
      <c r="X17" s="1121"/>
      <c r="Y17" s="1121"/>
      <c r="Z17" s="1121"/>
      <c r="AA17" s="1121"/>
      <c r="AB17" s="1121"/>
      <c r="AC17" s="1121"/>
      <c r="AD17" s="1121"/>
      <c r="AE17" s="1121"/>
      <c r="AF17" s="1122"/>
      <c r="AG17" s="108"/>
    </row>
    <row r="18" spans="2:33" ht="16.5" customHeight="1">
      <c r="B18" s="90"/>
      <c r="C18" s="1126"/>
      <c r="D18" s="1127"/>
      <c r="E18" s="1127"/>
      <c r="F18" s="1127"/>
      <c r="G18" s="1127"/>
      <c r="H18" s="1127"/>
      <c r="I18" s="1127"/>
      <c r="J18" s="1127"/>
      <c r="K18" s="1127"/>
      <c r="L18" s="1127"/>
      <c r="M18" s="1127"/>
      <c r="N18" s="1127"/>
      <c r="O18" s="1127"/>
      <c r="P18" s="1127"/>
      <c r="Q18" s="1127"/>
      <c r="R18" s="1148"/>
      <c r="S18" s="96"/>
      <c r="T18" s="97"/>
      <c r="U18" s="1134" t="s">
        <v>454</v>
      </c>
      <c r="V18" s="1135"/>
      <c r="W18" s="1135"/>
      <c r="X18" s="1135"/>
      <c r="Y18" s="1135"/>
      <c r="Z18" s="1135"/>
      <c r="AA18" s="1135"/>
      <c r="AB18" s="1135"/>
      <c r="AC18" s="1135"/>
      <c r="AD18" s="1135"/>
      <c r="AE18" s="1135"/>
      <c r="AF18" s="1136"/>
      <c r="AG18" s="108"/>
    </row>
    <row r="19" spans="2:33" s="98" customFormat="1" ht="16.5" customHeight="1">
      <c r="B19" s="1023"/>
      <c r="C19" s="1132">
        <f>★波及効果計算ｼｰﾄ!H47</f>
        <v>0</v>
      </c>
      <c r="D19" s="1138"/>
      <c r="E19" s="1138"/>
      <c r="F19" s="1138"/>
      <c r="G19" s="1138"/>
      <c r="H19" s="1138"/>
      <c r="I19" s="1138"/>
      <c r="J19" s="1138"/>
      <c r="K19" s="1138"/>
      <c r="L19" s="1138"/>
      <c r="M19" s="1138"/>
      <c r="N19" s="1138"/>
      <c r="O19" s="1138"/>
      <c r="P19" s="1138"/>
      <c r="Q19" s="1138"/>
      <c r="R19" s="1133"/>
      <c r="S19" s="1137">
        <f>★波及効果計算ｼｰﾄ!F47</f>
        <v>0</v>
      </c>
      <c r="T19" s="1133"/>
      <c r="U19" s="1137">
        <f>★波及効果計算ｼｰﾄ!G47</f>
        <v>0</v>
      </c>
      <c r="V19" s="1138"/>
      <c r="W19" s="1138"/>
      <c r="X19" s="1138"/>
      <c r="Y19" s="1138"/>
      <c r="Z19" s="1138"/>
      <c r="AA19" s="1138"/>
      <c r="AB19" s="1138"/>
      <c r="AC19" s="1138"/>
      <c r="AD19" s="1138"/>
      <c r="AE19" s="1138"/>
      <c r="AF19" s="1139"/>
      <c r="AG19" s="1028"/>
    </row>
    <row r="20" spans="2:33" ht="16.5" customHeight="1">
      <c r="B20" s="90"/>
      <c r="C20" s="93"/>
      <c r="D20" s="93"/>
      <c r="E20" s="93"/>
      <c r="F20" s="93"/>
      <c r="G20" s="93"/>
      <c r="H20" s="93"/>
      <c r="I20" s="93"/>
      <c r="J20" s="93"/>
      <c r="K20" s="93"/>
      <c r="L20" s="93"/>
      <c r="M20" s="90"/>
      <c r="N20" s="90"/>
      <c r="S20" s="109"/>
      <c r="T20" s="109"/>
      <c r="U20" s="109"/>
      <c r="V20" s="109"/>
      <c r="W20" s="109"/>
      <c r="X20" s="109"/>
      <c r="Y20" s="109"/>
      <c r="Z20" s="109"/>
      <c r="AA20" s="109"/>
      <c r="AB20" s="109"/>
      <c r="AC20" s="109"/>
      <c r="AD20" s="109"/>
      <c r="AE20" s="109"/>
      <c r="AF20" s="109"/>
      <c r="AG20" s="109"/>
    </row>
    <row r="21" spans="2:33" ht="16.5" customHeight="1">
      <c r="B21" s="90"/>
      <c r="C21" s="90"/>
      <c r="D21" s="90"/>
      <c r="E21" s="90"/>
      <c r="F21" s="90"/>
      <c r="G21" s="90"/>
      <c r="H21" s="90"/>
      <c r="I21" s="90"/>
      <c r="J21" s="90" t="s">
        <v>455</v>
      </c>
      <c r="K21" s="90"/>
      <c r="L21" s="90"/>
      <c r="M21" s="90"/>
      <c r="N21" s="90"/>
    </row>
    <row r="22" spans="2:33" ht="16.5" customHeight="1">
      <c r="B22" s="90"/>
      <c r="C22" s="90"/>
      <c r="D22" s="90"/>
      <c r="E22" s="90"/>
      <c r="F22" s="90"/>
      <c r="G22" s="90"/>
      <c r="H22" s="90"/>
      <c r="I22" s="90"/>
      <c r="J22" s="90"/>
      <c r="K22" s="90"/>
      <c r="L22" s="90"/>
      <c r="M22" s="90"/>
      <c r="N22" s="90"/>
    </row>
    <row r="23" spans="2:33" ht="16.5" customHeight="1">
      <c r="B23" s="90"/>
      <c r="C23" s="1123" t="s">
        <v>208</v>
      </c>
      <c r="D23" s="1124"/>
      <c r="E23" s="1124"/>
      <c r="F23" s="1124"/>
      <c r="G23" s="1124"/>
      <c r="H23" s="1124"/>
      <c r="I23" s="1124"/>
      <c r="J23" s="1124"/>
      <c r="K23" s="1124"/>
      <c r="L23" s="1124"/>
      <c r="M23" s="1124"/>
      <c r="N23" s="1124"/>
      <c r="O23" s="1124"/>
      <c r="P23" s="1124"/>
      <c r="Q23" s="1147"/>
      <c r="R23" s="1150" t="s">
        <v>456</v>
      </c>
      <c r="S23" s="93"/>
      <c r="T23" s="93"/>
      <c r="U23" s="90"/>
      <c r="V23" s="1123" t="s">
        <v>72</v>
      </c>
      <c r="W23" s="1124"/>
      <c r="X23" s="1124"/>
      <c r="Y23" s="1124"/>
      <c r="Z23" s="1124"/>
      <c r="AA23" s="1124"/>
      <c r="AB23" s="1124"/>
      <c r="AC23" s="1124"/>
      <c r="AD23" s="1124"/>
      <c r="AE23" s="1124"/>
      <c r="AF23" s="1124"/>
      <c r="AG23" s="1125"/>
    </row>
    <row r="24" spans="2:33" ht="16.5" customHeight="1">
      <c r="B24" s="90"/>
      <c r="C24" s="1126"/>
      <c r="D24" s="1127"/>
      <c r="E24" s="1127"/>
      <c r="F24" s="1127"/>
      <c r="G24" s="1127"/>
      <c r="H24" s="1127"/>
      <c r="I24" s="1127"/>
      <c r="J24" s="1127"/>
      <c r="K24" s="1127"/>
      <c r="L24" s="1127"/>
      <c r="M24" s="1127"/>
      <c r="N24" s="1127"/>
      <c r="O24" s="1127"/>
      <c r="P24" s="1127"/>
      <c r="Q24" s="1148"/>
      <c r="R24" s="1151"/>
      <c r="S24" s="93"/>
      <c r="T24" s="93"/>
      <c r="U24" s="90"/>
      <c r="V24" s="1126"/>
      <c r="W24" s="1127"/>
      <c r="X24" s="1127"/>
      <c r="Y24" s="1127"/>
      <c r="Z24" s="1127"/>
      <c r="AA24" s="1127"/>
      <c r="AB24" s="1127"/>
      <c r="AC24" s="1127"/>
      <c r="AD24" s="1127"/>
      <c r="AE24" s="1127"/>
      <c r="AF24" s="1127"/>
      <c r="AG24" s="1128"/>
    </row>
    <row r="25" spans="2:33" ht="16.5" customHeight="1">
      <c r="B25" s="90"/>
      <c r="C25" s="1132">
        <f>★波及効果計算ｼｰﾄ!I47</f>
        <v>0</v>
      </c>
      <c r="D25" s="1138"/>
      <c r="E25" s="1138"/>
      <c r="F25" s="1138"/>
      <c r="G25" s="1138"/>
      <c r="H25" s="1138"/>
      <c r="I25" s="1138"/>
      <c r="J25" s="1138"/>
      <c r="K25" s="1138"/>
      <c r="L25" s="1138"/>
      <c r="M25" s="1138"/>
      <c r="N25" s="1138"/>
      <c r="O25" s="1138"/>
      <c r="P25" s="1138"/>
      <c r="Q25" s="1133"/>
      <c r="R25" s="1152"/>
      <c r="S25" s="93"/>
      <c r="T25" s="93"/>
      <c r="U25" s="90"/>
      <c r="V25" s="1132">
        <f>★波及効果計算ｼｰﾄ!M47</f>
        <v>0</v>
      </c>
      <c r="W25" s="1138"/>
      <c r="X25" s="1138"/>
      <c r="Y25" s="1138"/>
      <c r="Z25" s="1138"/>
      <c r="AA25" s="1138"/>
      <c r="AB25" s="1138"/>
      <c r="AC25" s="1138"/>
      <c r="AD25" s="1138"/>
      <c r="AE25" s="1138"/>
      <c r="AF25" s="1138"/>
      <c r="AG25" s="1139"/>
    </row>
    <row r="26" spans="2:33" ht="16.5" customHeight="1">
      <c r="B26" s="90"/>
      <c r="C26" s="93"/>
      <c r="D26" s="93"/>
      <c r="E26" s="93"/>
      <c r="F26" s="93"/>
      <c r="G26" s="93"/>
      <c r="H26" s="93"/>
      <c r="I26" s="93"/>
      <c r="J26" s="90"/>
      <c r="K26" s="90"/>
      <c r="L26" s="90"/>
      <c r="M26" s="90"/>
      <c r="N26" s="90"/>
    </row>
    <row r="27" spans="2:33" ht="16.5" customHeight="1">
      <c r="C27" s="95"/>
      <c r="D27" s="95"/>
      <c r="E27" s="93"/>
      <c r="F27" s="93"/>
      <c r="G27" s="93"/>
      <c r="H27" s="93"/>
      <c r="I27" s="93"/>
      <c r="J27" s="93" t="s">
        <v>209</v>
      </c>
      <c r="K27" s="90"/>
      <c r="L27" s="90"/>
      <c r="M27" s="90"/>
      <c r="N27" s="90"/>
      <c r="AB27" s="90" t="s">
        <v>457</v>
      </c>
    </row>
    <row r="28" spans="2:33" ht="16.5" customHeight="1">
      <c r="B28" s="106" t="s">
        <v>67</v>
      </c>
      <c r="C28" s="107"/>
      <c r="D28" s="107"/>
      <c r="E28" s="107"/>
      <c r="F28" s="107"/>
      <c r="G28" s="107"/>
      <c r="H28" s="107"/>
      <c r="I28" s="107"/>
      <c r="J28" s="108"/>
      <c r="K28" s="108"/>
      <c r="L28" s="108"/>
      <c r="M28" s="108"/>
      <c r="N28" s="108"/>
      <c r="O28" s="108"/>
      <c r="P28" s="109"/>
      <c r="Q28" s="109"/>
      <c r="R28" s="109"/>
      <c r="S28" s="109"/>
    </row>
    <row r="29" spans="2:33" ht="16.5" customHeight="1">
      <c r="B29" s="107"/>
      <c r="C29" s="1140" t="s">
        <v>71</v>
      </c>
      <c r="D29" s="1141"/>
      <c r="E29" s="1141"/>
      <c r="F29" s="1141"/>
      <c r="G29" s="1141"/>
      <c r="H29" s="1141"/>
      <c r="I29" s="1141"/>
      <c r="J29" s="1141"/>
      <c r="K29" s="1141"/>
      <c r="L29" s="1141"/>
      <c r="M29" s="1141"/>
      <c r="N29" s="1141"/>
      <c r="O29" s="1141"/>
      <c r="P29" s="1141"/>
      <c r="Q29" s="1141"/>
      <c r="R29" s="1142"/>
      <c r="S29" s="108"/>
      <c r="T29" s="90"/>
      <c r="U29" s="90"/>
      <c r="V29" s="90"/>
      <c r="W29" s="1140" t="s">
        <v>73</v>
      </c>
      <c r="X29" s="1141"/>
      <c r="Y29" s="1141"/>
      <c r="Z29" s="1141"/>
      <c r="AA29" s="1141"/>
      <c r="AB29" s="1141"/>
      <c r="AC29" s="1141"/>
      <c r="AD29" s="1141"/>
      <c r="AE29" s="1141"/>
      <c r="AF29" s="1141"/>
      <c r="AG29" s="1142"/>
    </row>
    <row r="30" spans="2:33" ht="16.5" customHeight="1">
      <c r="B30" s="107"/>
      <c r="C30" s="1143"/>
      <c r="D30" s="1144"/>
      <c r="E30" s="1144"/>
      <c r="F30" s="1144"/>
      <c r="G30" s="1144"/>
      <c r="H30" s="1144"/>
      <c r="I30" s="1144"/>
      <c r="J30" s="1144"/>
      <c r="K30" s="1144"/>
      <c r="L30" s="1144"/>
      <c r="M30" s="1144"/>
      <c r="N30" s="1144"/>
      <c r="O30" s="1144"/>
      <c r="P30" s="1144"/>
      <c r="Q30" s="1144"/>
      <c r="R30" s="1145"/>
      <c r="S30" s="108"/>
      <c r="T30" s="90"/>
      <c r="U30" s="90"/>
      <c r="V30" s="90"/>
      <c r="W30" s="1143"/>
      <c r="X30" s="1144"/>
      <c r="Y30" s="1144"/>
      <c r="Z30" s="1144"/>
      <c r="AA30" s="1144"/>
      <c r="AB30" s="1144"/>
      <c r="AC30" s="1144"/>
      <c r="AD30" s="1144"/>
      <c r="AE30" s="1144"/>
      <c r="AF30" s="1144"/>
      <c r="AG30" s="1145"/>
    </row>
    <row r="31" spans="2:33" ht="16.5" customHeight="1">
      <c r="B31" s="107"/>
      <c r="C31" s="1132">
        <f>★波及効果計算ｼｰﾄ!J47</f>
        <v>0</v>
      </c>
      <c r="D31" s="1138"/>
      <c r="E31" s="1138"/>
      <c r="F31" s="1138"/>
      <c r="G31" s="1138"/>
      <c r="H31" s="1138"/>
      <c r="I31" s="1138"/>
      <c r="J31" s="1138"/>
      <c r="K31" s="1138"/>
      <c r="L31" s="1138"/>
      <c r="M31" s="1138"/>
      <c r="N31" s="1138"/>
      <c r="O31" s="1138"/>
      <c r="P31" s="1138"/>
      <c r="Q31" s="1138"/>
      <c r="R31" s="1139"/>
      <c r="S31" s="107"/>
      <c r="T31" s="93"/>
      <c r="U31" s="90"/>
      <c r="V31" s="90"/>
      <c r="W31" s="1132">
        <f>★波及効果計算ｼｰﾄ!N47</f>
        <v>0</v>
      </c>
      <c r="X31" s="1138"/>
      <c r="Y31" s="1138"/>
      <c r="Z31" s="1138"/>
      <c r="AA31" s="1138"/>
      <c r="AB31" s="1138"/>
      <c r="AC31" s="1138"/>
      <c r="AD31" s="1138"/>
      <c r="AE31" s="1138"/>
      <c r="AF31" s="1138"/>
      <c r="AG31" s="1139"/>
    </row>
    <row r="32" spans="2:33" ht="16.5" customHeight="1">
      <c r="B32" s="107"/>
      <c r="C32" s="107"/>
      <c r="D32" s="107"/>
      <c r="E32" s="107"/>
      <c r="F32" s="107"/>
      <c r="G32" s="107"/>
      <c r="H32" s="107"/>
      <c r="I32" s="107"/>
      <c r="J32" s="107"/>
      <c r="K32" s="108"/>
      <c r="L32" s="108"/>
      <c r="M32" s="108"/>
      <c r="N32" s="108"/>
      <c r="O32" s="108"/>
      <c r="P32" s="108"/>
      <c r="Q32" s="109"/>
      <c r="R32" s="109"/>
      <c r="S32" s="109"/>
    </row>
    <row r="33" spans="2:33" ht="16.5" customHeight="1">
      <c r="B33" s="107"/>
      <c r="C33" s="107"/>
      <c r="D33" s="107"/>
      <c r="E33" s="107" t="s">
        <v>458</v>
      </c>
      <c r="F33" s="107"/>
      <c r="G33" s="107"/>
      <c r="H33" s="107"/>
      <c r="I33" s="107"/>
      <c r="J33" s="108"/>
      <c r="K33" s="108"/>
      <c r="L33" s="107" t="s">
        <v>459</v>
      </c>
      <c r="M33" s="108"/>
      <c r="N33" s="108"/>
      <c r="O33" s="108"/>
      <c r="P33" s="108"/>
      <c r="Q33" s="109"/>
      <c r="R33" s="109"/>
      <c r="S33" s="109"/>
      <c r="AB33" s="90" t="s">
        <v>460</v>
      </c>
    </row>
    <row r="34" spans="2:33" ht="16.5" customHeight="1">
      <c r="B34" s="107"/>
      <c r="C34" s="107"/>
      <c r="D34" s="107"/>
      <c r="E34" s="107"/>
      <c r="F34" s="107"/>
      <c r="G34" s="107"/>
      <c r="H34" s="107"/>
      <c r="I34" s="107"/>
      <c r="J34" s="108"/>
      <c r="K34" s="108"/>
      <c r="L34" s="108"/>
      <c r="M34" s="108"/>
      <c r="N34" s="108"/>
      <c r="O34" s="108"/>
      <c r="P34" s="108"/>
      <c r="Q34" s="109"/>
      <c r="R34" s="109"/>
      <c r="S34" s="109"/>
    </row>
    <row r="35" spans="2:33" ht="16.5" customHeight="1">
      <c r="B35" s="107"/>
      <c r="C35" s="1120" t="s">
        <v>210</v>
      </c>
      <c r="D35" s="1121"/>
      <c r="E35" s="1121"/>
      <c r="F35" s="1121"/>
      <c r="G35" s="1121"/>
      <c r="H35" s="1121"/>
      <c r="I35" s="1121"/>
      <c r="J35" s="1121"/>
      <c r="K35" s="1121"/>
      <c r="L35" s="1121"/>
      <c r="M35" s="1121"/>
      <c r="N35" s="1121"/>
      <c r="O35" s="1121"/>
      <c r="P35" s="1121"/>
      <c r="Q35" s="1122"/>
      <c r="R35" s="107"/>
      <c r="S35" s="108"/>
      <c r="T35" s="90"/>
      <c r="W35" s="1123" t="s">
        <v>296</v>
      </c>
      <c r="X35" s="1124"/>
      <c r="Y35" s="1124"/>
      <c r="Z35" s="1124"/>
      <c r="AA35" s="1124"/>
      <c r="AB35" s="1124"/>
      <c r="AC35" s="1124"/>
      <c r="AD35" s="1124"/>
      <c r="AE35" s="1124"/>
      <c r="AF35" s="1124"/>
      <c r="AG35" s="1125"/>
    </row>
    <row r="36" spans="2:33" ht="16.5" customHeight="1">
      <c r="B36" s="107"/>
      <c r="C36" s="1026"/>
      <c r="D36" s="1027"/>
      <c r="E36" s="1129" t="s">
        <v>211</v>
      </c>
      <c r="F36" s="1130"/>
      <c r="G36" s="1130"/>
      <c r="H36" s="1130"/>
      <c r="I36" s="1130"/>
      <c r="J36" s="1130"/>
      <c r="K36" s="1130"/>
      <c r="L36" s="1130"/>
      <c r="M36" s="1130"/>
      <c r="N36" s="1130"/>
      <c r="O36" s="1130"/>
      <c r="P36" s="1130"/>
      <c r="Q36" s="1131"/>
      <c r="R36" s="107"/>
      <c r="S36" s="108"/>
      <c r="T36" s="90"/>
      <c r="W36" s="1126"/>
      <c r="X36" s="1127"/>
      <c r="Y36" s="1127"/>
      <c r="Z36" s="1127"/>
      <c r="AA36" s="1127"/>
      <c r="AB36" s="1127"/>
      <c r="AC36" s="1127"/>
      <c r="AD36" s="1127"/>
      <c r="AE36" s="1127"/>
      <c r="AF36" s="1127"/>
      <c r="AG36" s="1128"/>
    </row>
    <row r="37" spans="2:33" ht="16.5" customHeight="1">
      <c r="B37" s="107"/>
      <c r="C37" s="1132">
        <f>★波及効果計算ｼｰﾄ!K47</f>
        <v>0</v>
      </c>
      <c r="D37" s="1133"/>
      <c r="E37" s="1137">
        <f>★波及効果計算ｼｰﾄ!L47</f>
        <v>0</v>
      </c>
      <c r="F37" s="1138"/>
      <c r="G37" s="1138"/>
      <c r="H37" s="1138"/>
      <c r="I37" s="1138"/>
      <c r="J37" s="1138"/>
      <c r="K37" s="1138"/>
      <c r="L37" s="1138"/>
      <c r="M37" s="1138"/>
      <c r="N37" s="1138"/>
      <c r="O37" s="1138"/>
      <c r="P37" s="1138"/>
      <c r="Q37" s="1139"/>
      <c r="R37" s="107"/>
      <c r="S37" s="108"/>
      <c r="T37" s="90"/>
      <c r="W37" s="1132">
        <f>★波及効果計算ｼｰﾄ!O47</f>
        <v>0</v>
      </c>
      <c r="X37" s="1138"/>
      <c r="Y37" s="1138"/>
      <c r="Z37" s="1138"/>
      <c r="AA37" s="1138"/>
      <c r="AB37" s="1138"/>
      <c r="AC37" s="1138"/>
      <c r="AD37" s="1138"/>
      <c r="AE37" s="1138"/>
      <c r="AF37" s="1138"/>
      <c r="AG37" s="1139"/>
    </row>
    <row r="38" spans="2:33" ht="16.5" customHeight="1">
      <c r="B38" s="107"/>
      <c r="C38" s="107"/>
      <c r="D38" s="107"/>
      <c r="E38" s="107"/>
      <c r="F38" s="107"/>
      <c r="G38" s="107"/>
      <c r="H38" s="107"/>
      <c r="I38" s="107"/>
      <c r="J38" s="107"/>
      <c r="K38" s="108"/>
      <c r="L38" s="108"/>
      <c r="M38" s="108"/>
      <c r="N38" s="108"/>
      <c r="O38" s="108"/>
      <c r="P38" s="109"/>
      <c r="Q38" s="109"/>
      <c r="R38" s="109"/>
      <c r="S38" s="109"/>
    </row>
    <row r="39" spans="2:33" ht="16.5" customHeight="1">
      <c r="C39" s="95"/>
      <c r="D39" s="93"/>
      <c r="E39" s="93"/>
      <c r="F39" s="93"/>
      <c r="G39" s="93"/>
      <c r="H39" s="93"/>
      <c r="I39" s="90"/>
      <c r="J39" s="90"/>
      <c r="AB39" s="90" t="s">
        <v>461</v>
      </c>
    </row>
    <row r="40" spans="2:33" ht="16.5" customHeight="1">
      <c r="B40" s="106" t="s">
        <v>68</v>
      </c>
      <c r="C40" s="107"/>
      <c r="D40" s="107"/>
      <c r="E40" s="107"/>
      <c r="F40" s="107"/>
      <c r="G40" s="107"/>
      <c r="H40" s="107"/>
      <c r="I40" s="108"/>
      <c r="J40" s="108"/>
      <c r="K40" s="109"/>
      <c r="L40" s="109"/>
      <c r="M40" s="109"/>
      <c r="N40" s="109"/>
    </row>
    <row r="41" spans="2:33" ht="16.5" customHeight="1">
      <c r="B41" s="107"/>
      <c r="C41" s="1140" t="s">
        <v>74</v>
      </c>
      <c r="D41" s="1141"/>
      <c r="E41" s="1141"/>
      <c r="F41" s="1141"/>
      <c r="G41" s="1141"/>
      <c r="H41" s="1141"/>
      <c r="I41" s="1141"/>
      <c r="J41" s="1141"/>
      <c r="K41" s="1141"/>
      <c r="L41" s="1141"/>
      <c r="M41" s="1142"/>
      <c r="N41" s="108"/>
      <c r="O41" s="1144"/>
      <c r="P41" s="1144"/>
      <c r="Q41" s="1144"/>
      <c r="R41" s="1144"/>
      <c r="S41" s="1144"/>
      <c r="T41" s="1144"/>
      <c r="U41" s="1144"/>
      <c r="V41" s="1145"/>
      <c r="W41" s="1123" t="s">
        <v>212</v>
      </c>
      <c r="X41" s="1124"/>
      <c r="Y41" s="1124"/>
      <c r="Z41" s="1124"/>
      <c r="AA41" s="1124"/>
      <c r="AB41" s="1124"/>
      <c r="AC41" s="1124"/>
      <c r="AD41" s="1124"/>
      <c r="AE41" s="1124"/>
      <c r="AF41" s="1147"/>
      <c r="AG41" s="1150" t="s">
        <v>456</v>
      </c>
    </row>
    <row r="42" spans="2:33" ht="16.5" customHeight="1">
      <c r="B42" s="107"/>
      <c r="C42" s="1143"/>
      <c r="D42" s="1144"/>
      <c r="E42" s="1144"/>
      <c r="F42" s="1144"/>
      <c r="G42" s="1144"/>
      <c r="H42" s="1144"/>
      <c r="I42" s="1144"/>
      <c r="J42" s="1144"/>
      <c r="K42" s="1144"/>
      <c r="L42" s="1144"/>
      <c r="M42" s="1145"/>
      <c r="N42" s="108"/>
      <c r="P42" s="99" t="s">
        <v>213</v>
      </c>
      <c r="R42" s="92"/>
      <c r="S42" s="92"/>
      <c r="T42" s="92"/>
      <c r="U42" s="92"/>
      <c r="V42" s="92"/>
      <c r="W42" s="1126"/>
      <c r="X42" s="1127"/>
      <c r="Y42" s="1127"/>
      <c r="Z42" s="1127"/>
      <c r="AA42" s="1127"/>
      <c r="AB42" s="1127"/>
      <c r="AC42" s="1127"/>
      <c r="AD42" s="1127"/>
      <c r="AE42" s="1127"/>
      <c r="AF42" s="1148"/>
      <c r="AG42" s="1151"/>
    </row>
    <row r="43" spans="2:33" ht="16.5" customHeight="1">
      <c r="B43" s="107"/>
      <c r="C43" s="1132">
        <f>★波及効果計算ｼｰﾄ!Q47</f>
        <v>0</v>
      </c>
      <c r="D43" s="1138"/>
      <c r="E43" s="1138"/>
      <c r="F43" s="1138"/>
      <c r="G43" s="1138"/>
      <c r="H43" s="1138"/>
      <c r="I43" s="1138"/>
      <c r="J43" s="1138"/>
      <c r="K43" s="1138"/>
      <c r="L43" s="1138"/>
      <c r="M43" s="1139"/>
      <c r="N43" s="107"/>
      <c r="O43" s="90"/>
      <c r="P43" s="94"/>
      <c r="Q43" s="93" t="s">
        <v>462</v>
      </c>
      <c r="R43" s="90"/>
      <c r="S43" s="90"/>
      <c r="W43" s="1132">
        <f>★波及効果計算ｼｰﾄ!P47</f>
        <v>0</v>
      </c>
      <c r="X43" s="1138"/>
      <c r="Y43" s="1138"/>
      <c r="Z43" s="1138"/>
      <c r="AA43" s="1138"/>
      <c r="AB43" s="1138"/>
      <c r="AC43" s="1138"/>
      <c r="AD43" s="1138"/>
      <c r="AE43" s="1138"/>
      <c r="AF43" s="1133"/>
      <c r="AG43" s="1152"/>
    </row>
    <row r="44" spans="2:33" ht="16.5" customHeight="1">
      <c r="B44" s="107"/>
      <c r="C44" s="107"/>
      <c r="D44" s="107"/>
      <c r="E44" s="107"/>
      <c r="F44" s="107"/>
      <c r="G44" s="107"/>
      <c r="H44" s="107"/>
      <c r="I44" s="107"/>
      <c r="J44" s="107"/>
      <c r="K44" s="107"/>
      <c r="L44" s="108"/>
      <c r="M44" s="110"/>
      <c r="N44" s="107"/>
      <c r="O44" s="90"/>
      <c r="P44" s="90"/>
    </row>
    <row r="45" spans="2:33" ht="16.5" customHeight="1">
      <c r="B45" s="107"/>
      <c r="C45" s="107"/>
      <c r="D45" s="107" t="s">
        <v>458</v>
      </c>
      <c r="E45" s="107"/>
      <c r="F45" s="107"/>
      <c r="G45" s="107"/>
      <c r="H45" s="107"/>
      <c r="I45" s="107"/>
      <c r="J45" s="107"/>
      <c r="K45" s="108"/>
      <c r="L45" s="107" t="s">
        <v>459</v>
      </c>
      <c r="M45" s="107"/>
      <c r="N45" s="108"/>
      <c r="O45" s="90"/>
      <c r="P45" s="90"/>
      <c r="AB45" s="93"/>
    </row>
    <row r="46" spans="2:33" ht="16.5" customHeight="1">
      <c r="B46" s="107"/>
      <c r="C46" s="107"/>
      <c r="D46" s="107"/>
      <c r="E46" s="107"/>
      <c r="F46" s="107"/>
      <c r="G46" s="107"/>
      <c r="H46" s="107"/>
      <c r="I46" s="107"/>
      <c r="J46" s="107"/>
      <c r="K46" s="108"/>
      <c r="L46" s="108"/>
      <c r="M46" s="108"/>
      <c r="N46" s="108"/>
      <c r="O46" s="90"/>
      <c r="P46" s="90"/>
    </row>
    <row r="47" spans="2:33" ht="16.5" customHeight="1">
      <c r="B47" s="107"/>
      <c r="C47" s="1120" t="s">
        <v>214</v>
      </c>
      <c r="D47" s="1121"/>
      <c r="E47" s="1121"/>
      <c r="F47" s="1121"/>
      <c r="G47" s="1121"/>
      <c r="H47" s="1121"/>
      <c r="I47" s="1121"/>
      <c r="J47" s="1121"/>
      <c r="K47" s="1121"/>
      <c r="L47" s="1122"/>
      <c r="M47" s="107"/>
      <c r="N47" s="108"/>
      <c r="O47" s="90"/>
      <c r="P47" s="90"/>
      <c r="Q47" s="90"/>
      <c r="R47" s="90"/>
    </row>
    <row r="48" spans="2:33" ht="16.5" customHeight="1">
      <c r="B48" s="107"/>
      <c r="C48" s="1024"/>
      <c r="D48" s="1025"/>
      <c r="E48" s="1134" t="s">
        <v>215</v>
      </c>
      <c r="F48" s="1135"/>
      <c r="G48" s="1135"/>
      <c r="H48" s="1135"/>
      <c r="I48" s="1135"/>
      <c r="J48" s="1135"/>
      <c r="K48" s="1135"/>
      <c r="L48" s="1136"/>
      <c r="M48" s="107"/>
      <c r="N48" s="1029"/>
      <c r="O48" s="90"/>
      <c r="P48" s="90"/>
      <c r="Q48" s="90"/>
      <c r="R48" s="90"/>
    </row>
    <row r="49" spans="2:33" ht="16.5" customHeight="1">
      <c r="B49" s="107"/>
      <c r="C49" s="1132">
        <f>★波及効果計算ｼｰﾄ!R47</f>
        <v>0</v>
      </c>
      <c r="D49" s="1133"/>
      <c r="E49" s="1137">
        <f>★波及効果計算ｼｰﾄ!S47</f>
        <v>0</v>
      </c>
      <c r="F49" s="1138"/>
      <c r="G49" s="1138"/>
      <c r="H49" s="1138"/>
      <c r="I49" s="1138"/>
      <c r="J49" s="1138"/>
      <c r="K49" s="1138"/>
      <c r="L49" s="1139"/>
      <c r="M49" s="107"/>
      <c r="N49" s="108"/>
      <c r="O49" s="90"/>
      <c r="P49" s="90"/>
      <c r="Q49" s="90"/>
      <c r="R49" s="90"/>
    </row>
    <row r="50" spans="2:33" ht="16.5" customHeight="1">
      <c r="B50" s="107"/>
      <c r="C50" s="107"/>
      <c r="D50" s="107"/>
      <c r="E50" s="107"/>
      <c r="F50" s="107"/>
      <c r="G50" s="107"/>
      <c r="H50" s="107"/>
      <c r="I50" s="108"/>
      <c r="J50" s="108"/>
      <c r="K50" s="108"/>
      <c r="L50" s="108"/>
      <c r="M50" s="108"/>
      <c r="N50" s="108"/>
    </row>
    <row r="51" spans="2:33" ht="16.5" customHeight="1">
      <c r="B51" s="93"/>
      <c r="C51" s="93"/>
      <c r="D51" s="93"/>
      <c r="E51" s="93"/>
      <c r="F51" s="93"/>
      <c r="G51" s="93"/>
      <c r="H51" s="93"/>
      <c r="I51" s="90"/>
      <c r="J51" s="90"/>
      <c r="K51" s="90"/>
      <c r="L51" s="90"/>
      <c r="M51" s="90"/>
      <c r="N51" s="90"/>
    </row>
    <row r="52" spans="2:33" ht="20.25" customHeight="1">
      <c r="B52" s="1038" t="s">
        <v>463</v>
      </c>
      <c r="C52" s="1146"/>
      <c r="D52" s="1146"/>
      <c r="E52" s="1146"/>
      <c r="F52" s="1146"/>
      <c r="G52" s="1146"/>
      <c r="H52" s="1146"/>
      <c r="I52" s="1146"/>
      <c r="J52" s="1146"/>
      <c r="K52" s="1146"/>
      <c r="L52" s="1039"/>
    </row>
    <row r="53" spans="2:33" ht="9" customHeight="1">
      <c r="B53" s="89"/>
    </row>
    <row r="54" spans="2:33" ht="15.75" customHeight="1">
      <c r="B54" s="90"/>
      <c r="C54" s="90"/>
      <c r="D54" s="90"/>
      <c r="E54" s="90"/>
      <c r="F54" s="90"/>
      <c r="G54" s="90"/>
      <c r="H54" s="90"/>
      <c r="I54" s="90"/>
      <c r="J54" s="90"/>
      <c r="K54" s="90"/>
      <c r="M54" s="90"/>
      <c r="N54" s="90"/>
      <c r="AG54" s="91" t="s">
        <v>464</v>
      </c>
    </row>
    <row r="55" spans="2:33" ht="15.75" customHeight="1">
      <c r="B55" s="90"/>
      <c r="C55" s="90"/>
      <c r="D55" s="90"/>
      <c r="E55" s="90"/>
      <c r="F55" s="90"/>
      <c r="G55" s="90"/>
      <c r="H55" s="90"/>
      <c r="I55" s="90"/>
      <c r="J55" s="90"/>
      <c r="K55" s="90"/>
      <c r="M55" s="90"/>
      <c r="N55" s="90"/>
      <c r="AG55" s="91"/>
    </row>
    <row r="56" spans="2:33" ht="15.75" customHeight="1">
      <c r="B56" s="90"/>
      <c r="C56" s="90"/>
      <c r="D56" s="90"/>
      <c r="E56" s="90"/>
      <c r="F56" s="90"/>
      <c r="G56" s="90"/>
      <c r="H56" s="90"/>
      <c r="I56" s="90"/>
      <c r="J56" s="90"/>
      <c r="K56" s="90"/>
      <c r="M56" s="90"/>
      <c r="N56" s="90"/>
      <c r="AG56" s="91"/>
    </row>
    <row r="57" spans="2:33" ht="15.75" customHeight="1">
      <c r="B57" s="90"/>
      <c r="C57" s="1140" t="s">
        <v>204</v>
      </c>
      <c r="D57" s="1141"/>
      <c r="E57" s="1141"/>
      <c r="F57" s="1141"/>
      <c r="G57" s="1141"/>
      <c r="H57" s="1141"/>
      <c r="I57" s="1141"/>
      <c r="J57" s="1141"/>
      <c r="K57" s="1141"/>
      <c r="L57" s="1141"/>
      <c r="M57" s="1141"/>
      <c r="N57" s="1141"/>
      <c r="O57" s="1142"/>
      <c r="P57" s="93"/>
      <c r="Q57" s="93"/>
      <c r="R57" s="93"/>
      <c r="AG57" s="91"/>
    </row>
    <row r="58" spans="2:33" ht="15.75" customHeight="1">
      <c r="B58" s="90"/>
      <c r="C58" s="1143"/>
      <c r="D58" s="1144"/>
      <c r="E58" s="1144"/>
      <c r="F58" s="1144"/>
      <c r="G58" s="1144"/>
      <c r="H58" s="1144"/>
      <c r="I58" s="1144"/>
      <c r="J58" s="1144"/>
      <c r="K58" s="1144"/>
      <c r="L58" s="1144"/>
      <c r="M58" s="1144"/>
      <c r="N58" s="1144"/>
      <c r="O58" s="1145"/>
      <c r="P58" s="93"/>
      <c r="Q58" s="93"/>
      <c r="R58" s="93"/>
      <c r="AG58" s="91"/>
    </row>
    <row r="59" spans="2:33" ht="15.75" customHeight="1">
      <c r="B59" s="90"/>
      <c r="C59" s="1132">
        <f>★波及効果計算ｼｰﾄ!D47</f>
        <v>0</v>
      </c>
      <c r="D59" s="1138"/>
      <c r="E59" s="1138"/>
      <c r="F59" s="1138"/>
      <c r="G59" s="1138"/>
      <c r="H59" s="1138"/>
      <c r="I59" s="1138"/>
      <c r="J59" s="1138"/>
      <c r="K59" s="1138"/>
      <c r="L59" s="1138"/>
      <c r="M59" s="1138"/>
      <c r="N59" s="1138"/>
      <c r="O59" s="1139"/>
      <c r="P59" s="100"/>
      <c r="Q59" s="100"/>
      <c r="R59" s="100"/>
      <c r="S59" s="93"/>
      <c r="T59" s="93"/>
      <c r="U59" s="93"/>
      <c r="V59" s="93"/>
      <c r="W59" s="93"/>
      <c r="X59" s="93"/>
      <c r="Y59" s="93"/>
      <c r="Z59" s="93"/>
      <c r="AA59" s="93"/>
      <c r="AB59" s="93"/>
      <c r="AC59" s="93"/>
      <c r="AD59" s="93"/>
      <c r="AE59" s="93"/>
      <c r="AF59" s="93"/>
      <c r="AG59" s="93"/>
    </row>
    <row r="60" spans="2:33" ht="15.75" customHeight="1">
      <c r="B60" s="90"/>
      <c r="S60" s="93"/>
      <c r="T60" s="93"/>
      <c r="U60" s="93"/>
      <c r="V60" s="93"/>
      <c r="W60" s="93"/>
      <c r="X60" s="93"/>
      <c r="Y60" s="93"/>
      <c r="Z60" s="93"/>
      <c r="AA60" s="93"/>
      <c r="AB60" s="93"/>
      <c r="AC60" s="93"/>
      <c r="AD60" s="93"/>
      <c r="AE60" s="93"/>
      <c r="AF60" s="93"/>
      <c r="AG60" s="93"/>
    </row>
    <row r="61" spans="2:33" ht="15.75" customHeight="1">
      <c r="B61" s="90"/>
      <c r="S61" s="100"/>
      <c r="T61" s="100"/>
      <c r="U61" s="100"/>
      <c r="V61" s="100"/>
      <c r="W61" s="100"/>
      <c r="X61" s="100"/>
      <c r="Y61" s="100"/>
      <c r="Z61" s="100"/>
      <c r="AA61" s="100"/>
      <c r="AB61" s="100"/>
      <c r="AC61" s="100"/>
      <c r="AD61" s="100"/>
      <c r="AE61" s="100"/>
      <c r="AF61" s="100"/>
      <c r="AG61" s="100"/>
    </row>
    <row r="62" spans="2:33" ht="15.75" customHeight="1">
      <c r="B62" s="90"/>
      <c r="C62" s="90"/>
      <c r="D62" s="93"/>
      <c r="E62" s="93"/>
      <c r="F62" s="94"/>
      <c r="G62" s="93"/>
      <c r="H62" s="93"/>
      <c r="I62" s="93"/>
      <c r="J62" s="93"/>
      <c r="K62" s="93"/>
      <c r="L62" s="90"/>
      <c r="M62" s="90"/>
      <c r="N62" s="90"/>
    </row>
    <row r="63" spans="2:33" ht="15.75" customHeight="1">
      <c r="C63" s="93"/>
      <c r="D63" s="95"/>
      <c r="E63" s="93"/>
      <c r="F63" s="93"/>
      <c r="G63" s="93"/>
      <c r="H63" s="90"/>
      <c r="I63" s="93"/>
      <c r="J63" s="93"/>
      <c r="K63" s="93"/>
      <c r="L63" s="93"/>
      <c r="M63" s="90"/>
      <c r="N63" s="90"/>
      <c r="Q63" s="90"/>
    </row>
    <row r="64" spans="2:33" ht="15.75" customHeight="1">
      <c r="B64" s="106" t="s">
        <v>65</v>
      </c>
      <c r="C64" s="107"/>
      <c r="D64" s="107"/>
      <c r="E64" s="107"/>
      <c r="F64" s="107"/>
      <c r="G64" s="107"/>
      <c r="H64" s="107"/>
      <c r="I64" s="107"/>
      <c r="J64" s="107"/>
      <c r="K64" s="107"/>
      <c r="L64" s="107"/>
      <c r="M64" s="107"/>
      <c r="N64" s="107"/>
      <c r="O64" s="111"/>
      <c r="P64" s="111"/>
      <c r="Q64" s="101"/>
      <c r="R64" s="101"/>
      <c r="Y64" s="90"/>
      <c r="AA64" s="90"/>
    </row>
    <row r="65" spans="2:33" ht="15.75" customHeight="1">
      <c r="B65" s="107"/>
      <c r="C65" s="1140" t="s">
        <v>206</v>
      </c>
      <c r="D65" s="1141"/>
      <c r="E65" s="1141"/>
      <c r="F65" s="1141"/>
      <c r="G65" s="1141"/>
      <c r="H65" s="1141"/>
      <c r="I65" s="1141"/>
      <c r="J65" s="1141"/>
      <c r="K65" s="1141"/>
      <c r="L65" s="1141"/>
      <c r="M65" s="1141"/>
      <c r="N65" s="1141"/>
      <c r="O65" s="1142"/>
      <c r="P65" s="107"/>
      <c r="Q65" s="93"/>
      <c r="R65" s="93"/>
      <c r="S65" s="93"/>
      <c r="T65" s="93"/>
      <c r="U65" s="93"/>
      <c r="V65" s="93"/>
      <c r="W65" s="93"/>
      <c r="X65" s="93"/>
      <c r="Y65" s="90"/>
      <c r="Z65" s="93"/>
      <c r="AA65" s="93"/>
      <c r="AB65" s="93"/>
      <c r="AC65" s="93"/>
      <c r="AD65" s="93"/>
      <c r="AE65" s="93"/>
      <c r="AF65" s="93"/>
    </row>
    <row r="66" spans="2:33" ht="15.75" customHeight="1">
      <c r="B66" s="107"/>
      <c r="C66" s="1143"/>
      <c r="D66" s="1144"/>
      <c r="E66" s="1144"/>
      <c r="F66" s="1144"/>
      <c r="G66" s="1144"/>
      <c r="H66" s="1144"/>
      <c r="I66" s="1144"/>
      <c r="J66" s="1144"/>
      <c r="K66" s="1144"/>
      <c r="L66" s="1144"/>
      <c r="M66" s="1144"/>
      <c r="N66" s="1144"/>
      <c r="O66" s="1145"/>
      <c r="P66" s="107"/>
      <c r="Q66" s="93"/>
      <c r="R66" s="93"/>
      <c r="S66" s="93"/>
      <c r="T66" s="93"/>
      <c r="U66" s="93"/>
      <c r="V66" s="93"/>
      <c r="W66" s="93"/>
      <c r="X66" s="93"/>
      <c r="Y66" s="93"/>
      <c r="Z66" s="93"/>
      <c r="AA66" s="93"/>
      <c r="AB66" s="93"/>
      <c r="AC66" s="93"/>
      <c r="AD66" s="93"/>
      <c r="AE66" s="93"/>
      <c r="AF66" s="93"/>
    </row>
    <row r="67" spans="2:33" ht="15.75" customHeight="1">
      <c r="B67" s="107"/>
      <c r="C67" s="1132">
        <f>★波及効果計算ｼｰﾄ!E47</f>
        <v>0</v>
      </c>
      <c r="D67" s="1138"/>
      <c r="E67" s="1138"/>
      <c r="F67" s="1138"/>
      <c r="G67" s="1138"/>
      <c r="H67" s="1138"/>
      <c r="I67" s="1138"/>
      <c r="J67" s="1138"/>
      <c r="K67" s="1138"/>
      <c r="L67" s="1138"/>
      <c r="M67" s="1138"/>
      <c r="N67" s="1138"/>
      <c r="O67" s="1139"/>
      <c r="P67" s="112"/>
      <c r="Q67" s="100"/>
      <c r="R67" s="90" t="s">
        <v>465</v>
      </c>
      <c r="S67" s="100"/>
      <c r="T67" s="100"/>
      <c r="U67" s="90"/>
      <c r="V67" s="90"/>
      <c r="W67" s="90"/>
      <c r="X67" s="90"/>
      <c r="Y67" s="100"/>
      <c r="Z67" s="100"/>
      <c r="AA67" s="100"/>
      <c r="AB67" s="90" t="s">
        <v>466</v>
      </c>
      <c r="AC67" s="100"/>
      <c r="AD67" s="100"/>
      <c r="AE67" s="100"/>
      <c r="AF67" s="100"/>
    </row>
    <row r="68" spans="2:33" ht="15.75" customHeight="1">
      <c r="B68" s="107"/>
      <c r="C68" s="107"/>
      <c r="D68" s="107"/>
      <c r="E68" s="107"/>
      <c r="F68" s="107"/>
      <c r="G68" s="107"/>
      <c r="H68" s="107"/>
      <c r="I68" s="107"/>
      <c r="J68" s="107"/>
      <c r="K68" s="107"/>
      <c r="L68" s="107"/>
      <c r="M68" s="107"/>
      <c r="N68" s="107"/>
      <c r="O68" s="111"/>
      <c r="P68" s="111"/>
      <c r="Q68" s="101"/>
      <c r="R68" s="90"/>
    </row>
    <row r="69" spans="2:33" ht="15.75" customHeight="1">
      <c r="B69" s="90"/>
      <c r="C69" s="93"/>
      <c r="D69" s="95"/>
      <c r="E69" s="93"/>
      <c r="F69" s="93"/>
      <c r="G69" s="90"/>
      <c r="H69" s="93"/>
      <c r="I69" s="93"/>
      <c r="J69" s="93"/>
      <c r="K69" s="93"/>
      <c r="L69" s="93"/>
      <c r="M69" s="90"/>
      <c r="N69" s="90"/>
      <c r="R69" s="93"/>
      <c r="T69" s="93"/>
    </row>
    <row r="70" spans="2:33" ht="15.75" customHeight="1">
      <c r="B70" s="93"/>
      <c r="C70" s="93"/>
      <c r="D70" s="93"/>
      <c r="E70" s="93"/>
      <c r="F70" s="93"/>
      <c r="G70" s="93"/>
      <c r="H70" s="93"/>
      <c r="I70" s="93"/>
      <c r="J70" s="93"/>
      <c r="K70" s="93"/>
      <c r="L70" s="93"/>
      <c r="M70" s="93"/>
      <c r="N70" s="93"/>
      <c r="O70" s="101"/>
      <c r="P70" s="101"/>
      <c r="Q70" s="101"/>
      <c r="R70" s="113" t="s">
        <v>65</v>
      </c>
      <c r="S70" s="115"/>
      <c r="T70" s="114"/>
      <c r="U70" s="114"/>
      <c r="V70" s="114"/>
      <c r="W70" s="114"/>
      <c r="X70" s="114"/>
      <c r="Y70" s="114"/>
      <c r="Z70" s="114"/>
      <c r="AA70" s="114"/>
      <c r="AB70" s="114"/>
      <c r="AC70" s="114"/>
      <c r="AD70" s="114"/>
      <c r="AE70" s="114"/>
      <c r="AF70" s="114"/>
      <c r="AG70" s="114"/>
    </row>
    <row r="71" spans="2:33" ht="15.75" customHeight="1">
      <c r="B71" s="93"/>
      <c r="C71" s="102"/>
      <c r="D71" s="102"/>
      <c r="E71" s="102"/>
      <c r="F71" s="102"/>
      <c r="G71" s="102"/>
      <c r="H71" s="102"/>
      <c r="I71" s="102"/>
      <c r="J71" s="102"/>
      <c r="K71" s="102"/>
      <c r="L71" s="102"/>
      <c r="M71" s="102"/>
      <c r="N71" s="102"/>
      <c r="O71" s="102"/>
      <c r="P71" s="102"/>
      <c r="Q71" s="102"/>
      <c r="R71" s="116"/>
      <c r="S71" s="1153" t="s">
        <v>467</v>
      </c>
      <c r="T71" s="1154"/>
      <c r="U71" s="1154"/>
      <c r="V71" s="1154"/>
      <c r="W71" s="1154"/>
      <c r="X71" s="1154"/>
      <c r="Y71" s="1154"/>
      <c r="Z71" s="1154"/>
      <c r="AA71" s="1154"/>
      <c r="AB71" s="1154"/>
      <c r="AC71" s="1154"/>
      <c r="AD71" s="1154"/>
      <c r="AE71" s="1154"/>
      <c r="AF71" s="1155"/>
      <c r="AG71" s="114"/>
    </row>
    <row r="72" spans="2:33" ht="15.75" customHeight="1">
      <c r="B72" s="93"/>
      <c r="C72" s="102"/>
      <c r="D72" s="102"/>
      <c r="E72" s="102"/>
      <c r="F72" s="102"/>
      <c r="G72" s="102"/>
      <c r="H72" s="102"/>
      <c r="I72" s="102"/>
      <c r="J72" s="102"/>
      <c r="K72" s="102"/>
      <c r="L72" s="102"/>
      <c r="M72" s="102"/>
      <c r="N72" s="102"/>
      <c r="O72" s="102"/>
      <c r="P72" s="102"/>
      <c r="Q72" s="102"/>
      <c r="R72" s="115"/>
      <c r="S72" s="103"/>
      <c r="T72" s="101"/>
      <c r="U72" s="1156" t="s">
        <v>468</v>
      </c>
      <c r="V72" s="1157"/>
      <c r="W72" s="1157"/>
      <c r="X72" s="1157"/>
      <c r="Y72" s="1157"/>
      <c r="Z72" s="1157"/>
      <c r="AA72" s="1157"/>
      <c r="AB72" s="1157"/>
      <c r="AC72" s="1157"/>
      <c r="AD72" s="1157"/>
      <c r="AE72" s="1157"/>
      <c r="AF72" s="1158"/>
      <c r="AG72" s="114"/>
    </row>
    <row r="73" spans="2:33" ht="15.75" customHeight="1">
      <c r="B73" s="93"/>
      <c r="C73" s="102"/>
      <c r="D73" s="102"/>
      <c r="E73" s="102"/>
      <c r="F73" s="102"/>
      <c r="G73" s="102"/>
      <c r="H73" s="102"/>
      <c r="I73" s="102"/>
      <c r="J73" s="102"/>
      <c r="K73" s="102"/>
      <c r="L73" s="102"/>
      <c r="M73" s="102"/>
      <c r="N73" s="102"/>
      <c r="O73" s="102"/>
      <c r="P73" s="102"/>
      <c r="Q73" s="102"/>
      <c r="R73" s="116"/>
      <c r="S73" s="1159">
        <f>★波及効果計算ｼｰﾄ!D93</f>
        <v>0</v>
      </c>
      <c r="T73" s="1160"/>
      <c r="U73" s="1161">
        <f>★波及効果計算ｼｰﾄ!E93</f>
        <v>0</v>
      </c>
      <c r="V73" s="1162"/>
      <c r="W73" s="1162"/>
      <c r="X73" s="1162"/>
      <c r="Y73" s="1162"/>
      <c r="Z73" s="1162"/>
      <c r="AA73" s="1162"/>
      <c r="AB73" s="1162"/>
      <c r="AC73" s="1162"/>
      <c r="AD73" s="1162"/>
      <c r="AE73" s="1162"/>
      <c r="AF73" s="1163"/>
      <c r="AG73" s="114"/>
    </row>
    <row r="74" spans="2:33" ht="15.75" customHeight="1">
      <c r="B74" s="93"/>
      <c r="C74" s="102"/>
      <c r="D74" s="102"/>
      <c r="E74" s="102"/>
      <c r="F74" s="102"/>
      <c r="G74" s="102"/>
      <c r="H74" s="102"/>
      <c r="I74" s="102"/>
      <c r="J74" s="102"/>
      <c r="K74" s="102"/>
      <c r="L74" s="102"/>
      <c r="M74" s="102"/>
      <c r="N74" s="102"/>
      <c r="O74" s="102"/>
      <c r="P74" s="102"/>
      <c r="Q74" s="102"/>
      <c r="R74" s="116"/>
      <c r="S74" s="116"/>
      <c r="T74" s="116"/>
      <c r="U74" s="116"/>
      <c r="V74" s="116"/>
      <c r="W74" s="116"/>
      <c r="X74" s="116"/>
      <c r="Y74" s="116"/>
      <c r="Z74" s="116"/>
      <c r="AA74" s="116"/>
      <c r="AB74" s="116"/>
      <c r="AC74" s="116"/>
      <c r="AD74" s="116"/>
      <c r="AE74" s="116"/>
      <c r="AF74" s="118"/>
      <c r="AG74" s="114"/>
    </row>
    <row r="75" spans="2:33" ht="15.75" customHeight="1">
      <c r="T75" s="102"/>
      <c r="U75" s="102"/>
      <c r="V75" s="102"/>
      <c r="W75" s="102"/>
      <c r="X75" s="102"/>
      <c r="Y75" s="102"/>
      <c r="Z75" s="102"/>
      <c r="AA75" s="102"/>
      <c r="AB75" s="102"/>
      <c r="AC75" s="102"/>
      <c r="AD75" s="102"/>
      <c r="AE75" s="102"/>
      <c r="AF75" s="102"/>
      <c r="AG75" s="93"/>
    </row>
    <row r="76" spans="2:33" ht="15.75" customHeight="1">
      <c r="B76" s="106" t="s">
        <v>469</v>
      </c>
      <c r="C76" s="107"/>
      <c r="D76" s="107"/>
      <c r="E76" s="107"/>
      <c r="F76" s="107"/>
      <c r="G76" s="107"/>
      <c r="H76" s="107"/>
      <c r="I76" s="107"/>
      <c r="J76" s="107"/>
      <c r="K76" s="107"/>
      <c r="L76" s="107"/>
      <c r="M76" s="108"/>
      <c r="N76" s="108"/>
      <c r="R76" s="93"/>
      <c r="S76" s="93"/>
      <c r="T76" s="102"/>
      <c r="U76" s="102"/>
      <c r="V76" s="102"/>
      <c r="W76" s="102"/>
      <c r="X76" s="102"/>
      <c r="Y76" s="90"/>
      <c r="Z76" s="102"/>
      <c r="AA76" s="90"/>
      <c r="AB76" s="102"/>
      <c r="AC76" s="102"/>
      <c r="AD76" s="102"/>
      <c r="AE76" s="102"/>
      <c r="AF76" s="102"/>
      <c r="AG76" s="93"/>
    </row>
    <row r="77" spans="2:33" ht="15.75" customHeight="1">
      <c r="B77" s="108"/>
      <c r="C77" s="1140" t="s">
        <v>470</v>
      </c>
      <c r="D77" s="1141"/>
      <c r="E77" s="1141"/>
      <c r="F77" s="1141"/>
      <c r="G77" s="1141"/>
      <c r="H77" s="1141"/>
      <c r="I77" s="1141"/>
      <c r="J77" s="1141"/>
      <c r="K77" s="1141"/>
      <c r="L77" s="1141"/>
      <c r="M77" s="1142"/>
      <c r="N77" s="107"/>
      <c r="O77" s="93"/>
      <c r="P77" s="93"/>
      <c r="Q77" s="93"/>
      <c r="R77" s="93"/>
      <c r="S77" s="93"/>
      <c r="T77" s="102"/>
      <c r="U77" s="102"/>
      <c r="V77" s="102"/>
      <c r="W77" s="102"/>
      <c r="X77" s="102"/>
      <c r="Y77" s="90"/>
      <c r="Z77" s="102"/>
      <c r="AA77" s="102"/>
      <c r="AB77" s="102"/>
      <c r="AC77" s="102"/>
      <c r="AD77" s="102"/>
      <c r="AE77" s="102"/>
      <c r="AF77" s="102"/>
      <c r="AG77" s="93"/>
    </row>
    <row r="78" spans="2:33" ht="15.75" customHeight="1">
      <c r="B78" s="108"/>
      <c r="C78" s="1143"/>
      <c r="D78" s="1144"/>
      <c r="E78" s="1144"/>
      <c r="F78" s="1144"/>
      <c r="G78" s="1144"/>
      <c r="H78" s="1144"/>
      <c r="I78" s="1144"/>
      <c r="J78" s="1144"/>
      <c r="K78" s="1144"/>
      <c r="L78" s="1144"/>
      <c r="M78" s="1145"/>
      <c r="N78" s="107"/>
      <c r="O78" s="93"/>
      <c r="P78" s="93"/>
      <c r="Q78" s="93"/>
      <c r="R78" s="100"/>
      <c r="S78" s="100"/>
      <c r="T78" s="102"/>
      <c r="U78" s="102"/>
      <c r="V78" s="102"/>
      <c r="W78" s="102"/>
      <c r="X78" s="102"/>
      <c r="Y78" s="102"/>
      <c r="Z78" s="102"/>
      <c r="AA78" s="102"/>
      <c r="AB78" s="102"/>
      <c r="AC78" s="102"/>
      <c r="AD78" s="102"/>
      <c r="AE78" s="102"/>
      <c r="AF78" s="102"/>
      <c r="AG78" s="93"/>
    </row>
    <row r="79" spans="2:33" ht="15.75" customHeight="1">
      <c r="B79" s="108"/>
      <c r="C79" s="1132">
        <f>★波及効果計算ｼｰﾄ!J47</f>
        <v>0</v>
      </c>
      <c r="D79" s="1138"/>
      <c r="E79" s="1138"/>
      <c r="F79" s="1138"/>
      <c r="G79" s="1138"/>
      <c r="H79" s="1138"/>
      <c r="I79" s="1138"/>
      <c r="J79" s="1138"/>
      <c r="K79" s="1138"/>
      <c r="L79" s="1138"/>
      <c r="M79" s="1139"/>
      <c r="N79" s="112"/>
      <c r="O79" s="100"/>
      <c r="P79" s="100"/>
      <c r="Q79" s="100"/>
      <c r="R79" s="90" t="s">
        <v>465</v>
      </c>
      <c r="T79" s="102"/>
      <c r="U79" s="90"/>
      <c r="V79" s="102"/>
      <c r="W79" s="90"/>
      <c r="X79" s="90"/>
      <c r="Y79" s="102"/>
      <c r="Z79" s="102"/>
      <c r="AA79" s="102"/>
      <c r="AB79" s="90" t="s">
        <v>466</v>
      </c>
      <c r="AC79" s="102"/>
      <c r="AD79" s="102"/>
      <c r="AE79" s="102"/>
      <c r="AF79" s="102"/>
      <c r="AG79" s="93"/>
    </row>
    <row r="80" spans="2:33" ht="15.75" customHeight="1">
      <c r="B80" s="108"/>
      <c r="C80" s="107"/>
      <c r="D80" s="107"/>
      <c r="E80" s="107"/>
      <c r="F80" s="107"/>
      <c r="G80" s="107"/>
      <c r="H80" s="107"/>
      <c r="I80" s="107"/>
      <c r="J80" s="107"/>
      <c r="K80" s="107"/>
      <c r="L80" s="107"/>
      <c r="M80" s="108"/>
      <c r="N80" s="108"/>
      <c r="R80" s="90"/>
      <c r="S80" s="102"/>
      <c r="T80" s="102"/>
      <c r="U80" s="102"/>
      <c r="V80" s="102"/>
      <c r="W80" s="102"/>
      <c r="X80" s="102"/>
      <c r="Y80" s="102"/>
      <c r="Z80" s="102"/>
      <c r="AA80" s="102"/>
      <c r="AB80" s="102"/>
      <c r="AC80" s="102"/>
      <c r="AD80" s="102"/>
      <c r="AE80" s="102"/>
      <c r="AF80" s="102"/>
      <c r="AG80" s="93"/>
    </row>
    <row r="81" spans="2:34" ht="15.75" customHeight="1">
      <c r="B81" s="104"/>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4"/>
      <c r="AH81" s="98"/>
    </row>
    <row r="82" spans="2:34" ht="15.75" customHeight="1">
      <c r="B82" s="104"/>
      <c r="C82" s="100"/>
      <c r="D82" s="100"/>
      <c r="E82" s="100"/>
      <c r="F82" s="100"/>
      <c r="G82" s="100"/>
      <c r="H82" s="100"/>
      <c r="I82" s="100"/>
      <c r="J82" s="100"/>
      <c r="K82" s="100"/>
      <c r="L82" s="100"/>
      <c r="M82" s="100"/>
      <c r="N82" s="100"/>
      <c r="O82" s="100"/>
      <c r="P82" s="100"/>
      <c r="Q82" s="100"/>
      <c r="R82" s="113" t="s">
        <v>469</v>
      </c>
      <c r="S82" s="114"/>
      <c r="T82" s="114"/>
      <c r="U82" s="114"/>
      <c r="V82" s="114"/>
      <c r="W82" s="114"/>
      <c r="X82" s="114"/>
      <c r="Y82" s="114"/>
      <c r="Z82" s="114"/>
      <c r="AA82" s="114"/>
      <c r="AB82" s="114"/>
      <c r="AC82" s="114"/>
      <c r="AD82" s="114"/>
      <c r="AE82" s="114"/>
      <c r="AF82" s="98"/>
      <c r="AG82" s="98"/>
      <c r="AH82" s="98"/>
    </row>
    <row r="83" spans="2:34" ht="15.75" customHeight="1">
      <c r="B83" s="104"/>
      <c r="C83" s="100"/>
      <c r="D83" s="100"/>
      <c r="E83" s="100"/>
      <c r="F83" s="100"/>
      <c r="G83" s="100"/>
      <c r="H83" s="100"/>
      <c r="I83" s="100"/>
      <c r="J83" s="100"/>
      <c r="K83" s="100"/>
      <c r="L83" s="100"/>
      <c r="M83" s="100"/>
      <c r="N83" s="100"/>
      <c r="O83" s="100"/>
      <c r="P83" s="100"/>
      <c r="Q83" s="100"/>
      <c r="R83" s="114"/>
      <c r="S83" s="1153" t="s">
        <v>471</v>
      </c>
      <c r="T83" s="1154"/>
      <c r="U83" s="1154"/>
      <c r="V83" s="1154"/>
      <c r="W83" s="1154"/>
      <c r="X83" s="1154"/>
      <c r="Y83" s="1154"/>
      <c r="Z83" s="1154"/>
      <c r="AA83" s="1154"/>
      <c r="AB83" s="1154"/>
      <c r="AC83" s="1154"/>
      <c r="AD83" s="1155"/>
      <c r="AE83" s="114"/>
      <c r="AF83" s="98"/>
      <c r="AG83" s="98"/>
      <c r="AH83" s="98"/>
    </row>
    <row r="84" spans="2:34" ht="15.75" customHeight="1">
      <c r="B84" s="104"/>
      <c r="C84" s="100"/>
      <c r="D84" s="100"/>
      <c r="E84" s="100"/>
      <c r="F84" s="100"/>
      <c r="G84" s="100"/>
      <c r="H84" s="100"/>
      <c r="I84" s="100"/>
      <c r="J84" s="100"/>
      <c r="K84" s="100"/>
      <c r="L84" s="100"/>
      <c r="M84" s="100"/>
      <c r="N84" s="100"/>
      <c r="O84" s="100"/>
      <c r="P84" s="100"/>
      <c r="Q84" s="100"/>
      <c r="R84" s="115"/>
      <c r="S84" s="103"/>
      <c r="T84" s="101"/>
      <c r="U84" s="1156" t="s">
        <v>472</v>
      </c>
      <c r="V84" s="1157"/>
      <c r="W84" s="1157"/>
      <c r="X84" s="1157"/>
      <c r="Y84" s="1157"/>
      <c r="Z84" s="1157"/>
      <c r="AA84" s="1157"/>
      <c r="AB84" s="1157"/>
      <c r="AC84" s="1157"/>
      <c r="AD84" s="1158"/>
      <c r="AE84" s="114"/>
      <c r="AF84" s="98"/>
      <c r="AG84" s="98"/>
      <c r="AH84" s="98"/>
    </row>
    <row r="85" spans="2:34" ht="15.75" customHeight="1">
      <c r="B85" s="104"/>
      <c r="C85" s="100"/>
      <c r="D85" s="100"/>
      <c r="E85" s="100"/>
      <c r="F85" s="100"/>
      <c r="G85" s="100"/>
      <c r="H85" s="100"/>
      <c r="I85" s="100"/>
      <c r="J85" s="100"/>
      <c r="K85" s="100"/>
      <c r="L85" s="100"/>
      <c r="M85" s="100"/>
      <c r="N85" s="100"/>
      <c r="O85" s="100"/>
      <c r="P85" s="100"/>
      <c r="Q85" s="100"/>
      <c r="R85" s="116"/>
      <c r="S85" s="1159">
        <f>★波及効果計算ｼｰﾄ!F93</f>
        <v>0</v>
      </c>
      <c r="T85" s="1160"/>
      <c r="U85" s="1161">
        <f>★波及効果計算ｼｰﾄ!G93</f>
        <v>0</v>
      </c>
      <c r="V85" s="1162"/>
      <c r="W85" s="1162"/>
      <c r="X85" s="1162"/>
      <c r="Y85" s="1162"/>
      <c r="Z85" s="1162"/>
      <c r="AA85" s="1162"/>
      <c r="AB85" s="1162"/>
      <c r="AC85" s="1162"/>
      <c r="AD85" s="1163"/>
      <c r="AE85" s="114"/>
      <c r="AF85" s="98"/>
      <c r="AG85" s="98"/>
      <c r="AH85" s="98"/>
    </row>
    <row r="86" spans="2:34" ht="15.75" customHeight="1">
      <c r="B86" s="104"/>
      <c r="C86" s="100"/>
      <c r="D86" s="100"/>
      <c r="E86" s="100"/>
      <c r="F86" s="100"/>
      <c r="G86" s="100"/>
      <c r="H86" s="100"/>
      <c r="I86" s="100"/>
      <c r="J86" s="100"/>
      <c r="K86" s="100"/>
      <c r="L86" s="100"/>
      <c r="M86" s="100"/>
      <c r="N86" s="100"/>
      <c r="O86" s="100"/>
      <c r="P86" s="100"/>
      <c r="Q86" s="100"/>
      <c r="R86" s="116"/>
      <c r="S86" s="116"/>
      <c r="T86" s="116"/>
      <c r="U86" s="116"/>
      <c r="V86" s="116"/>
      <c r="W86" s="116"/>
      <c r="X86" s="116"/>
      <c r="Y86" s="116"/>
      <c r="Z86" s="116"/>
      <c r="AA86" s="116"/>
      <c r="AB86" s="116"/>
      <c r="AC86" s="116"/>
      <c r="AD86" s="118"/>
      <c r="AE86" s="114"/>
      <c r="AF86" s="98"/>
      <c r="AG86" s="98"/>
      <c r="AH86" s="98"/>
    </row>
    <row r="87" spans="2:34" ht="15.75" customHeight="1">
      <c r="B87" s="104"/>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4"/>
      <c r="AH87" s="98"/>
    </row>
    <row r="88" spans="2:34" ht="15.75" customHeight="1">
      <c r="B88" s="106" t="s">
        <v>473</v>
      </c>
      <c r="C88" s="107"/>
      <c r="D88" s="107"/>
      <c r="E88" s="107"/>
      <c r="F88" s="107"/>
      <c r="G88" s="107"/>
      <c r="H88" s="107"/>
      <c r="I88" s="107"/>
      <c r="J88" s="107"/>
      <c r="K88" s="107"/>
      <c r="L88" s="107"/>
      <c r="M88" s="90"/>
      <c r="N88" s="90"/>
      <c r="R88" s="93"/>
      <c r="S88" s="93"/>
      <c r="T88" s="102"/>
      <c r="U88" s="102"/>
      <c r="V88" s="102"/>
      <c r="W88" s="102"/>
      <c r="X88" s="102"/>
      <c r="Y88" s="90"/>
      <c r="Z88" s="102"/>
      <c r="AA88" s="90"/>
      <c r="AB88" s="102"/>
      <c r="AC88" s="102"/>
      <c r="AD88" s="102"/>
      <c r="AE88" s="102"/>
      <c r="AF88" s="102"/>
      <c r="AG88" s="93"/>
    </row>
    <row r="89" spans="2:34" ht="15.75" customHeight="1">
      <c r="B89" s="108"/>
      <c r="C89" s="1140" t="s">
        <v>474</v>
      </c>
      <c r="D89" s="1141"/>
      <c r="E89" s="1141"/>
      <c r="F89" s="1141"/>
      <c r="G89" s="1141"/>
      <c r="H89" s="1141"/>
      <c r="I89" s="1141"/>
      <c r="J89" s="1141"/>
      <c r="K89" s="1142"/>
      <c r="L89" s="107"/>
      <c r="M89" s="93"/>
      <c r="N89" s="93"/>
      <c r="O89" s="93"/>
      <c r="P89" s="93"/>
      <c r="Q89" s="93"/>
      <c r="R89" s="93"/>
      <c r="S89" s="93"/>
      <c r="T89" s="102"/>
      <c r="U89" s="102"/>
      <c r="V89" s="102"/>
      <c r="W89" s="102"/>
      <c r="X89" s="102"/>
      <c r="Y89" s="90"/>
      <c r="Z89" s="102"/>
      <c r="AA89" s="102"/>
      <c r="AB89" s="102"/>
      <c r="AC89" s="102"/>
      <c r="AD89" s="102"/>
      <c r="AE89" s="102"/>
      <c r="AF89" s="102"/>
      <c r="AG89" s="93"/>
    </row>
    <row r="90" spans="2:34" ht="15.75" customHeight="1">
      <c r="B90" s="108"/>
      <c r="C90" s="1143"/>
      <c r="D90" s="1144"/>
      <c r="E90" s="1144"/>
      <c r="F90" s="1144"/>
      <c r="G90" s="1144"/>
      <c r="H90" s="1144"/>
      <c r="I90" s="1144"/>
      <c r="J90" s="1144"/>
      <c r="K90" s="1145"/>
      <c r="L90" s="107"/>
      <c r="M90" s="93"/>
      <c r="N90" s="93"/>
      <c r="O90" s="93"/>
      <c r="P90" s="93"/>
      <c r="Q90" s="93"/>
      <c r="R90" s="100"/>
      <c r="S90" s="100"/>
      <c r="T90" s="102"/>
      <c r="U90" s="102"/>
      <c r="V90" s="102"/>
      <c r="W90" s="102"/>
      <c r="X90" s="102"/>
      <c r="Y90" s="102"/>
      <c r="Z90" s="102"/>
      <c r="AA90" s="102"/>
      <c r="AB90" s="102"/>
      <c r="AC90" s="102"/>
      <c r="AD90" s="102"/>
      <c r="AE90" s="102"/>
      <c r="AF90" s="102"/>
      <c r="AG90" s="93"/>
    </row>
    <row r="91" spans="2:34" ht="15.75" customHeight="1">
      <c r="B91" s="108"/>
      <c r="C91" s="1132">
        <f>★波及効果計算ｼｰﾄ!Q47</f>
        <v>0</v>
      </c>
      <c r="D91" s="1138"/>
      <c r="E91" s="1138"/>
      <c r="F91" s="1138"/>
      <c r="G91" s="1138"/>
      <c r="H91" s="1138"/>
      <c r="I91" s="1138"/>
      <c r="J91" s="1138"/>
      <c r="K91" s="1139"/>
      <c r="L91" s="112"/>
      <c r="M91" s="100"/>
      <c r="N91" s="100"/>
      <c r="O91" s="100"/>
      <c r="P91" s="100"/>
      <c r="Q91" s="100"/>
      <c r="R91" s="90" t="s">
        <v>465</v>
      </c>
      <c r="T91" s="102"/>
      <c r="U91" s="90"/>
      <c r="V91" s="102"/>
      <c r="W91" s="90"/>
      <c r="X91" s="90"/>
      <c r="Y91" s="102"/>
      <c r="Z91" s="102"/>
      <c r="AA91" s="102"/>
      <c r="AB91" s="90" t="s">
        <v>466</v>
      </c>
      <c r="AC91" s="102"/>
      <c r="AD91" s="102"/>
      <c r="AE91" s="102"/>
      <c r="AF91" s="102"/>
      <c r="AG91" s="93"/>
    </row>
    <row r="92" spans="2:34" ht="15.75" customHeight="1">
      <c r="B92" s="108"/>
      <c r="C92" s="107"/>
      <c r="D92" s="107"/>
      <c r="E92" s="107"/>
      <c r="F92" s="107"/>
      <c r="G92" s="107"/>
      <c r="H92" s="107"/>
      <c r="I92" s="107"/>
      <c r="J92" s="107"/>
      <c r="K92" s="107"/>
      <c r="L92" s="107"/>
      <c r="M92" s="90"/>
      <c r="N92" s="90"/>
      <c r="R92" s="90"/>
      <c r="S92" s="102"/>
      <c r="T92" s="102"/>
      <c r="U92" s="102"/>
      <c r="V92" s="102"/>
      <c r="W92" s="102"/>
      <c r="X92" s="102"/>
      <c r="Y92" s="102"/>
      <c r="Z92" s="102"/>
      <c r="AA92" s="102"/>
      <c r="AB92" s="102"/>
      <c r="AC92" s="102"/>
      <c r="AD92" s="102"/>
      <c r="AE92" s="102"/>
      <c r="AF92" s="102"/>
      <c r="AG92" s="93"/>
    </row>
    <row r="93" spans="2:34" ht="15.75" customHeight="1">
      <c r="B93" s="104"/>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4"/>
      <c r="AH93" s="98"/>
    </row>
    <row r="94" spans="2:34" ht="15.75" customHeight="1">
      <c r="B94" s="104"/>
      <c r="C94" s="100"/>
      <c r="D94" s="100"/>
      <c r="E94" s="100"/>
      <c r="F94" s="100"/>
      <c r="G94" s="100"/>
      <c r="H94" s="100"/>
      <c r="I94" s="100"/>
      <c r="J94" s="100"/>
      <c r="K94" s="100"/>
      <c r="L94" s="100"/>
      <c r="M94" s="100"/>
      <c r="N94" s="100"/>
      <c r="O94" s="100"/>
      <c r="P94" s="100"/>
      <c r="Q94" s="100"/>
      <c r="R94" s="113" t="s">
        <v>473</v>
      </c>
      <c r="S94" s="114"/>
      <c r="T94" s="114"/>
      <c r="U94" s="114"/>
      <c r="V94" s="114"/>
      <c r="W94" s="114"/>
      <c r="X94" s="114"/>
      <c r="Y94" s="114"/>
      <c r="Z94" s="114"/>
      <c r="AA94" s="114"/>
      <c r="AB94" s="114"/>
      <c r="AC94" s="114"/>
      <c r="AF94" s="98"/>
      <c r="AG94" s="98"/>
      <c r="AH94" s="98"/>
    </row>
    <row r="95" spans="2:34" ht="15.75" customHeight="1">
      <c r="B95" s="104"/>
      <c r="C95" s="100"/>
      <c r="D95" s="100"/>
      <c r="E95" s="100"/>
      <c r="F95" s="100"/>
      <c r="G95" s="100"/>
      <c r="H95" s="100"/>
      <c r="I95" s="100"/>
      <c r="J95" s="100"/>
      <c r="K95" s="100"/>
      <c r="L95" s="100"/>
      <c r="M95" s="100"/>
      <c r="N95" s="100"/>
      <c r="O95" s="100"/>
      <c r="P95" s="100"/>
      <c r="Q95" s="100"/>
      <c r="R95" s="114"/>
      <c r="S95" s="1153" t="s">
        <v>475</v>
      </c>
      <c r="T95" s="1154"/>
      <c r="U95" s="1154"/>
      <c r="V95" s="1154"/>
      <c r="W95" s="1154"/>
      <c r="X95" s="1154"/>
      <c r="Y95" s="1154"/>
      <c r="Z95" s="1154"/>
      <c r="AA95" s="1154"/>
      <c r="AB95" s="1155"/>
      <c r="AC95" s="115"/>
      <c r="AD95" s="101"/>
      <c r="AF95" s="98"/>
      <c r="AG95" s="98"/>
      <c r="AH95" s="98"/>
    </row>
    <row r="96" spans="2:34" ht="15.75" customHeight="1">
      <c r="B96" s="104"/>
      <c r="C96" s="100"/>
      <c r="D96" s="100"/>
      <c r="E96" s="100"/>
      <c r="F96" s="100"/>
      <c r="G96" s="100"/>
      <c r="H96" s="100"/>
      <c r="I96" s="100"/>
      <c r="J96" s="100"/>
      <c r="K96" s="100"/>
      <c r="L96" s="100"/>
      <c r="M96" s="100"/>
      <c r="N96" s="100"/>
      <c r="O96" s="100"/>
      <c r="P96" s="100"/>
      <c r="Q96" s="100"/>
      <c r="R96" s="115"/>
      <c r="S96" s="103"/>
      <c r="T96" s="101"/>
      <c r="U96" s="1156" t="s">
        <v>476</v>
      </c>
      <c r="V96" s="1157"/>
      <c r="W96" s="1157"/>
      <c r="X96" s="1157"/>
      <c r="Y96" s="1157"/>
      <c r="Z96" s="1157"/>
      <c r="AA96" s="1157"/>
      <c r="AB96" s="1158"/>
      <c r="AC96" s="115"/>
      <c r="AD96" s="101"/>
      <c r="AF96" s="98"/>
      <c r="AG96" s="98"/>
      <c r="AH96" s="98"/>
    </row>
    <row r="97" spans="2:34" ht="15.75" customHeight="1">
      <c r="B97" s="104"/>
      <c r="C97" s="100"/>
      <c r="D97" s="100"/>
      <c r="E97" s="100"/>
      <c r="F97" s="100"/>
      <c r="G97" s="100"/>
      <c r="H97" s="100"/>
      <c r="I97" s="100"/>
      <c r="J97" s="100"/>
      <c r="K97" s="100"/>
      <c r="L97" s="100"/>
      <c r="M97" s="100"/>
      <c r="N97" s="100"/>
      <c r="O97" s="100"/>
      <c r="P97" s="100"/>
      <c r="Q97" s="100"/>
      <c r="R97" s="116"/>
      <c r="S97" s="1159">
        <f>★波及効果計算ｼｰﾄ!H93</f>
        <v>0</v>
      </c>
      <c r="T97" s="1162"/>
      <c r="U97" s="1161">
        <f>★波及効果計算ｼｰﾄ!I93</f>
        <v>0</v>
      </c>
      <c r="V97" s="1162"/>
      <c r="W97" s="1162"/>
      <c r="X97" s="1162"/>
      <c r="Y97" s="1162"/>
      <c r="Z97" s="1162"/>
      <c r="AA97" s="1162"/>
      <c r="AB97" s="1163"/>
      <c r="AC97" s="117"/>
      <c r="AD97" s="105"/>
      <c r="AF97" s="98"/>
      <c r="AG97" s="98"/>
      <c r="AH97" s="98"/>
    </row>
    <row r="98" spans="2:34" ht="15.75" customHeight="1">
      <c r="B98" s="104"/>
      <c r="C98" s="100"/>
      <c r="D98" s="100"/>
      <c r="E98" s="100"/>
      <c r="F98" s="100"/>
      <c r="G98" s="100"/>
      <c r="H98" s="100"/>
      <c r="I98" s="100"/>
      <c r="J98" s="100"/>
      <c r="K98" s="100"/>
      <c r="L98" s="100"/>
      <c r="M98" s="100"/>
      <c r="N98" s="100"/>
      <c r="O98" s="100"/>
      <c r="P98" s="100"/>
      <c r="Q98" s="100"/>
      <c r="R98" s="116"/>
      <c r="S98" s="116"/>
      <c r="T98" s="116"/>
      <c r="U98" s="116"/>
      <c r="V98" s="116"/>
      <c r="W98" s="116"/>
      <c r="X98" s="116"/>
      <c r="Y98" s="116"/>
      <c r="Z98" s="116"/>
      <c r="AA98" s="116"/>
      <c r="AB98" s="116"/>
      <c r="AC98" s="116"/>
      <c r="AD98" s="93"/>
      <c r="AF98" s="98"/>
      <c r="AG98" s="98"/>
      <c r="AH98" s="98"/>
    </row>
    <row r="99" spans="2:34" ht="15.75" customHeight="1">
      <c r="B99" s="104"/>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4"/>
      <c r="AH99" s="98"/>
    </row>
    <row r="100" spans="2:34" ht="15.75" customHeight="1">
      <c r="B100" s="93"/>
      <c r="C100" s="93"/>
      <c r="D100" s="93"/>
      <c r="E100" s="93"/>
      <c r="F100" s="93"/>
      <c r="G100" s="93"/>
      <c r="H100" s="93"/>
      <c r="I100" s="93"/>
      <c r="J100" s="93"/>
      <c r="K100" s="93"/>
      <c r="L100" s="93"/>
      <c r="M100" s="93"/>
      <c r="N100" s="93"/>
      <c r="O100" s="101"/>
      <c r="P100" s="101"/>
      <c r="Q100" s="101"/>
      <c r="R100" s="101"/>
      <c r="S100" s="101"/>
      <c r="T100" s="101"/>
      <c r="U100" s="101"/>
      <c r="V100" s="101"/>
      <c r="W100" s="101"/>
      <c r="X100" s="101"/>
      <c r="Y100" s="101"/>
      <c r="Z100" s="101"/>
      <c r="AA100" s="101"/>
      <c r="AB100" s="101"/>
      <c r="AC100" s="101"/>
      <c r="AD100" s="101"/>
      <c r="AE100" s="101"/>
      <c r="AF100" s="101"/>
      <c r="AG100" s="101"/>
    </row>
  </sheetData>
  <sheetProtection sheet="1" objects="1" scenarios="1"/>
  <mergeCells count="57">
    <mergeCell ref="S95:AB95"/>
    <mergeCell ref="U96:AB96"/>
    <mergeCell ref="S97:T97"/>
    <mergeCell ref="U97:AB97"/>
    <mergeCell ref="S85:T85"/>
    <mergeCell ref="U85:AD85"/>
    <mergeCell ref="C89:K90"/>
    <mergeCell ref="C91:K91"/>
    <mergeCell ref="C77:M78"/>
    <mergeCell ref="C79:M79"/>
    <mergeCell ref="S83:AD83"/>
    <mergeCell ref="U84:AD84"/>
    <mergeCell ref="C67:O67"/>
    <mergeCell ref="S71:AF71"/>
    <mergeCell ref="U72:AF72"/>
    <mergeCell ref="S73:T73"/>
    <mergeCell ref="U73:AF73"/>
    <mergeCell ref="B52:L52"/>
    <mergeCell ref="C57:O58"/>
    <mergeCell ref="C59:O59"/>
    <mergeCell ref="C65:O66"/>
    <mergeCell ref="C7:AG7"/>
    <mergeCell ref="U18:AF18"/>
    <mergeCell ref="AG41:AG43"/>
    <mergeCell ref="W37:AG37"/>
    <mergeCell ref="W41:AF42"/>
    <mergeCell ref="W43:AF43"/>
    <mergeCell ref="C43:M43"/>
    <mergeCell ref="O41:V41"/>
    <mergeCell ref="C37:D37"/>
    <mergeCell ref="E37:Q37"/>
    <mergeCell ref="W31:AG31"/>
    <mergeCell ref="V23:AG24"/>
    <mergeCell ref="B2:L2"/>
    <mergeCell ref="C29:R30"/>
    <mergeCell ref="C31:R31"/>
    <mergeCell ref="C23:Q24"/>
    <mergeCell ref="C25:Q25"/>
    <mergeCell ref="C5:AG6"/>
    <mergeCell ref="C11:AF12"/>
    <mergeCell ref="C13:AF13"/>
    <mergeCell ref="C17:R18"/>
    <mergeCell ref="S17:AF17"/>
    <mergeCell ref="W29:AG30"/>
    <mergeCell ref="V25:AG25"/>
    <mergeCell ref="R23:R25"/>
    <mergeCell ref="U19:AF19"/>
    <mergeCell ref="C19:R19"/>
    <mergeCell ref="S19:T19"/>
    <mergeCell ref="C35:Q35"/>
    <mergeCell ref="W35:AG36"/>
    <mergeCell ref="E36:Q36"/>
    <mergeCell ref="C49:D49"/>
    <mergeCell ref="E48:L48"/>
    <mergeCell ref="E49:L49"/>
    <mergeCell ref="C47:L47"/>
    <mergeCell ref="C41:M42"/>
  </mergeCells>
  <phoneticPr fontId="13"/>
  <pageMargins left="0.78740157480314965" right="0.78740157480314965" top="0.78740157480314965" bottom="0.78740157480314965" header="0" footer="0.19685039370078741"/>
  <pageSetup paperSize="9" scale="95" firstPageNumber="4" orientation="portrait" useFirstPageNumber="1" r:id="rId1"/>
  <headerFooter alignWithMargins="0">
    <oddFooter>&amp;P ページ</oddFooter>
  </headerFooter>
  <rowBreaks count="1" manualBreakCount="1">
    <brk id="51" min="1"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7"/>
  <sheetViews>
    <sheetView showGridLines="0" view="pageBreakPreview" zoomScaleNormal="100" workbookViewId="0"/>
  </sheetViews>
  <sheetFormatPr defaultRowHeight="25.5" customHeight="1"/>
  <cols>
    <col min="1" max="1" width="1.625" style="119" customWidth="1"/>
    <col min="2" max="2" width="4.625" style="119" customWidth="1"/>
    <col min="3" max="3" width="40" style="119" customWidth="1"/>
    <col min="4" max="4" width="26.25" style="119" customWidth="1"/>
    <col min="5" max="5" width="14" style="120" customWidth="1"/>
    <col min="6" max="16384" width="9" style="119"/>
  </cols>
  <sheetData>
    <row r="1" spans="2:5" ht="15" customHeight="1"/>
    <row r="2" spans="2:5" ht="20.25" customHeight="1">
      <c r="B2" s="1167" t="s">
        <v>414</v>
      </c>
      <c r="C2" s="1168"/>
      <c r="D2" s="120"/>
      <c r="E2" s="119"/>
    </row>
    <row r="3" spans="2:5" ht="20.25" customHeight="1">
      <c r="B3" s="121"/>
    </row>
    <row r="4" spans="2:5" ht="20.25" customHeight="1">
      <c r="B4" s="122" t="s">
        <v>58</v>
      </c>
      <c r="C4" s="123" t="s">
        <v>76</v>
      </c>
      <c r="D4" s="123" t="s">
        <v>77</v>
      </c>
      <c r="E4" s="124" t="s">
        <v>75</v>
      </c>
    </row>
    <row r="5" spans="2:5" ht="39" customHeight="1">
      <c r="B5" s="125" t="s">
        <v>429</v>
      </c>
      <c r="C5" s="126" t="s">
        <v>184</v>
      </c>
      <c r="D5" s="127"/>
      <c r="E5" s="585"/>
    </row>
    <row r="6" spans="2:5" ht="39" customHeight="1">
      <c r="B6" s="125" t="s">
        <v>430</v>
      </c>
      <c r="C6" s="126" t="s">
        <v>185</v>
      </c>
      <c r="D6" s="127" t="s">
        <v>186</v>
      </c>
      <c r="E6" s="1172" t="s">
        <v>78</v>
      </c>
    </row>
    <row r="7" spans="2:5" ht="39" customHeight="1">
      <c r="B7" s="125" t="s">
        <v>431</v>
      </c>
      <c r="C7" s="129" t="s">
        <v>922</v>
      </c>
      <c r="D7" s="127" t="s">
        <v>187</v>
      </c>
      <c r="E7" s="1173"/>
    </row>
    <row r="8" spans="2:5" ht="39" customHeight="1">
      <c r="B8" s="125" t="s">
        <v>432</v>
      </c>
      <c r="C8" s="129" t="s">
        <v>188</v>
      </c>
      <c r="D8" s="127" t="s">
        <v>189</v>
      </c>
      <c r="E8" s="1173"/>
    </row>
    <row r="9" spans="2:5" ht="39" customHeight="1">
      <c r="B9" s="125" t="s">
        <v>433</v>
      </c>
      <c r="C9" s="129" t="s">
        <v>190</v>
      </c>
      <c r="D9" s="127" t="s">
        <v>191</v>
      </c>
      <c r="E9" s="1030"/>
    </row>
    <row r="10" spans="2:5" ht="39" customHeight="1">
      <c r="B10" s="125" t="s">
        <v>43</v>
      </c>
      <c r="C10" s="129" t="s">
        <v>923</v>
      </c>
      <c r="D10" s="127" t="s">
        <v>893</v>
      </c>
      <c r="E10" s="128"/>
    </row>
    <row r="11" spans="2:5" ht="39" customHeight="1">
      <c r="B11" s="125" t="s">
        <v>44</v>
      </c>
      <c r="C11" s="129" t="s">
        <v>928</v>
      </c>
      <c r="D11" s="127" t="s">
        <v>192</v>
      </c>
      <c r="E11" s="1169" t="s">
        <v>83</v>
      </c>
    </row>
    <row r="12" spans="2:5" ht="39" customHeight="1">
      <c r="B12" s="125" t="s">
        <v>45</v>
      </c>
      <c r="C12" s="129" t="s">
        <v>924</v>
      </c>
      <c r="D12" s="127" t="s">
        <v>193</v>
      </c>
      <c r="E12" s="1170"/>
    </row>
    <row r="13" spans="2:5" ht="39" customHeight="1">
      <c r="B13" s="125" t="s">
        <v>46</v>
      </c>
      <c r="C13" s="129" t="s">
        <v>925</v>
      </c>
      <c r="D13" s="127" t="s">
        <v>194</v>
      </c>
      <c r="E13" s="1166"/>
    </row>
    <row r="14" spans="2:5" ht="39" customHeight="1">
      <c r="B14" s="125" t="s">
        <v>47</v>
      </c>
      <c r="C14" s="126" t="s">
        <v>85</v>
      </c>
      <c r="D14" s="127" t="s">
        <v>434</v>
      </c>
      <c r="E14" s="128"/>
    </row>
    <row r="15" spans="2:5" ht="39" customHeight="1">
      <c r="B15" s="125" t="s">
        <v>48</v>
      </c>
      <c r="C15" s="129" t="s">
        <v>86</v>
      </c>
      <c r="D15" s="127" t="s">
        <v>195</v>
      </c>
      <c r="E15" s="128"/>
    </row>
    <row r="16" spans="2:5" ht="39" customHeight="1">
      <c r="B16" s="125" t="s">
        <v>49</v>
      </c>
      <c r="C16" s="129" t="s">
        <v>196</v>
      </c>
      <c r="D16" s="127" t="s">
        <v>197</v>
      </c>
      <c r="E16" s="128"/>
    </row>
    <row r="17" spans="1:5" ht="39" customHeight="1">
      <c r="B17" s="125" t="s">
        <v>50</v>
      </c>
      <c r="C17" s="129" t="s">
        <v>198</v>
      </c>
      <c r="D17" s="127" t="s">
        <v>199</v>
      </c>
      <c r="E17" s="128"/>
    </row>
    <row r="18" spans="1:5" ht="39" customHeight="1">
      <c r="B18" s="125" t="s">
        <v>51</v>
      </c>
      <c r="C18" s="129" t="s">
        <v>87</v>
      </c>
      <c r="D18" s="127" t="s">
        <v>200</v>
      </c>
      <c r="E18" s="1169" t="s">
        <v>84</v>
      </c>
    </row>
    <row r="19" spans="1:5" ht="39" customHeight="1">
      <c r="B19" s="125" t="s">
        <v>52</v>
      </c>
      <c r="C19" s="129" t="s">
        <v>926</v>
      </c>
      <c r="D19" s="127" t="s">
        <v>201</v>
      </c>
      <c r="E19" s="1170"/>
    </row>
    <row r="20" spans="1:5" ht="39" customHeight="1">
      <c r="B20" s="125" t="s">
        <v>53</v>
      </c>
      <c r="C20" s="129" t="s">
        <v>927</v>
      </c>
      <c r="D20" s="127" t="s">
        <v>202</v>
      </c>
      <c r="E20" s="1166"/>
    </row>
    <row r="21" spans="1:5" ht="39" customHeight="1">
      <c r="B21" s="125" t="s">
        <v>54</v>
      </c>
      <c r="C21" s="126" t="s">
        <v>88</v>
      </c>
      <c r="D21" s="127" t="s">
        <v>435</v>
      </c>
      <c r="E21" s="1169" t="s">
        <v>79</v>
      </c>
    </row>
    <row r="22" spans="1:5" ht="39" customHeight="1">
      <c r="B22" s="125" t="s">
        <v>436</v>
      </c>
      <c r="C22" s="126" t="s">
        <v>89</v>
      </c>
      <c r="D22" s="127" t="s">
        <v>437</v>
      </c>
      <c r="E22" s="1170"/>
    </row>
    <row r="23" spans="1:5" ht="39" customHeight="1">
      <c r="B23" s="130" t="s">
        <v>438</v>
      </c>
      <c r="C23" s="131" t="s">
        <v>90</v>
      </c>
      <c r="D23" s="132" t="s">
        <v>439</v>
      </c>
      <c r="E23" s="1171"/>
    </row>
    <row r="24" spans="1:5" ht="39" customHeight="1">
      <c r="A24" s="133"/>
      <c r="B24" s="134"/>
      <c r="C24" s="135"/>
      <c r="D24" s="136"/>
      <c r="E24" s="137"/>
    </row>
    <row r="25" spans="1:5" ht="20.25" customHeight="1">
      <c r="B25" s="122" t="s">
        <v>58</v>
      </c>
      <c r="C25" s="123" t="s">
        <v>76</v>
      </c>
      <c r="D25" s="123" t="s">
        <v>77</v>
      </c>
      <c r="E25" s="124" t="s">
        <v>75</v>
      </c>
    </row>
    <row r="26" spans="1:5" ht="39" customHeight="1">
      <c r="B26" s="138" t="s">
        <v>440</v>
      </c>
      <c r="C26" s="139" t="s">
        <v>415</v>
      </c>
      <c r="D26" s="140" t="s">
        <v>416</v>
      </c>
      <c r="E26" s="1166" t="s">
        <v>78</v>
      </c>
    </row>
    <row r="27" spans="1:5" ht="39" customHeight="1">
      <c r="B27" s="125" t="s">
        <v>441</v>
      </c>
      <c r="C27" s="129" t="s">
        <v>417</v>
      </c>
      <c r="D27" s="127" t="s">
        <v>418</v>
      </c>
      <c r="E27" s="1164"/>
    </row>
    <row r="28" spans="1:5" ht="39" customHeight="1">
      <c r="B28" s="125" t="s">
        <v>442</v>
      </c>
      <c r="C28" s="129" t="s">
        <v>419</v>
      </c>
      <c r="D28" s="127" t="s">
        <v>420</v>
      </c>
      <c r="E28" s="1164" t="s">
        <v>83</v>
      </c>
    </row>
    <row r="29" spans="1:5" ht="39" customHeight="1">
      <c r="B29" s="125" t="s">
        <v>443</v>
      </c>
      <c r="C29" s="129" t="s">
        <v>421</v>
      </c>
      <c r="D29" s="127" t="s">
        <v>422</v>
      </c>
      <c r="E29" s="1164"/>
    </row>
    <row r="30" spans="1:5" ht="39" customHeight="1">
      <c r="B30" s="125" t="s">
        <v>444</v>
      </c>
      <c r="C30" s="129" t="s">
        <v>423</v>
      </c>
      <c r="D30" s="127" t="s">
        <v>424</v>
      </c>
      <c r="E30" s="1164" t="s">
        <v>84</v>
      </c>
    </row>
    <row r="31" spans="1:5" ht="39" customHeight="1">
      <c r="B31" s="125" t="s">
        <v>445</v>
      </c>
      <c r="C31" s="129" t="s">
        <v>425</v>
      </c>
      <c r="D31" s="127" t="s">
        <v>426</v>
      </c>
      <c r="E31" s="1164"/>
    </row>
    <row r="32" spans="1:5" ht="39" customHeight="1">
      <c r="B32" s="125" t="s">
        <v>446</v>
      </c>
      <c r="C32" s="129" t="s">
        <v>427</v>
      </c>
      <c r="D32" s="127" t="s">
        <v>447</v>
      </c>
      <c r="E32" s="1164" t="s">
        <v>79</v>
      </c>
    </row>
    <row r="33" spans="2:5" ht="39" customHeight="1">
      <c r="B33" s="130" t="s">
        <v>448</v>
      </c>
      <c r="C33" s="141" t="s">
        <v>428</v>
      </c>
      <c r="D33" s="132" t="s">
        <v>449</v>
      </c>
      <c r="E33" s="1165"/>
    </row>
    <row r="34" spans="2:5" ht="39" customHeight="1"/>
    <row r="35" spans="2:5" ht="39" customHeight="1"/>
    <row r="36" spans="2:5" ht="39" customHeight="1"/>
    <row r="37" spans="2:5" ht="39" customHeight="1"/>
  </sheetData>
  <sheetProtection sheet="1" objects="1" scenarios="1"/>
  <mergeCells count="9">
    <mergeCell ref="E30:E31"/>
    <mergeCell ref="E32:E33"/>
    <mergeCell ref="E26:E27"/>
    <mergeCell ref="B2:C2"/>
    <mergeCell ref="E21:E23"/>
    <mergeCell ref="E18:E20"/>
    <mergeCell ref="E11:E13"/>
    <mergeCell ref="E28:E29"/>
    <mergeCell ref="E6:E8"/>
  </mergeCells>
  <phoneticPr fontId="2"/>
  <pageMargins left="0.78740157480314965" right="0.78740157480314965" top="0.78740157480314965" bottom="0.78740157480314965" header="0" footer="0.19685039370078741"/>
  <pageSetup paperSize="9" scale="96" firstPageNumber="6" orientation="portrait" useFirstPageNumber="1" r:id="rId1"/>
  <headerFooter alignWithMargins="0">
    <oddFooter>&amp;P ページ</oddFooter>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C000"/>
  </sheetPr>
  <dimension ref="B1:W183"/>
  <sheetViews>
    <sheetView showGridLines="0" view="pageBreakPreview" zoomScaleNormal="100" workbookViewId="0"/>
  </sheetViews>
  <sheetFormatPr defaultRowHeight="18.75" customHeight="1"/>
  <cols>
    <col min="1" max="1" width="1.625" style="142" customWidth="1"/>
    <col min="2" max="2" width="2.625" style="142" bestFit="1" customWidth="1"/>
    <col min="3" max="3" width="24.75" style="142" bestFit="1" customWidth="1"/>
    <col min="4" max="16384" width="9" style="142"/>
  </cols>
  <sheetData>
    <row r="1" spans="2:23" ht="15" customHeight="1"/>
    <row r="2" spans="2:23" ht="20.25" customHeight="1">
      <c r="B2" s="1167" t="s">
        <v>484</v>
      </c>
      <c r="C2" s="1168"/>
    </row>
    <row r="3" spans="2:23" s="143" customFormat="1" ht="18.75" customHeight="1">
      <c r="I3" s="144" t="s">
        <v>225</v>
      </c>
      <c r="W3" s="145"/>
    </row>
    <row r="4" spans="2:23" s="145" customFormat="1" ht="18.75" customHeight="1">
      <c r="B4" s="146"/>
      <c r="C4" s="147"/>
      <c r="D4" s="1181" t="s">
        <v>216</v>
      </c>
      <c r="E4" s="1183" t="s">
        <v>78</v>
      </c>
      <c r="F4" s="1183"/>
      <c r="G4" s="1184"/>
      <c r="H4" s="1185" t="s">
        <v>183</v>
      </c>
      <c r="I4" s="1178" t="s">
        <v>226</v>
      </c>
    </row>
    <row r="5" spans="2:23" s="151" customFormat="1" ht="36" customHeight="1">
      <c r="B5" s="148"/>
      <c r="C5" s="149"/>
      <c r="D5" s="1182"/>
      <c r="E5" s="1031" t="s">
        <v>217</v>
      </c>
      <c r="F5" s="1031" t="s">
        <v>55</v>
      </c>
      <c r="G5" s="1032" t="s">
        <v>56</v>
      </c>
      <c r="H5" s="1186"/>
      <c r="I5" s="1179"/>
    </row>
    <row r="6" spans="2:23" s="156" customFormat="1" ht="18.75" customHeight="1">
      <c r="B6" s="1174" t="s">
        <v>58</v>
      </c>
      <c r="C6" s="1175"/>
      <c r="D6" s="153" t="s">
        <v>218</v>
      </c>
      <c r="E6" s="153" t="s">
        <v>219</v>
      </c>
      <c r="F6" s="153" t="s">
        <v>220</v>
      </c>
      <c r="G6" s="154" t="s">
        <v>221</v>
      </c>
      <c r="H6" s="153" t="s">
        <v>227</v>
      </c>
      <c r="I6" s="155" t="s">
        <v>228</v>
      </c>
    </row>
    <row r="7" spans="2:23" s="160" customFormat="1" ht="18.75" customHeight="1">
      <c r="B7" s="1176" t="s">
        <v>77</v>
      </c>
      <c r="C7" s="1177"/>
      <c r="D7" s="157"/>
      <c r="E7" s="157" t="s">
        <v>222</v>
      </c>
      <c r="F7" s="157" t="s">
        <v>223</v>
      </c>
      <c r="G7" s="158" t="s">
        <v>224</v>
      </c>
      <c r="H7" s="157" t="s">
        <v>229</v>
      </c>
      <c r="I7" s="159" t="s">
        <v>230</v>
      </c>
    </row>
    <row r="8" spans="2:23" s="143" customFormat="1" ht="18.75" customHeight="1">
      <c r="B8" s="161" t="s">
        <v>1</v>
      </c>
      <c r="C8" s="162" t="s">
        <v>16</v>
      </c>
      <c r="D8" s="163">
        <f>★波及効果計算ｼｰﾄ!D8</f>
        <v>0</v>
      </c>
      <c r="E8" s="163">
        <f>★波及効果計算ｼｰﾄ!E8</f>
        <v>0</v>
      </c>
      <c r="F8" s="163">
        <f>★波及効果計算ｼｰﾄ!F8</f>
        <v>0</v>
      </c>
      <c r="G8" s="164">
        <f>★波及効果計算ｼｰﾄ!G8</f>
        <v>0</v>
      </c>
      <c r="H8" s="163">
        <f>★波及効果計算ｼｰﾄ!H8</f>
        <v>0</v>
      </c>
      <c r="I8" s="165">
        <f>★波及効果計算ｼｰﾄ!I8</f>
        <v>0</v>
      </c>
    </row>
    <row r="9" spans="2:23" s="143" customFormat="1" ht="18.75" customHeight="1">
      <c r="B9" s="166" t="s">
        <v>2</v>
      </c>
      <c r="C9" s="167" t="s">
        <v>899</v>
      </c>
      <c r="D9" s="168">
        <f>★波及効果計算ｼｰﾄ!D9</f>
        <v>0</v>
      </c>
      <c r="E9" s="168">
        <f>★波及効果計算ｼｰﾄ!E9</f>
        <v>0</v>
      </c>
      <c r="F9" s="168">
        <f>★波及効果計算ｼｰﾄ!F9</f>
        <v>0</v>
      </c>
      <c r="G9" s="169">
        <f>★波及効果計算ｼｰﾄ!G9</f>
        <v>0</v>
      </c>
      <c r="H9" s="168">
        <f>★波及効果計算ｼｰﾄ!H9</f>
        <v>0</v>
      </c>
      <c r="I9" s="170">
        <f>★波及効果計算ｼｰﾄ!I9</f>
        <v>0</v>
      </c>
    </row>
    <row r="10" spans="2:23" s="143" customFormat="1" ht="18.75" customHeight="1">
      <c r="B10" s="166" t="s">
        <v>3</v>
      </c>
      <c r="C10" s="167" t="s">
        <v>900</v>
      </c>
      <c r="D10" s="168">
        <f>★波及効果計算ｼｰﾄ!D10</f>
        <v>0</v>
      </c>
      <c r="E10" s="168">
        <f>★波及効果計算ｼｰﾄ!E10</f>
        <v>0</v>
      </c>
      <c r="F10" s="168">
        <f>★波及効果計算ｼｰﾄ!F10</f>
        <v>0</v>
      </c>
      <c r="G10" s="169">
        <f>★波及効果計算ｼｰﾄ!G10</f>
        <v>0</v>
      </c>
      <c r="H10" s="168">
        <f>★波及効果計算ｼｰﾄ!H10</f>
        <v>0</v>
      </c>
      <c r="I10" s="170">
        <f>★波及効果計算ｼｰﾄ!I10</f>
        <v>0</v>
      </c>
    </row>
    <row r="11" spans="2:23" s="143" customFormat="1" ht="18.75" customHeight="1">
      <c r="B11" s="166" t="s">
        <v>4</v>
      </c>
      <c r="C11" s="167" t="s">
        <v>17</v>
      </c>
      <c r="D11" s="168">
        <f>★波及効果計算ｼｰﾄ!D11</f>
        <v>0</v>
      </c>
      <c r="E11" s="168">
        <f>★波及効果計算ｼｰﾄ!E11</f>
        <v>0</v>
      </c>
      <c r="F11" s="168">
        <f>★波及効果計算ｼｰﾄ!F11</f>
        <v>0</v>
      </c>
      <c r="G11" s="169">
        <f>★波及効果計算ｼｰﾄ!G11</f>
        <v>0</v>
      </c>
      <c r="H11" s="168">
        <f>★波及効果計算ｼｰﾄ!H11</f>
        <v>0</v>
      </c>
      <c r="I11" s="170">
        <f>★波及効果計算ｼｰﾄ!I11</f>
        <v>0</v>
      </c>
    </row>
    <row r="12" spans="2:23" s="143" customFormat="1" ht="18.75" customHeight="1">
      <c r="B12" s="166" t="s">
        <v>5</v>
      </c>
      <c r="C12" s="167" t="s">
        <v>526</v>
      </c>
      <c r="D12" s="168">
        <f>★波及効果計算ｼｰﾄ!D12</f>
        <v>0</v>
      </c>
      <c r="E12" s="168">
        <f>★波及効果計算ｼｰﾄ!E12</f>
        <v>0</v>
      </c>
      <c r="F12" s="168">
        <f>★波及効果計算ｼｰﾄ!F12</f>
        <v>0</v>
      </c>
      <c r="G12" s="169">
        <f>★波及効果計算ｼｰﾄ!G12</f>
        <v>0</v>
      </c>
      <c r="H12" s="168">
        <f>★波及効果計算ｼｰﾄ!H12</f>
        <v>0</v>
      </c>
      <c r="I12" s="170">
        <f>★波及効果計算ｼｰﾄ!I12</f>
        <v>0</v>
      </c>
    </row>
    <row r="13" spans="2:23" s="143" customFormat="1" ht="18.75" customHeight="1">
      <c r="B13" s="166" t="s">
        <v>6</v>
      </c>
      <c r="C13" s="167" t="s">
        <v>135</v>
      </c>
      <c r="D13" s="168">
        <f>★波及効果計算ｼｰﾄ!D13</f>
        <v>0</v>
      </c>
      <c r="E13" s="168">
        <f>★波及効果計算ｼｰﾄ!E13</f>
        <v>0</v>
      </c>
      <c r="F13" s="168">
        <f>★波及効果計算ｼｰﾄ!F13</f>
        <v>0</v>
      </c>
      <c r="G13" s="169">
        <f>★波及効果計算ｼｰﾄ!G13</f>
        <v>0</v>
      </c>
      <c r="H13" s="168">
        <f>★波及効果計算ｼｰﾄ!H13</f>
        <v>0</v>
      </c>
      <c r="I13" s="170">
        <f>★波及効果計算ｼｰﾄ!I13</f>
        <v>0</v>
      </c>
    </row>
    <row r="14" spans="2:23" s="143" customFormat="1" ht="18.75" customHeight="1">
      <c r="B14" s="166" t="s">
        <v>7</v>
      </c>
      <c r="C14" s="171" t="s">
        <v>108</v>
      </c>
      <c r="D14" s="168">
        <f>★波及効果計算ｼｰﾄ!D14</f>
        <v>0</v>
      </c>
      <c r="E14" s="168">
        <f>★波及効果計算ｼｰﾄ!E14</f>
        <v>0</v>
      </c>
      <c r="F14" s="168">
        <f>★波及効果計算ｼｰﾄ!F14</f>
        <v>0</v>
      </c>
      <c r="G14" s="169">
        <f>★波及効果計算ｼｰﾄ!G14</f>
        <v>0</v>
      </c>
      <c r="H14" s="168">
        <f>★波及効果計算ｼｰﾄ!H14</f>
        <v>0</v>
      </c>
      <c r="I14" s="170">
        <f>★波及効果計算ｼｰﾄ!I14</f>
        <v>0</v>
      </c>
    </row>
    <row r="15" spans="2:23" s="143" customFormat="1" ht="18.75" customHeight="1">
      <c r="B15" s="166" t="s">
        <v>8</v>
      </c>
      <c r="C15" s="167" t="s">
        <v>136</v>
      </c>
      <c r="D15" s="168">
        <f>★波及効果計算ｼｰﾄ!D15</f>
        <v>0</v>
      </c>
      <c r="E15" s="168">
        <f>★波及効果計算ｼｰﾄ!E15</f>
        <v>0</v>
      </c>
      <c r="F15" s="168">
        <f>★波及効果計算ｼｰﾄ!F15</f>
        <v>0</v>
      </c>
      <c r="G15" s="169">
        <f>★波及効果計算ｼｰﾄ!G15</f>
        <v>0</v>
      </c>
      <c r="H15" s="168">
        <f>★波及効果計算ｼｰﾄ!H15</f>
        <v>0</v>
      </c>
      <c r="I15" s="170">
        <f>★波及効果計算ｼｰﾄ!I15</f>
        <v>0</v>
      </c>
    </row>
    <row r="16" spans="2:23" s="143" customFormat="1" ht="18.75" customHeight="1">
      <c r="B16" s="166" t="s">
        <v>9</v>
      </c>
      <c r="C16" s="171" t="s">
        <v>306</v>
      </c>
      <c r="D16" s="168">
        <f>★波及効果計算ｼｰﾄ!D16</f>
        <v>0</v>
      </c>
      <c r="E16" s="168">
        <f>★波及効果計算ｼｰﾄ!E16</f>
        <v>0</v>
      </c>
      <c r="F16" s="168">
        <f>★波及効果計算ｼｰﾄ!F16</f>
        <v>0</v>
      </c>
      <c r="G16" s="169">
        <f>★波及効果計算ｼｰﾄ!G16</f>
        <v>0</v>
      </c>
      <c r="H16" s="168">
        <f>★波及効果計算ｼｰﾄ!H16</f>
        <v>0</v>
      </c>
      <c r="I16" s="170">
        <f>★波及効果計算ｼｰﾄ!I16</f>
        <v>0</v>
      </c>
    </row>
    <row r="17" spans="2:9" s="143" customFormat="1" ht="18.75" customHeight="1">
      <c r="B17" s="166" t="s">
        <v>10</v>
      </c>
      <c r="C17" s="171" t="s">
        <v>581</v>
      </c>
      <c r="D17" s="168">
        <f>★波及効果計算ｼｰﾄ!D17</f>
        <v>0</v>
      </c>
      <c r="E17" s="168">
        <f>★波及効果計算ｼｰﾄ!E17</f>
        <v>0</v>
      </c>
      <c r="F17" s="168">
        <f>★波及効果計算ｼｰﾄ!F17</f>
        <v>0</v>
      </c>
      <c r="G17" s="169">
        <f>★波及効果計算ｼｰﾄ!G17</f>
        <v>0</v>
      </c>
      <c r="H17" s="168">
        <f>★波及効果計算ｼｰﾄ!H17</f>
        <v>0</v>
      </c>
      <c r="I17" s="170">
        <f>★波及効果計算ｼｰﾄ!I17</f>
        <v>0</v>
      </c>
    </row>
    <row r="18" spans="2:9" s="143" customFormat="1" ht="18.75" customHeight="1">
      <c r="B18" s="166" t="s">
        <v>11</v>
      </c>
      <c r="C18" s="167" t="s">
        <v>307</v>
      </c>
      <c r="D18" s="168">
        <f>★波及効果計算ｼｰﾄ!D18</f>
        <v>0</v>
      </c>
      <c r="E18" s="168">
        <f>★波及効果計算ｼｰﾄ!E18</f>
        <v>0</v>
      </c>
      <c r="F18" s="168">
        <f>★波及効果計算ｼｰﾄ!F18</f>
        <v>0</v>
      </c>
      <c r="G18" s="169">
        <f>★波及効果計算ｼｰﾄ!G18</f>
        <v>0</v>
      </c>
      <c r="H18" s="168">
        <f>★波及効果計算ｼｰﾄ!H18</f>
        <v>0</v>
      </c>
      <c r="I18" s="170">
        <f>★波及効果計算ｼｰﾄ!I18</f>
        <v>0</v>
      </c>
    </row>
    <row r="19" spans="2:9" s="143" customFormat="1" ht="18.75" customHeight="1">
      <c r="B19" s="166" t="s">
        <v>12</v>
      </c>
      <c r="C19" s="167" t="s">
        <v>137</v>
      </c>
      <c r="D19" s="168">
        <f>★波及効果計算ｼｰﾄ!D19</f>
        <v>0</v>
      </c>
      <c r="E19" s="168">
        <f>★波及効果計算ｼｰﾄ!E19</f>
        <v>0</v>
      </c>
      <c r="F19" s="168">
        <f>★波及効果計算ｼｰﾄ!F19</f>
        <v>0</v>
      </c>
      <c r="G19" s="169">
        <f>★波及効果計算ｼｰﾄ!G19</f>
        <v>0</v>
      </c>
      <c r="H19" s="168">
        <f>★波及効果計算ｼｰﾄ!H19</f>
        <v>0</v>
      </c>
      <c r="I19" s="170">
        <f>★波及効果計算ｼｰﾄ!I19</f>
        <v>0</v>
      </c>
    </row>
    <row r="20" spans="2:9" s="143" customFormat="1" ht="18.75" customHeight="1">
      <c r="B20" s="166" t="s">
        <v>13</v>
      </c>
      <c r="C20" s="167" t="s">
        <v>138</v>
      </c>
      <c r="D20" s="168">
        <f>★波及効果計算ｼｰﾄ!D20</f>
        <v>0</v>
      </c>
      <c r="E20" s="168">
        <f>★波及効果計算ｼｰﾄ!E20</f>
        <v>0</v>
      </c>
      <c r="F20" s="168">
        <f>★波及効果計算ｼｰﾄ!F20</f>
        <v>0</v>
      </c>
      <c r="G20" s="169">
        <f>★波及効果計算ｼｰﾄ!G20</f>
        <v>0</v>
      </c>
      <c r="H20" s="168">
        <f>★波及効果計算ｼｰﾄ!H20</f>
        <v>0</v>
      </c>
      <c r="I20" s="170">
        <f>★波及効果計算ｼｰﾄ!I20</f>
        <v>0</v>
      </c>
    </row>
    <row r="21" spans="2:9" s="143" customFormat="1" ht="18.75" customHeight="1">
      <c r="B21" s="166" t="s">
        <v>14</v>
      </c>
      <c r="C21" s="167" t="s">
        <v>139</v>
      </c>
      <c r="D21" s="168">
        <f>★波及効果計算ｼｰﾄ!D21</f>
        <v>0</v>
      </c>
      <c r="E21" s="168">
        <f>★波及効果計算ｼｰﾄ!E21</f>
        <v>0</v>
      </c>
      <c r="F21" s="168">
        <f>★波及効果計算ｼｰﾄ!F21</f>
        <v>0</v>
      </c>
      <c r="G21" s="169">
        <f>★波及効果計算ｼｰﾄ!G21</f>
        <v>0</v>
      </c>
      <c r="H21" s="168">
        <f>★波及効果計算ｼｰﾄ!H21</f>
        <v>0</v>
      </c>
      <c r="I21" s="170">
        <f>★波及効果計算ｼｰﾄ!I21</f>
        <v>0</v>
      </c>
    </row>
    <row r="22" spans="2:9" s="143" customFormat="1" ht="18.75" customHeight="1">
      <c r="B22" s="166" t="s">
        <v>28</v>
      </c>
      <c r="C22" s="167" t="s">
        <v>527</v>
      </c>
      <c r="D22" s="168">
        <f>★波及効果計算ｼｰﾄ!D22</f>
        <v>0</v>
      </c>
      <c r="E22" s="168">
        <f>★波及効果計算ｼｰﾄ!E22</f>
        <v>0</v>
      </c>
      <c r="F22" s="168">
        <f>★波及効果計算ｼｰﾄ!F22</f>
        <v>0</v>
      </c>
      <c r="G22" s="169">
        <f>★波及効果計算ｼｰﾄ!G22</f>
        <v>0</v>
      </c>
      <c r="H22" s="168">
        <f>★波及効果計算ｼｰﾄ!H22</f>
        <v>0</v>
      </c>
      <c r="I22" s="170">
        <f>★波及効果計算ｼｰﾄ!I22</f>
        <v>0</v>
      </c>
    </row>
    <row r="23" spans="2:9" s="143" customFormat="1" ht="18.75" customHeight="1">
      <c r="B23" s="166" t="s">
        <v>109</v>
      </c>
      <c r="C23" s="167" t="s">
        <v>528</v>
      </c>
      <c r="D23" s="168">
        <f>★波及効果計算ｼｰﾄ!D23</f>
        <v>0</v>
      </c>
      <c r="E23" s="168">
        <f>★波及効果計算ｼｰﾄ!E23</f>
        <v>0</v>
      </c>
      <c r="F23" s="168">
        <f>★波及効果計算ｼｰﾄ!F23</f>
        <v>0</v>
      </c>
      <c r="G23" s="169">
        <f>★波及効果計算ｼｰﾄ!G23</f>
        <v>0</v>
      </c>
      <c r="H23" s="168">
        <f>★波及効果計算ｼｰﾄ!H23</f>
        <v>0</v>
      </c>
      <c r="I23" s="170">
        <f>★波及効果計算ｼｰﾄ!I23</f>
        <v>0</v>
      </c>
    </row>
    <row r="24" spans="2:9" s="143" customFormat="1" ht="18.75" customHeight="1">
      <c r="B24" s="166" t="s">
        <v>110</v>
      </c>
      <c r="C24" s="167" t="s">
        <v>529</v>
      </c>
      <c r="D24" s="168">
        <f>★波及効果計算ｼｰﾄ!D24</f>
        <v>0</v>
      </c>
      <c r="E24" s="168">
        <f>★波及効果計算ｼｰﾄ!E24</f>
        <v>0</v>
      </c>
      <c r="F24" s="168">
        <f>★波及効果計算ｼｰﾄ!F24</f>
        <v>0</v>
      </c>
      <c r="G24" s="169">
        <f>★波及効果計算ｼｰﾄ!G24</f>
        <v>0</v>
      </c>
      <c r="H24" s="168">
        <f>★波及効果計算ｼｰﾄ!H24</f>
        <v>0</v>
      </c>
      <c r="I24" s="170">
        <f>★波及効果計算ｼｰﾄ!I24</f>
        <v>0</v>
      </c>
    </row>
    <row r="25" spans="2:9" s="143" customFormat="1" ht="18.75" customHeight="1">
      <c r="B25" s="166" t="s">
        <v>111</v>
      </c>
      <c r="C25" s="167" t="s">
        <v>530</v>
      </c>
      <c r="D25" s="168">
        <f>★波及効果計算ｼｰﾄ!D25</f>
        <v>0</v>
      </c>
      <c r="E25" s="168">
        <f>★波及効果計算ｼｰﾄ!E25</f>
        <v>0</v>
      </c>
      <c r="F25" s="168">
        <f>★波及効果計算ｼｰﾄ!F25</f>
        <v>0</v>
      </c>
      <c r="G25" s="169">
        <f>★波及効果計算ｼｰﾄ!G25</f>
        <v>0</v>
      </c>
      <c r="H25" s="168">
        <f>★波及効果計算ｼｰﾄ!H25</f>
        <v>0</v>
      </c>
      <c r="I25" s="170">
        <f>★波及効果計算ｼｰﾄ!I25</f>
        <v>0</v>
      </c>
    </row>
    <row r="26" spans="2:9" s="143" customFormat="1" ht="18.75" customHeight="1">
      <c r="B26" s="166" t="s">
        <v>113</v>
      </c>
      <c r="C26" s="167" t="s">
        <v>531</v>
      </c>
      <c r="D26" s="168">
        <f>★波及効果計算ｼｰﾄ!D26</f>
        <v>0</v>
      </c>
      <c r="E26" s="168">
        <f>★波及効果計算ｼｰﾄ!E26</f>
        <v>0</v>
      </c>
      <c r="F26" s="168">
        <f>★波及効果計算ｼｰﾄ!F26</f>
        <v>0</v>
      </c>
      <c r="G26" s="169">
        <f>★波及効果計算ｼｰﾄ!G26</f>
        <v>0</v>
      </c>
      <c r="H26" s="168">
        <f>★波及効果計算ｼｰﾄ!H26</f>
        <v>0</v>
      </c>
      <c r="I26" s="170">
        <f>★波及効果計算ｼｰﾄ!I26</f>
        <v>0</v>
      </c>
    </row>
    <row r="27" spans="2:9" s="143" customFormat="1" ht="18.75" customHeight="1">
      <c r="B27" s="166" t="s">
        <v>114</v>
      </c>
      <c r="C27" s="167" t="s">
        <v>582</v>
      </c>
      <c r="D27" s="168">
        <f>★波及効果計算ｼｰﾄ!D27</f>
        <v>0</v>
      </c>
      <c r="E27" s="168">
        <f>★波及効果計算ｼｰﾄ!E27</f>
        <v>0</v>
      </c>
      <c r="F27" s="168">
        <f>★波及効果計算ｼｰﾄ!F27</f>
        <v>0</v>
      </c>
      <c r="G27" s="169">
        <f>★波及効果計算ｼｰﾄ!G27</f>
        <v>0</v>
      </c>
      <c r="H27" s="168">
        <f>★波及効果計算ｼｰﾄ!H27</f>
        <v>0</v>
      </c>
      <c r="I27" s="170">
        <f>★波及効果計算ｼｰﾄ!I27</f>
        <v>0</v>
      </c>
    </row>
    <row r="28" spans="2:9" s="143" customFormat="1" ht="18.75" customHeight="1">
      <c r="B28" s="166" t="s">
        <v>115</v>
      </c>
      <c r="C28" s="167" t="s">
        <v>140</v>
      </c>
      <c r="D28" s="168">
        <f>★波及効果計算ｼｰﾄ!D28</f>
        <v>0</v>
      </c>
      <c r="E28" s="168">
        <f>★波及効果計算ｼｰﾄ!E28</f>
        <v>0</v>
      </c>
      <c r="F28" s="168">
        <f>★波及効果計算ｼｰﾄ!F28</f>
        <v>0</v>
      </c>
      <c r="G28" s="169">
        <f>★波及効果計算ｼｰﾄ!G28</f>
        <v>0</v>
      </c>
      <c r="H28" s="168">
        <f>★波及効果計算ｼｰﾄ!H28</f>
        <v>0</v>
      </c>
      <c r="I28" s="170">
        <f>★波及効果計算ｼｰﾄ!I28</f>
        <v>0</v>
      </c>
    </row>
    <row r="29" spans="2:9" s="143" customFormat="1" ht="18.75" customHeight="1">
      <c r="B29" s="166" t="s">
        <v>116</v>
      </c>
      <c r="C29" s="167" t="s">
        <v>112</v>
      </c>
      <c r="D29" s="168">
        <f>★波及効果計算ｼｰﾄ!D29</f>
        <v>0</v>
      </c>
      <c r="E29" s="168">
        <f>★波及効果計算ｼｰﾄ!E29</f>
        <v>0</v>
      </c>
      <c r="F29" s="168">
        <f>★波及効果計算ｼｰﾄ!F29</f>
        <v>0</v>
      </c>
      <c r="G29" s="169">
        <f>★波及効果計算ｼｰﾄ!G29</f>
        <v>0</v>
      </c>
      <c r="H29" s="168">
        <f>★波及効果計算ｼｰﾄ!H29</f>
        <v>0</v>
      </c>
      <c r="I29" s="170">
        <f>★波及効果計算ｼｰﾄ!I29</f>
        <v>0</v>
      </c>
    </row>
    <row r="30" spans="2:9" s="143" customFormat="1" ht="18.75" customHeight="1">
      <c r="B30" s="166" t="s">
        <v>117</v>
      </c>
      <c r="C30" s="167" t="s">
        <v>18</v>
      </c>
      <c r="D30" s="168">
        <f>★波及効果計算ｼｰﾄ!D30</f>
        <v>0</v>
      </c>
      <c r="E30" s="168">
        <f>★波及効果計算ｼｰﾄ!E30</f>
        <v>0</v>
      </c>
      <c r="F30" s="168">
        <f>★波及効果計算ｼｰﾄ!F30</f>
        <v>0</v>
      </c>
      <c r="G30" s="169">
        <f>★波及効果計算ｼｰﾄ!G30</f>
        <v>0</v>
      </c>
      <c r="H30" s="168">
        <f>★波及効果計算ｼｰﾄ!H30</f>
        <v>0</v>
      </c>
      <c r="I30" s="170">
        <f>★波及効果計算ｼｰﾄ!I30</f>
        <v>0</v>
      </c>
    </row>
    <row r="31" spans="2:9" s="143" customFormat="1" ht="18.75" customHeight="1">
      <c r="B31" s="166" t="s">
        <v>118</v>
      </c>
      <c r="C31" s="167" t="s">
        <v>141</v>
      </c>
      <c r="D31" s="168">
        <f>★波及効果計算ｼｰﾄ!D31</f>
        <v>0</v>
      </c>
      <c r="E31" s="168">
        <f>★波及効果計算ｼｰﾄ!E31</f>
        <v>0</v>
      </c>
      <c r="F31" s="168">
        <f>★波及効果計算ｼｰﾄ!F31</f>
        <v>0</v>
      </c>
      <c r="G31" s="169">
        <f>★波及効果計算ｼｰﾄ!G31</f>
        <v>0</v>
      </c>
      <c r="H31" s="168">
        <f>★波及効果計算ｼｰﾄ!H31</f>
        <v>0</v>
      </c>
      <c r="I31" s="170">
        <f>★波及効果計算ｼｰﾄ!I31</f>
        <v>0</v>
      </c>
    </row>
    <row r="32" spans="2:9" s="143" customFormat="1" ht="18.75" customHeight="1">
      <c r="B32" s="166" t="s">
        <v>119</v>
      </c>
      <c r="C32" s="167" t="s">
        <v>532</v>
      </c>
      <c r="D32" s="168">
        <f>★波及効果計算ｼｰﾄ!D32</f>
        <v>0</v>
      </c>
      <c r="E32" s="168">
        <f>★波及効果計算ｼｰﾄ!E32</f>
        <v>0</v>
      </c>
      <c r="F32" s="168">
        <f>★波及効果計算ｼｰﾄ!F32</f>
        <v>0</v>
      </c>
      <c r="G32" s="169">
        <f>★波及効果計算ｼｰﾄ!G32</f>
        <v>0</v>
      </c>
      <c r="H32" s="168">
        <f>★波及効果計算ｼｰﾄ!H32</f>
        <v>0</v>
      </c>
      <c r="I32" s="170">
        <f>★波及効果計算ｼｰﾄ!I32</f>
        <v>0</v>
      </c>
    </row>
    <row r="33" spans="2:9" s="143" customFormat="1" ht="18.75" customHeight="1">
      <c r="B33" s="166" t="s">
        <v>120</v>
      </c>
      <c r="C33" s="167" t="s">
        <v>533</v>
      </c>
      <c r="D33" s="168">
        <f>★波及効果計算ｼｰﾄ!D33</f>
        <v>0</v>
      </c>
      <c r="E33" s="168">
        <f>★波及効果計算ｼｰﾄ!E33</f>
        <v>0</v>
      </c>
      <c r="F33" s="168">
        <f>★波及効果計算ｼｰﾄ!F33</f>
        <v>0</v>
      </c>
      <c r="G33" s="169">
        <f>★波及効果計算ｼｰﾄ!G33</f>
        <v>0</v>
      </c>
      <c r="H33" s="168">
        <f>★波及効果計算ｼｰﾄ!H33</f>
        <v>0</v>
      </c>
      <c r="I33" s="170">
        <f>★波及効果計算ｼｰﾄ!I33</f>
        <v>0</v>
      </c>
    </row>
    <row r="34" spans="2:9" s="143" customFormat="1" ht="18.75" customHeight="1">
      <c r="B34" s="166" t="s">
        <v>121</v>
      </c>
      <c r="C34" s="167" t="s">
        <v>19</v>
      </c>
      <c r="D34" s="168">
        <f>★波及効果計算ｼｰﾄ!D34</f>
        <v>0</v>
      </c>
      <c r="E34" s="168">
        <f>★波及効果計算ｼｰﾄ!E34</f>
        <v>0</v>
      </c>
      <c r="F34" s="168">
        <f>★波及効果計算ｼｰﾄ!F34</f>
        <v>0</v>
      </c>
      <c r="G34" s="169">
        <f>★波及効果計算ｼｰﾄ!G34</f>
        <v>0</v>
      </c>
      <c r="H34" s="168">
        <f>★波及効果計算ｼｰﾄ!H34</f>
        <v>0</v>
      </c>
      <c r="I34" s="170">
        <f>★波及効果計算ｼｰﾄ!I34</f>
        <v>0</v>
      </c>
    </row>
    <row r="35" spans="2:9" s="143" customFormat="1" ht="18.75" customHeight="1">
      <c r="B35" s="166" t="s">
        <v>122</v>
      </c>
      <c r="C35" s="167" t="s">
        <v>20</v>
      </c>
      <c r="D35" s="168">
        <f>★波及効果計算ｼｰﾄ!D35</f>
        <v>0</v>
      </c>
      <c r="E35" s="168">
        <f>★波及効果計算ｼｰﾄ!E35</f>
        <v>0</v>
      </c>
      <c r="F35" s="168">
        <f>★波及効果計算ｼｰﾄ!F35</f>
        <v>0</v>
      </c>
      <c r="G35" s="169">
        <f>★波及効果計算ｼｰﾄ!G35</f>
        <v>0</v>
      </c>
      <c r="H35" s="168">
        <f>★波及効果計算ｼｰﾄ!H35</f>
        <v>0</v>
      </c>
      <c r="I35" s="170">
        <f>★波及効果計算ｼｰﾄ!I35</f>
        <v>0</v>
      </c>
    </row>
    <row r="36" spans="2:9" s="143" customFormat="1" ht="18.75" customHeight="1">
      <c r="B36" s="166" t="s">
        <v>123</v>
      </c>
      <c r="C36" s="167" t="s">
        <v>21</v>
      </c>
      <c r="D36" s="168">
        <f>★波及効果計算ｼｰﾄ!D36</f>
        <v>0</v>
      </c>
      <c r="E36" s="168">
        <f>★波及効果計算ｼｰﾄ!E36</f>
        <v>0</v>
      </c>
      <c r="F36" s="168">
        <f>★波及効果計算ｼｰﾄ!F36</f>
        <v>0</v>
      </c>
      <c r="G36" s="169">
        <f>★波及効果計算ｼｰﾄ!G36</f>
        <v>0</v>
      </c>
      <c r="H36" s="168">
        <f>★波及効果計算ｼｰﾄ!H36</f>
        <v>0</v>
      </c>
      <c r="I36" s="170">
        <f>★波及効果計算ｼｰﾄ!I36</f>
        <v>0</v>
      </c>
    </row>
    <row r="37" spans="2:9" s="143" customFormat="1" ht="18.75" customHeight="1">
      <c r="B37" s="166" t="s">
        <v>124</v>
      </c>
      <c r="C37" s="167" t="s">
        <v>534</v>
      </c>
      <c r="D37" s="168">
        <f>★波及効果計算ｼｰﾄ!D37</f>
        <v>0</v>
      </c>
      <c r="E37" s="168">
        <f>★波及効果計算ｼｰﾄ!E37</f>
        <v>0</v>
      </c>
      <c r="F37" s="168">
        <f>★波及効果計算ｼｰﾄ!F37</f>
        <v>0</v>
      </c>
      <c r="G37" s="169">
        <f>★波及効果計算ｼｰﾄ!G37</f>
        <v>0</v>
      </c>
      <c r="H37" s="168">
        <f>★波及効果計算ｼｰﾄ!H37</f>
        <v>0</v>
      </c>
      <c r="I37" s="170">
        <f>★波及効果計算ｼｰﾄ!I37</f>
        <v>0</v>
      </c>
    </row>
    <row r="38" spans="2:9" s="143" customFormat="1" ht="18.75" customHeight="1">
      <c r="B38" s="166" t="s">
        <v>125</v>
      </c>
      <c r="C38" s="167" t="s">
        <v>535</v>
      </c>
      <c r="D38" s="168">
        <f>★波及効果計算ｼｰﾄ!D38</f>
        <v>0</v>
      </c>
      <c r="E38" s="168">
        <f>★波及効果計算ｼｰﾄ!E38</f>
        <v>0</v>
      </c>
      <c r="F38" s="168">
        <f>★波及効果計算ｼｰﾄ!F38</f>
        <v>0</v>
      </c>
      <c r="G38" s="169">
        <f>★波及効果計算ｼｰﾄ!G38</f>
        <v>0</v>
      </c>
      <c r="H38" s="168">
        <f>★波及効果計算ｼｰﾄ!H38</f>
        <v>0</v>
      </c>
      <c r="I38" s="170">
        <f>★波及効果計算ｼｰﾄ!I38</f>
        <v>0</v>
      </c>
    </row>
    <row r="39" spans="2:9" s="143" customFormat="1" ht="18.75" customHeight="1">
      <c r="B39" s="166" t="s">
        <v>127</v>
      </c>
      <c r="C39" s="167" t="s">
        <v>22</v>
      </c>
      <c r="D39" s="168">
        <f>★波及効果計算ｼｰﾄ!D39</f>
        <v>0</v>
      </c>
      <c r="E39" s="168">
        <f>★波及効果計算ｼｰﾄ!E39</f>
        <v>0</v>
      </c>
      <c r="F39" s="168">
        <f>★波及効果計算ｼｰﾄ!F39</f>
        <v>0</v>
      </c>
      <c r="G39" s="169">
        <f>★波及効果計算ｼｰﾄ!G39</f>
        <v>0</v>
      </c>
      <c r="H39" s="168">
        <f>★波及効果計算ｼｰﾄ!H39</f>
        <v>0</v>
      </c>
      <c r="I39" s="170">
        <f>★波及効果計算ｼｰﾄ!I39</f>
        <v>0</v>
      </c>
    </row>
    <row r="40" spans="2:9" s="143" customFormat="1" ht="18.75" customHeight="1">
      <c r="B40" s="166" t="s">
        <v>129</v>
      </c>
      <c r="C40" s="167" t="s">
        <v>142</v>
      </c>
      <c r="D40" s="168">
        <f>★波及効果計算ｼｰﾄ!D40</f>
        <v>0</v>
      </c>
      <c r="E40" s="168">
        <f>★波及効果計算ｼｰﾄ!E40</f>
        <v>0</v>
      </c>
      <c r="F40" s="168">
        <f>★波及効果計算ｼｰﾄ!F40</f>
        <v>0</v>
      </c>
      <c r="G40" s="169">
        <f>★波及効果計算ｼｰﾄ!G40</f>
        <v>0</v>
      </c>
      <c r="H40" s="168">
        <f>★波及効果計算ｼｰﾄ!H40</f>
        <v>0</v>
      </c>
      <c r="I40" s="170">
        <f>★波及効果計算ｼｰﾄ!I40</f>
        <v>0</v>
      </c>
    </row>
    <row r="41" spans="2:9" s="143" customFormat="1" ht="18.75" customHeight="1">
      <c r="B41" s="166" t="s">
        <v>130</v>
      </c>
      <c r="C41" s="167" t="s">
        <v>536</v>
      </c>
      <c r="D41" s="168">
        <f>★波及効果計算ｼｰﾄ!D41</f>
        <v>0</v>
      </c>
      <c r="E41" s="168">
        <f>★波及効果計算ｼｰﾄ!E41</f>
        <v>0</v>
      </c>
      <c r="F41" s="168">
        <f>★波及効果計算ｼｰﾄ!F41</f>
        <v>0</v>
      </c>
      <c r="G41" s="169">
        <f>★波及効果計算ｼｰﾄ!G41</f>
        <v>0</v>
      </c>
      <c r="H41" s="168">
        <f>★波及効果計算ｼｰﾄ!H41</f>
        <v>0</v>
      </c>
      <c r="I41" s="170">
        <f>★波及効果計算ｼｰﾄ!I41</f>
        <v>0</v>
      </c>
    </row>
    <row r="42" spans="2:9" s="143" customFormat="1" ht="18.75" customHeight="1">
      <c r="B42" s="166" t="s">
        <v>15</v>
      </c>
      <c r="C42" s="167" t="s">
        <v>583</v>
      </c>
      <c r="D42" s="168">
        <f>★波及効果計算ｼｰﾄ!D42</f>
        <v>0</v>
      </c>
      <c r="E42" s="168">
        <f>★波及効果計算ｼｰﾄ!E42</f>
        <v>0</v>
      </c>
      <c r="F42" s="168">
        <f>★波及効果計算ｼｰﾄ!F42</f>
        <v>0</v>
      </c>
      <c r="G42" s="169">
        <f>★波及効果計算ｼｰﾄ!G42</f>
        <v>0</v>
      </c>
      <c r="H42" s="168">
        <f>★波及効果計算ｼｰﾄ!H42</f>
        <v>0</v>
      </c>
      <c r="I42" s="170">
        <f>★波及効果計算ｼｰﾄ!I42</f>
        <v>0</v>
      </c>
    </row>
    <row r="43" spans="2:9" s="143" customFormat="1" ht="18.75" customHeight="1">
      <c r="B43" s="166" t="s">
        <v>308</v>
      </c>
      <c r="C43" s="167" t="s">
        <v>126</v>
      </c>
      <c r="D43" s="168">
        <f>★波及効果計算ｼｰﾄ!D43</f>
        <v>0</v>
      </c>
      <c r="E43" s="168">
        <f>★波及効果計算ｼｰﾄ!E43</f>
        <v>0</v>
      </c>
      <c r="F43" s="168">
        <f>★波及効果計算ｼｰﾄ!F43</f>
        <v>0</v>
      </c>
      <c r="G43" s="169">
        <f>★波及効果計算ｼｰﾄ!G43</f>
        <v>0</v>
      </c>
      <c r="H43" s="168">
        <f>★波及効果計算ｼｰﾄ!H43</f>
        <v>0</v>
      </c>
      <c r="I43" s="170">
        <f>★波及効果計算ｼｰﾄ!I43</f>
        <v>0</v>
      </c>
    </row>
    <row r="44" spans="2:9" s="143" customFormat="1" ht="18.75" customHeight="1">
      <c r="B44" s="166" t="s">
        <v>29</v>
      </c>
      <c r="C44" s="167" t="s">
        <v>128</v>
      </c>
      <c r="D44" s="168">
        <f>★波及効果計算ｼｰﾄ!D44</f>
        <v>0</v>
      </c>
      <c r="E44" s="168">
        <f>★波及効果計算ｼｰﾄ!E44</f>
        <v>0</v>
      </c>
      <c r="F44" s="168">
        <f>★波及効果計算ｼｰﾄ!F44</f>
        <v>0</v>
      </c>
      <c r="G44" s="169">
        <f>★波及効果計算ｼｰﾄ!G44</f>
        <v>0</v>
      </c>
      <c r="H44" s="168">
        <f>★波及効果計算ｼｰﾄ!H44</f>
        <v>0</v>
      </c>
      <c r="I44" s="170">
        <f>★波及効果計算ｼｰﾄ!I44</f>
        <v>0</v>
      </c>
    </row>
    <row r="45" spans="2:9" s="143" customFormat="1" ht="18.75" customHeight="1">
      <c r="B45" s="166" t="s">
        <v>537</v>
      </c>
      <c r="C45" s="167" t="s">
        <v>143</v>
      </c>
      <c r="D45" s="168">
        <f>★波及効果計算ｼｰﾄ!D45</f>
        <v>0</v>
      </c>
      <c r="E45" s="168">
        <f>★波及効果計算ｼｰﾄ!E45</f>
        <v>0</v>
      </c>
      <c r="F45" s="168">
        <f>★波及効果計算ｼｰﾄ!F45</f>
        <v>0</v>
      </c>
      <c r="G45" s="169">
        <f>★波及効果計算ｼｰﾄ!G45</f>
        <v>0</v>
      </c>
      <c r="H45" s="168">
        <f>★波及効果計算ｼｰﾄ!H45</f>
        <v>0</v>
      </c>
      <c r="I45" s="170">
        <f>★波及効果計算ｼｰﾄ!I45</f>
        <v>0</v>
      </c>
    </row>
    <row r="46" spans="2:9" s="143" customFormat="1" ht="18.75" customHeight="1">
      <c r="B46" s="166" t="s">
        <v>31</v>
      </c>
      <c r="C46" s="167" t="s">
        <v>23</v>
      </c>
      <c r="D46" s="168">
        <f>★波及効果計算ｼｰﾄ!D46</f>
        <v>0</v>
      </c>
      <c r="E46" s="168">
        <f>★波及効果計算ｼｰﾄ!E46</f>
        <v>0</v>
      </c>
      <c r="F46" s="168">
        <f>★波及効果計算ｼｰﾄ!F46</f>
        <v>0</v>
      </c>
      <c r="G46" s="169">
        <f>★波及効果計算ｼｰﾄ!G46</f>
        <v>0</v>
      </c>
      <c r="H46" s="168">
        <f>★波及効果計算ｼｰﾄ!H46</f>
        <v>0</v>
      </c>
      <c r="I46" s="170">
        <f>★波及効果計算ｼｰﾄ!I46</f>
        <v>0</v>
      </c>
    </row>
    <row r="47" spans="2:9" s="143" customFormat="1" ht="18.75" customHeight="1">
      <c r="B47" s="172"/>
      <c r="C47" s="173" t="s">
        <v>60</v>
      </c>
      <c r="D47" s="174">
        <f>★波及効果計算ｼｰﾄ!D47</f>
        <v>0</v>
      </c>
      <c r="E47" s="174">
        <f>★波及効果計算ｼｰﾄ!E47</f>
        <v>0</v>
      </c>
      <c r="F47" s="174">
        <f>★波及効果計算ｼｰﾄ!F47</f>
        <v>0</v>
      </c>
      <c r="G47" s="175">
        <f>★波及効果計算ｼｰﾄ!G47</f>
        <v>0</v>
      </c>
      <c r="H47" s="174">
        <f>★波及効果計算ｼｰﾄ!H47</f>
        <v>0</v>
      </c>
      <c r="I47" s="176">
        <f>★波及効果計算ｼｰﾄ!I47</f>
        <v>0</v>
      </c>
    </row>
    <row r="49" spans="2:10" ht="18.75" customHeight="1">
      <c r="B49" s="146"/>
      <c r="C49" s="147"/>
      <c r="D49" s="1180" t="s">
        <v>144</v>
      </c>
      <c r="E49" s="1180"/>
      <c r="F49" s="1180"/>
      <c r="G49" s="1189" t="s">
        <v>145</v>
      </c>
      <c r="H49" s="1181" t="s">
        <v>146</v>
      </c>
      <c r="I49" s="1181" t="s">
        <v>237</v>
      </c>
      <c r="J49" s="1178" t="s">
        <v>238</v>
      </c>
    </row>
    <row r="50" spans="2:10" ht="36" customHeight="1">
      <c r="B50" s="148"/>
      <c r="C50" s="149"/>
      <c r="D50" s="150" t="s">
        <v>147</v>
      </c>
      <c r="E50" s="150" t="s">
        <v>148</v>
      </c>
      <c r="F50" s="150" t="s">
        <v>149</v>
      </c>
      <c r="G50" s="1190"/>
      <c r="H50" s="1182"/>
      <c r="I50" s="1182"/>
      <c r="J50" s="1179"/>
    </row>
    <row r="51" spans="2:10" ht="18.75" customHeight="1">
      <c r="B51" s="1174" t="s">
        <v>58</v>
      </c>
      <c r="C51" s="1175"/>
      <c r="D51" s="153" t="s">
        <v>231</v>
      </c>
      <c r="E51" s="153" t="s">
        <v>232</v>
      </c>
      <c r="F51" s="153" t="s">
        <v>233</v>
      </c>
      <c r="G51" s="177" t="s">
        <v>239</v>
      </c>
      <c r="H51" s="153" t="s">
        <v>240</v>
      </c>
      <c r="I51" s="153" t="s">
        <v>241</v>
      </c>
      <c r="J51" s="155" t="s">
        <v>242</v>
      </c>
    </row>
    <row r="52" spans="2:10" ht="18.75" customHeight="1">
      <c r="B52" s="1176" t="s">
        <v>77</v>
      </c>
      <c r="C52" s="1177"/>
      <c r="D52" s="157" t="s">
        <v>234</v>
      </c>
      <c r="E52" s="157" t="s">
        <v>235</v>
      </c>
      <c r="F52" s="157" t="s">
        <v>236</v>
      </c>
      <c r="G52" s="178" t="s">
        <v>243</v>
      </c>
      <c r="H52" s="179" t="s">
        <v>244</v>
      </c>
      <c r="I52" s="179" t="s">
        <v>245</v>
      </c>
      <c r="J52" s="180" t="s">
        <v>246</v>
      </c>
    </row>
    <row r="53" spans="2:10" ht="18.75" customHeight="1">
      <c r="B53" s="161" t="s">
        <v>1</v>
      </c>
      <c r="C53" s="162" t="s">
        <v>16</v>
      </c>
      <c r="D53" s="163">
        <f>★波及効果計算ｼｰﾄ!J8</f>
        <v>0</v>
      </c>
      <c r="E53" s="163">
        <f>★波及効果計算ｼｰﾄ!K8</f>
        <v>0</v>
      </c>
      <c r="F53" s="163">
        <f>★波及効果計算ｼｰﾄ!L8</f>
        <v>0</v>
      </c>
      <c r="G53" s="1192"/>
      <c r="H53" s="1192"/>
      <c r="I53" s="168">
        <f>★波及効果計算ｼｰﾄ!O8</f>
        <v>0</v>
      </c>
      <c r="J53" s="170">
        <f>★波及効果計算ｼｰﾄ!P8</f>
        <v>0</v>
      </c>
    </row>
    <row r="54" spans="2:10" ht="18.75" customHeight="1">
      <c r="B54" s="166" t="s">
        <v>2</v>
      </c>
      <c r="C54" s="167" t="s">
        <v>899</v>
      </c>
      <c r="D54" s="168">
        <f>★波及効果計算ｼｰﾄ!J9</f>
        <v>0</v>
      </c>
      <c r="E54" s="168">
        <f>★波及効果計算ｼｰﾄ!K9</f>
        <v>0</v>
      </c>
      <c r="F54" s="168">
        <f>★波及効果計算ｼｰﾄ!L9</f>
        <v>0</v>
      </c>
      <c r="G54" s="1193"/>
      <c r="H54" s="1193"/>
      <c r="I54" s="168">
        <f>★波及効果計算ｼｰﾄ!O9</f>
        <v>0</v>
      </c>
      <c r="J54" s="170">
        <f>★波及効果計算ｼｰﾄ!P9</f>
        <v>0</v>
      </c>
    </row>
    <row r="55" spans="2:10" ht="18.75" customHeight="1">
      <c r="B55" s="166" t="s">
        <v>3</v>
      </c>
      <c r="C55" s="167" t="s">
        <v>900</v>
      </c>
      <c r="D55" s="168">
        <f>★波及効果計算ｼｰﾄ!J10</f>
        <v>0</v>
      </c>
      <c r="E55" s="168">
        <f>★波及効果計算ｼｰﾄ!K10</f>
        <v>0</v>
      </c>
      <c r="F55" s="168">
        <f>★波及効果計算ｼｰﾄ!L10</f>
        <v>0</v>
      </c>
      <c r="G55" s="1193"/>
      <c r="H55" s="1193"/>
      <c r="I55" s="168">
        <f>★波及効果計算ｼｰﾄ!O10</f>
        <v>0</v>
      </c>
      <c r="J55" s="170">
        <f>★波及効果計算ｼｰﾄ!P10</f>
        <v>0</v>
      </c>
    </row>
    <row r="56" spans="2:10" ht="18.75" customHeight="1">
      <c r="B56" s="166" t="s">
        <v>4</v>
      </c>
      <c r="C56" s="167" t="s">
        <v>17</v>
      </c>
      <c r="D56" s="168">
        <f>★波及効果計算ｼｰﾄ!J11</f>
        <v>0</v>
      </c>
      <c r="E56" s="168">
        <f>★波及効果計算ｼｰﾄ!K11</f>
        <v>0</v>
      </c>
      <c r="F56" s="168">
        <f>★波及効果計算ｼｰﾄ!L11</f>
        <v>0</v>
      </c>
      <c r="G56" s="1193"/>
      <c r="H56" s="1193"/>
      <c r="I56" s="168">
        <f>★波及効果計算ｼｰﾄ!O11</f>
        <v>0</v>
      </c>
      <c r="J56" s="170">
        <f>★波及効果計算ｼｰﾄ!P11</f>
        <v>0</v>
      </c>
    </row>
    <row r="57" spans="2:10" ht="18.75" customHeight="1">
      <c r="B57" s="166" t="s">
        <v>5</v>
      </c>
      <c r="C57" s="167" t="s">
        <v>526</v>
      </c>
      <c r="D57" s="168">
        <f>★波及効果計算ｼｰﾄ!J12</f>
        <v>0</v>
      </c>
      <c r="E57" s="168">
        <f>★波及効果計算ｼｰﾄ!K12</f>
        <v>0</v>
      </c>
      <c r="F57" s="168">
        <f>★波及効果計算ｼｰﾄ!L12</f>
        <v>0</v>
      </c>
      <c r="G57" s="1193"/>
      <c r="H57" s="1193"/>
      <c r="I57" s="168">
        <f>★波及効果計算ｼｰﾄ!O12</f>
        <v>0</v>
      </c>
      <c r="J57" s="170">
        <f>★波及効果計算ｼｰﾄ!P12</f>
        <v>0</v>
      </c>
    </row>
    <row r="58" spans="2:10" ht="18.75" customHeight="1">
      <c r="B58" s="166" t="s">
        <v>6</v>
      </c>
      <c r="C58" s="167" t="s">
        <v>135</v>
      </c>
      <c r="D58" s="168">
        <f>★波及効果計算ｼｰﾄ!J13</f>
        <v>0</v>
      </c>
      <c r="E58" s="168">
        <f>★波及効果計算ｼｰﾄ!K13</f>
        <v>0</v>
      </c>
      <c r="F58" s="168">
        <f>★波及効果計算ｼｰﾄ!L13</f>
        <v>0</v>
      </c>
      <c r="G58" s="1193"/>
      <c r="H58" s="1193"/>
      <c r="I58" s="168">
        <f>★波及効果計算ｼｰﾄ!O13</f>
        <v>0</v>
      </c>
      <c r="J58" s="170">
        <f>★波及効果計算ｼｰﾄ!P13</f>
        <v>0</v>
      </c>
    </row>
    <row r="59" spans="2:10" ht="18.75" customHeight="1">
      <c r="B59" s="166" t="s">
        <v>7</v>
      </c>
      <c r="C59" s="171" t="s">
        <v>108</v>
      </c>
      <c r="D59" s="168">
        <f>★波及効果計算ｼｰﾄ!J14</f>
        <v>0</v>
      </c>
      <c r="E59" s="168">
        <f>★波及効果計算ｼｰﾄ!K14</f>
        <v>0</v>
      </c>
      <c r="F59" s="168">
        <f>★波及効果計算ｼｰﾄ!L14</f>
        <v>0</v>
      </c>
      <c r="G59" s="1193"/>
      <c r="H59" s="1193"/>
      <c r="I59" s="168">
        <f>★波及効果計算ｼｰﾄ!O14</f>
        <v>0</v>
      </c>
      <c r="J59" s="170">
        <f>★波及効果計算ｼｰﾄ!P14</f>
        <v>0</v>
      </c>
    </row>
    <row r="60" spans="2:10" ht="18.75" customHeight="1">
      <c r="B60" s="166" t="s">
        <v>8</v>
      </c>
      <c r="C60" s="167" t="s">
        <v>136</v>
      </c>
      <c r="D60" s="168">
        <f>★波及効果計算ｼｰﾄ!J15</f>
        <v>0</v>
      </c>
      <c r="E60" s="168">
        <f>★波及効果計算ｼｰﾄ!K15</f>
        <v>0</v>
      </c>
      <c r="F60" s="168">
        <f>★波及効果計算ｼｰﾄ!L15</f>
        <v>0</v>
      </c>
      <c r="G60" s="1193"/>
      <c r="H60" s="1193"/>
      <c r="I60" s="168">
        <f>★波及効果計算ｼｰﾄ!O15</f>
        <v>0</v>
      </c>
      <c r="J60" s="170">
        <f>★波及効果計算ｼｰﾄ!P15</f>
        <v>0</v>
      </c>
    </row>
    <row r="61" spans="2:10" ht="18.75" customHeight="1">
      <c r="B61" s="166" t="s">
        <v>9</v>
      </c>
      <c r="C61" s="171" t="s">
        <v>306</v>
      </c>
      <c r="D61" s="168">
        <f>★波及効果計算ｼｰﾄ!J16</f>
        <v>0</v>
      </c>
      <c r="E61" s="168">
        <f>★波及効果計算ｼｰﾄ!K16</f>
        <v>0</v>
      </c>
      <c r="F61" s="168">
        <f>★波及効果計算ｼｰﾄ!L16</f>
        <v>0</v>
      </c>
      <c r="G61" s="1193"/>
      <c r="H61" s="1193"/>
      <c r="I61" s="168">
        <f>★波及効果計算ｼｰﾄ!O16</f>
        <v>0</v>
      </c>
      <c r="J61" s="170">
        <f>★波及効果計算ｼｰﾄ!P16</f>
        <v>0</v>
      </c>
    </row>
    <row r="62" spans="2:10" ht="18.75" customHeight="1">
      <c r="B62" s="166" t="s">
        <v>10</v>
      </c>
      <c r="C62" s="171" t="s">
        <v>581</v>
      </c>
      <c r="D62" s="168">
        <f>★波及効果計算ｼｰﾄ!J17</f>
        <v>0</v>
      </c>
      <c r="E62" s="168">
        <f>★波及効果計算ｼｰﾄ!K17</f>
        <v>0</v>
      </c>
      <c r="F62" s="168">
        <f>★波及効果計算ｼｰﾄ!L17</f>
        <v>0</v>
      </c>
      <c r="G62" s="1193"/>
      <c r="H62" s="1193"/>
      <c r="I62" s="168">
        <f>★波及効果計算ｼｰﾄ!O17</f>
        <v>0</v>
      </c>
      <c r="J62" s="170">
        <f>★波及効果計算ｼｰﾄ!P17</f>
        <v>0</v>
      </c>
    </row>
    <row r="63" spans="2:10" ht="18.75" customHeight="1">
      <c r="B63" s="166" t="s">
        <v>11</v>
      </c>
      <c r="C63" s="167" t="s">
        <v>307</v>
      </c>
      <c r="D63" s="168">
        <f>★波及効果計算ｼｰﾄ!J18</f>
        <v>0</v>
      </c>
      <c r="E63" s="168">
        <f>★波及効果計算ｼｰﾄ!K18</f>
        <v>0</v>
      </c>
      <c r="F63" s="168">
        <f>★波及効果計算ｼｰﾄ!L18</f>
        <v>0</v>
      </c>
      <c r="G63" s="1193"/>
      <c r="H63" s="1193"/>
      <c r="I63" s="168">
        <f>★波及効果計算ｼｰﾄ!O18</f>
        <v>0</v>
      </c>
      <c r="J63" s="170">
        <f>★波及効果計算ｼｰﾄ!P18</f>
        <v>0</v>
      </c>
    </row>
    <row r="64" spans="2:10" ht="18.75" customHeight="1">
      <c r="B64" s="166" t="s">
        <v>12</v>
      </c>
      <c r="C64" s="167" t="s">
        <v>137</v>
      </c>
      <c r="D64" s="168">
        <f>★波及効果計算ｼｰﾄ!J19</f>
        <v>0</v>
      </c>
      <c r="E64" s="168">
        <f>★波及効果計算ｼｰﾄ!K19</f>
        <v>0</v>
      </c>
      <c r="F64" s="168">
        <f>★波及効果計算ｼｰﾄ!L19</f>
        <v>0</v>
      </c>
      <c r="G64" s="1193"/>
      <c r="H64" s="1193"/>
      <c r="I64" s="168">
        <f>★波及効果計算ｼｰﾄ!O19</f>
        <v>0</v>
      </c>
      <c r="J64" s="170">
        <f>★波及効果計算ｼｰﾄ!P19</f>
        <v>0</v>
      </c>
    </row>
    <row r="65" spans="2:10" ht="18.75" customHeight="1">
      <c r="B65" s="166" t="s">
        <v>13</v>
      </c>
      <c r="C65" s="167" t="s">
        <v>138</v>
      </c>
      <c r="D65" s="168">
        <f>★波及効果計算ｼｰﾄ!J20</f>
        <v>0</v>
      </c>
      <c r="E65" s="168">
        <f>★波及効果計算ｼｰﾄ!K20</f>
        <v>0</v>
      </c>
      <c r="F65" s="168">
        <f>★波及効果計算ｼｰﾄ!L20</f>
        <v>0</v>
      </c>
      <c r="G65" s="1193"/>
      <c r="H65" s="1193"/>
      <c r="I65" s="168">
        <f>★波及効果計算ｼｰﾄ!O20</f>
        <v>0</v>
      </c>
      <c r="J65" s="170">
        <f>★波及効果計算ｼｰﾄ!P20</f>
        <v>0</v>
      </c>
    </row>
    <row r="66" spans="2:10" ht="18.75" customHeight="1">
      <c r="B66" s="166" t="s">
        <v>14</v>
      </c>
      <c r="C66" s="167" t="s">
        <v>139</v>
      </c>
      <c r="D66" s="168">
        <f>★波及効果計算ｼｰﾄ!J21</f>
        <v>0</v>
      </c>
      <c r="E66" s="168">
        <f>★波及効果計算ｼｰﾄ!K21</f>
        <v>0</v>
      </c>
      <c r="F66" s="168">
        <f>★波及効果計算ｼｰﾄ!L21</f>
        <v>0</v>
      </c>
      <c r="G66" s="1193"/>
      <c r="H66" s="1193"/>
      <c r="I66" s="168">
        <f>★波及効果計算ｼｰﾄ!O21</f>
        <v>0</v>
      </c>
      <c r="J66" s="170">
        <f>★波及効果計算ｼｰﾄ!P21</f>
        <v>0</v>
      </c>
    </row>
    <row r="67" spans="2:10" ht="18.75" customHeight="1">
      <c r="B67" s="166" t="s">
        <v>28</v>
      </c>
      <c r="C67" s="167" t="s">
        <v>527</v>
      </c>
      <c r="D67" s="168">
        <f>★波及効果計算ｼｰﾄ!J22</f>
        <v>0</v>
      </c>
      <c r="E67" s="168">
        <f>★波及効果計算ｼｰﾄ!K22</f>
        <v>0</v>
      </c>
      <c r="F67" s="168">
        <f>★波及効果計算ｼｰﾄ!L22</f>
        <v>0</v>
      </c>
      <c r="G67" s="1193"/>
      <c r="H67" s="1193"/>
      <c r="I67" s="168">
        <f>★波及効果計算ｼｰﾄ!O22</f>
        <v>0</v>
      </c>
      <c r="J67" s="170">
        <f>★波及効果計算ｼｰﾄ!P22</f>
        <v>0</v>
      </c>
    </row>
    <row r="68" spans="2:10" ht="18.75" customHeight="1">
      <c r="B68" s="166" t="s">
        <v>109</v>
      </c>
      <c r="C68" s="167" t="s">
        <v>528</v>
      </c>
      <c r="D68" s="168">
        <f>★波及効果計算ｼｰﾄ!J23</f>
        <v>0</v>
      </c>
      <c r="E68" s="168">
        <f>★波及効果計算ｼｰﾄ!K23</f>
        <v>0</v>
      </c>
      <c r="F68" s="168">
        <f>★波及効果計算ｼｰﾄ!L23</f>
        <v>0</v>
      </c>
      <c r="G68" s="1193"/>
      <c r="H68" s="1193"/>
      <c r="I68" s="168">
        <f>★波及効果計算ｼｰﾄ!O23</f>
        <v>0</v>
      </c>
      <c r="J68" s="170">
        <f>★波及効果計算ｼｰﾄ!P23</f>
        <v>0</v>
      </c>
    </row>
    <row r="69" spans="2:10" ht="18.75" customHeight="1">
      <c r="B69" s="166" t="s">
        <v>110</v>
      </c>
      <c r="C69" s="167" t="s">
        <v>529</v>
      </c>
      <c r="D69" s="168">
        <f>★波及効果計算ｼｰﾄ!J24</f>
        <v>0</v>
      </c>
      <c r="E69" s="168">
        <f>★波及効果計算ｼｰﾄ!K24</f>
        <v>0</v>
      </c>
      <c r="F69" s="168">
        <f>★波及効果計算ｼｰﾄ!L24</f>
        <v>0</v>
      </c>
      <c r="G69" s="1193"/>
      <c r="H69" s="1193"/>
      <c r="I69" s="168">
        <f>★波及効果計算ｼｰﾄ!O24</f>
        <v>0</v>
      </c>
      <c r="J69" s="170">
        <f>★波及効果計算ｼｰﾄ!P24</f>
        <v>0</v>
      </c>
    </row>
    <row r="70" spans="2:10" ht="18.75" customHeight="1">
      <c r="B70" s="166" t="s">
        <v>111</v>
      </c>
      <c r="C70" s="167" t="s">
        <v>530</v>
      </c>
      <c r="D70" s="168">
        <f>★波及効果計算ｼｰﾄ!J25</f>
        <v>0</v>
      </c>
      <c r="E70" s="168">
        <f>★波及効果計算ｼｰﾄ!K25</f>
        <v>0</v>
      </c>
      <c r="F70" s="168">
        <f>★波及効果計算ｼｰﾄ!L25</f>
        <v>0</v>
      </c>
      <c r="G70" s="1193"/>
      <c r="H70" s="1193"/>
      <c r="I70" s="168">
        <f>★波及効果計算ｼｰﾄ!O25</f>
        <v>0</v>
      </c>
      <c r="J70" s="170">
        <f>★波及効果計算ｼｰﾄ!P25</f>
        <v>0</v>
      </c>
    </row>
    <row r="71" spans="2:10" ht="18.75" customHeight="1">
      <c r="B71" s="166" t="s">
        <v>113</v>
      </c>
      <c r="C71" s="167" t="s">
        <v>531</v>
      </c>
      <c r="D71" s="168">
        <f>★波及効果計算ｼｰﾄ!J26</f>
        <v>0</v>
      </c>
      <c r="E71" s="168">
        <f>★波及効果計算ｼｰﾄ!K26</f>
        <v>0</v>
      </c>
      <c r="F71" s="168">
        <f>★波及効果計算ｼｰﾄ!L26</f>
        <v>0</v>
      </c>
      <c r="G71" s="1193"/>
      <c r="H71" s="1193"/>
      <c r="I71" s="168">
        <f>★波及効果計算ｼｰﾄ!O26</f>
        <v>0</v>
      </c>
      <c r="J71" s="170">
        <f>★波及効果計算ｼｰﾄ!P26</f>
        <v>0</v>
      </c>
    </row>
    <row r="72" spans="2:10" ht="18.75" customHeight="1">
      <c r="B72" s="166" t="s">
        <v>114</v>
      </c>
      <c r="C72" s="167" t="s">
        <v>582</v>
      </c>
      <c r="D72" s="168">
        <f>★波及効果計算ｼｰﾄ!J27</f>
        <v>0</v>
      </c>
      <c r="E72" s="168">
        <f>★波及効果計算ｼｰﾄ!K27</f>
        <v>0</v>
      </c>
      <c r="F72" s="168">
        <f>★波及効果計算ｼｰﾄ!L27</f>
        <v>0</v>
      </c>
      <c r="G72" s="1193"/>
      <c r="H72" s="1193"/>
      <c r="I72" s="168">
        <f>★波及効果計算ｼｰﾄ!O27</f>
        <v>0</v>
      </c>
      <c r="J72" s="170">
        <f>★波及効果計算ｼｰﾄ!P27</f>
        <v>0</v>
      </c>
    </row>
    <row r="73" spans="2:10" ht="18.75" customHeight="1">
      <c r="B73" s="166" t="s">
        <v>115</v>
      </c>
      <c r="C73" s="167" t="s">
        <v>140</v>
      </c>
      <c r="D73" s="168">
        <f>★波及効果計算ｼｰﾄ!J28</f>
        <v>0</v>
      </c>
      <c r="E73" s="168">
        <f>★波及効果計算ｼｰﾄ!K28</f>
        <v>0</v>
      </c>
      <c r="F73" s="168">
        <f>★波及効果計算ｼｰﾄ!L28</f>
        <v>0</v>
      </c>
      <c r="G73" s="1193"/>
      <c r="H73" s="1193"/>
      <c r="I73" s="168">
        <f>★波及効果計算ｼｰﾄ!O28</f>
        <v>0</v>
      </c>
      <c r="J73" s="170">
        <f>★波及効果計算ｼｰﾄ!P28</f>
        <v>0</v>
      </c>
    </row>
    <row r="74" spans="2:10" ht="18.75" customHeight="1">
      <c r="B74" s="166" t="s">
        <v>116</v>
      </c>
      <c r="C74" s="167" t="s">
        <v>112</v>
      </c>
      <c r="D74" s="168">
        <f>★波及効果計算ｼｰﾄ!J29</f>
        <v>0</v>
      </c>
      <c r="E74" s="168">
        <f>★波及効果計算ｼｰﾄ!K29</f>
        <v>0</v>
      </c>
      <c r="F74" s="168">
        <f>★波及効果計算ｼｰﾄ!L29</f>
        <v>0</v>
      </c>
      <c r="G74" s="1193"/>
      <c r="H74" s="1193"/>
      <c r="I74" s="168">
        <f>★波及効果計算ｼｰﾄ!O29</f>
        <v>0</v>
      </c>
      <c r="J74" s="170">
        <f>★波及効果計算ｼｰﾄ!P29</f>
        <v>0</v>
      </c>
    </row>
    <row r="75" spans="2:10" ht="18.75" customHeight="1">
      <c r="B75" s="166" t="s">
        <v>117</v>
      </c>
      <c r="C75" s="167" t="s">
        <v>18</v>
      </c>
      <c r="D75" s="168">
        <f>★波及効果計算ｼｰﾄ!J30</f>
        <v>0</v>
      </c>
      <c r="E75" s="168">
        <f>★波及効果計算ｼｰﾄ!K30</f>
        <v>0</v>
      </c>
      <c r="F75" s="168">
        <f>★波及効果計算ｼｰﾄ!L30</f>
        <v>0</v>
      </c>
      <c r="G75" s="1193"/>
      <c r="H75" s="1193"/>
      <c r="I75" s="168">
        <f>★波及効果計算ｼｰﾄ!O30</f>
        <v>0</v>
      </c>
      <c r="J75" s="170">
        <f>★波及効果計算ｼｰﾄ!P30</f>
        <v>0</v>
      </c>
    </row>
    <row r="76" spans="2:10" ht="18.75" customHeight="1">
      <c r="B76" s="166" t="s">
        <v>118</v>
      </c>
      <c r="C76" s="167" t="s">
        <v>141</v>
      </c>
      <c r="D76" s="168">
        <f>★波及効果計算ｼｰﾄ!J31</f>
        <v>0</v>
      </c>
      <c r="E76" s="168">
        <f>★波及効果計算ｼｰﾄ!K31</f>
        <v>0</v>
      </c>
      <c r="F76" s="168">
        <f>★波及効果計算ｼｰﾄ!L31</f>
        <v>0</v>
      </c>
      <c r="G76" s="1193"/>
      <c r="H76" s="1193"/>
      <c r="I76" s="168">
        <f>★波及効果計算ｼｰﾄ!O31</f>
        <v>0</v>
      </c>
      <c r="J76" s="170">
        <f>★波及効果計算ｼｰﾄ!P31</f>
        <v>0</v>
      </c>
    </row>
    <row r="77" spans="2:10" ht="18.75" customHeight="1">
      <c r="B77" s="166" t="s">
        <v>119</v>
      </c>
      <c r="C77" s="167" t="s">
        <v>532</v>
      </c>
      <c r="D77" s="168">
        <f>★波及効果計算ｼｰﾄ!J32</f>
        <v>0</v>
      </c>
      <c r="E77" s="168">
        <f>★波及効果計算ｼｰﾄ!K32</f>
        <v>0</v>
      </c>
      <c r="F77" s="168">
        <f>★波及効果計算ｼｰﾄ!L32</f>
        <v>0</v>
      </c>
      <c r="G77" s="1193"/>
      <c r="H77" s="1193"/>
      <c r="I77" s="168">
        <f>★波及効果計算ｼｰﾄ!O32</f>
        <v>0</v>
      </c>
      <c r="J77" s="170">
        <f>★波及効果計算ｼｰﾄ!P32</f>
        <v>0</v>
      </c>
    </row>
    <row r="78" spans="2:10" ht="18.75" customHeight="1">
      <c r="B78" s="166" t="s">
        <v>120</v>
      </c>
      <c r="C78" s="167" t="s">
        <v>533</v>
      </c>
      <c r="D78" s="168">
        <f>★波及効果計算ｼｰﾄ!J33</f>
        <v>0</v>
      </c>
      <c r="E78" s="168">
        <f>★波及効果計算ｼｰﾄ!K33</f>
        <v>0</v>
      </c>
      <c r="F78" s="168">
        <f>★波及効果計算ｼｰﾄ!L33</f>
        <v>0</v>
      </c>
      <c r="G78" s="1193"/>
      <c r="H78" s="1193"/>
      <c r="I78" s="168">
        <f>★波及効果計算ｼｰﾄ!O33</f>
        <v>0</v>
      </c>
      <c r="J78" s="170">
        <f>★波及効果計算ｼｰﾄ!P33</f>
        <v>0</v>
      </c>
    </row>
    <row r="79" spans="2:10" ht="18.75" customHeight="1">
      <c r="B79" s="166" t="s">
        <v>121</v>
      </c>
      <c r="C79" s="167" t="s">
        <v>19</v>
      </c>
      <c r="D79" s="168">
        <f>★波及効果計算ｼｰﾄ!J34</f>
        <v>0</v>
      </c>
      <c r="E79" s="168">
        <f>★波及効果計算ｼｰﾄ!K34</f>
        <v>0</v>
      </c>
      <c r="F79" s="168">
        <f>★波及効果計算ｼｰﾄ!L34</f>
        <v>0</v>
      </c>
      <c r="G79" s="1193"/>
      <c r="H79" s="1193"/>
      <c r="I79" s="168">
        <f>★波及効果計算ｼｰﾄ!O34</f>
        <v>0</v>
      </c>
      <c r="J79" s="170">
        <f>★波及効果計算ｼｰﾄ!P34</f>
        <v>0</v>
      </c>
    </row>
    <row r="80" spans="2:10" ht="18.75" customHeight="1">
      <c r="B80" s="166" t="s">
        <v>122</v>
      </c>
      <c r="C80" s="167" t="s">
        <v>20</v>
      </c>
      <c r="D80" s="168">
        <f>★波及効果計算ｼｰﾄ!J35</f>
        <v>0</v>
      </c>
      <c r="E80" s="168">
        <f>★波及効果計算ｼｰﾄ!K35</f>
        <v>0</v>
      </c>
      <c r="F80" s="168">
        <f>★波及効果計算ｼｰﾄ!L35</f>
        <v>0</v>
      </c>
      <c r="G80" s="1193"/>
      <c r="H80" s="1193"/>
      <c r="I80" s="168">
        <f>★波及効果計算ｼｰﾄ!O35</f>
        <v>0</v>
      </c>
      <c r="J80" s="170">
        <f>★波及効果計算ｼｰﾄ!P35</f>
        <v>0</v>
      </c>
    </row>
    <row r="81" spans="2:10" ht="18.75" customHeight="1">
      <c r="B81" s="166" t="s">
        <v>123</v>
      </c>
      <c r="C81" s="167" t="s">
        <v>21</v>
      </c>
      <c r="D81" s="168">
        <f>★波及効果計算ｼｰﾄ!J36</f>
        <v>0</v>
      </c>
      <c r="E81" s="168">
        <f>★波及効果計算ｼｰﾄ!K36</f>
        <v>0</v>
      </c>
      <c r="F81" s="168">
        <f>★波及効果計算ｼｰﾄ!L36</f>
        <v>0</v>
      </c>
      <c r="G81" s="1193"/>
      <c r="H81" s="1193"/>
      <c r="I81" s="168">
        <f>★波及効果計算ｼｰﾄ!O36</f>
        <v>0</v>
      </c>
      <c r="J81" s="170">
        <f>★波及効果計算ｼｰﾄ!P36</f>
        <v>0</v>
      </c>
    </row>
    <row r="82" spans="2:10" ht="18.75" customHeight="1">
      <c r="B82" s="166" t="s">
        <v>124</v>
      </c>
      <c r="C82" s="167" t="s">
        <v>534</v>
      </c>
      <c r="D82" s="168">
        <f>★波及効果計算ｼｰﾄ!J37</f>
        <v>0</v>
      </c>
      <c r="E82" s="168">
        <f>★波及効果計算ｼｰﾄ!K37</f>
        <v>0</v>
      </c>
      <c r="F82" s="168">
        <f>★波及効果計算ｼｰﾄ!L37</f>
        <v>0</v>
      </c>
      <c r="G82" s="1193"/>
      <c r="H82" s="1193"/>
      <c r="I82" s="168">
        <f>★波及効果計算ｼｰﾄ!O37</f>
        <v>0</v>
      </c>
      <c r="J82" s="170">
        <f>★波及効果計算ｼｰﾄ!P37</f>
        <v>0</v>
      </c>
    </row>
    <row r="83" spans="2:10" ht="18.75" customHeight="1">
      <c r="B83" s="166" t="s">
        <v>125</v>
      </c>
      <c r="C83" s="167" t="s">
        <v>535</v>
      </c>
      <c r="D83" s="168">
        <f>★波及効果計算ｼｰﾄ!J38</f>
        <v>0</v>
      </c>
      <c r="E83" s="168">
        <f>★波及効果計算ｼｰﾄ!K38</f>
        <v>0</v>
      </c>
      <c r="F83" s="168">
        <f>★波及効果計算ｼｰﾄ!L38</f>
        <v>0</v>
      </c>
      <c r="G83" s="1193"/>
      <c r="H83" s="1193"/>
      <c r="I83" s="168">
        <f>★波及効果計算ｼｰﾄ!O38</f>
        <v>0</v>
      </c>
      <c r="J83" s="170">
        <f>★波及効果計算ｼｰﾄ!P38</f>
        <v>0</v>
      </c>
    </row>
    <row r="84" spans="2:10" ht="18.75" customHeight="1">
      <c r="B84" s="166" t="s">
        <v>127</v>
      </c>
      <c r="C84" s="167" t="s">
        <v>22</v>
      </c>
      <c r="D84" s="168">
        <f>★波及効果計算ｼｰﾄ!J39</f>
        <v>0</v>
      </c>
      <c r="E84" s="168">
        <f>★波及効果計算ｼｰﾄ!K39</f>
        <v>0</v>
      </c>
      <c r="F84" s="168">
        <f>★波及効果計算ｼｰﾄ!L39</f>
        <v>0</v>
      </c>
      <c r="G84" s="1193"/>
      <c r="H84" s="1193"/>
      <c r="I84" s="168">
        <f>★波及効果計算ｼｰﾄ!O39</f>
        <v>0</v>
      </c>
      <c r="J84" s="170">
        <f>★波及効果計算ｼｰﾄ!P39</f>
        <v>0</v>
      </c>
    </row>
    <row r="85" spans="2:10" ht="18.75" customHeight="1">
      <c r="B85" s="166" t="s">
        <v>129</v>
      </c>
      <c r="C85" s="167" t="s">
        <v>142</v>
      </c>
      <c r="D85" s="168">
        <f>★波及効果計算ｼｰﾄ!J40</f>
        <v>0</v>
      </c>
      <c r="E85" s="168">
        <f>★波及効果計算ｼｰﾄ!K40</f>
        <v>0</v>
      </c>
      <c r="F85" s="168">
        <f>★波及効果計算ｼｰﾄ!L40</f>
        <v>0</v>
      </c>
      <c r="G85" s="1193"/>
      <c r="H85" s="1193"/>
      <c r="I85" s="168">
        <f>★波及効果計算ｼｰﾄ!O40</f>
        <v>0</v>
      </c>
      <c r="J85" s="170">
        <f>★波及効果計算ｼｰﾄ!P40</f>
        <v>0</v>
      </c>
    </row>
    <row r="86" spans="2:10" ht="18.75" customHeight="1">
      <c r="B86" s="166" t="s">
        <v>130</v>
      </c>
      <c r="C86" s="167" t="s">
        <v>536</v>
      </c>
      <c r="D86" s="168">
        <f>★波及効果計算ｼｰﾄ!J41</f>
        <v>0</v>
      </c>
      <c r="E86" s="168">
        <f>★波及効果計算ｼｰﾄ!K41</f>
        <v>0</v>
      </c>
      <c r="F86" s="168">
        <f>★波及効果計算ｼｰﾄ!L41</f>
        <v>0</v>
      </c>
      <c r="G86" s="1193"/>
      <c r="H86" s="1193"/>
      <c r="I86" s="168">
        <f>★波及効果計算ｼｰﾄ!O41</f>
        <v>0</v>
      </c>
      <c r="J86" s="170">
        <f>★波及効果計算ｼｰﾄ!P41</f>
        <v>0</v>
      </c>
    </row>
    <row r="87" spans="2:10" ht="18.75" customHeight="1">
      <c r="B87" s="166" t="s">
        <v>15</v>
      </c>
      <c r="C87" s="167" t="s">
        <v>583</v>
      </c>
      <c r="D87" s="168">
        <f>★波及効果計算ｼｰﾄ!J42</f>
        <v>0</v>
      </c>
      <c r="E87" s="168">
        <f>★波及効果計算ｼｰﾄ!K42</f>
        <v>0</v>
      </c>
      <c r="F87" s="168">
        <f>★波及効果計算ｼｰﾄ!L42</f>
        <v>0</v>
      </c>
      <c r="G87" s="1193"/>
      <c r="H87" s="1193"/>
      <c r="I87" s="168">
        <f>★波及効果計算ｼｰﾄ!O42</f>
        <v>0</v>
      </c>
      <c r="J87" s="170">
        <f>★波及効果計算ｼｰﾄ!P42</f>
        <v>0</v>
      </c>
    </row>
    <row r="88" spans="2:10" ht="18.75" customHeight="1">
      <c r="B88" s="166" t="s">
        <v>308</v>
      </c>
      <c r="C88" s="167" t="s">
        <v>126</v>
      </c>
      <c r="D88" s="168">
        <f>★波及効果計算ｼｰﾄ!J43</f>
        <v>0</v>
      </c>
      <c r="E88" s="168">
        <f>★波及効果計算ｼｰﾄ!K43</f>
        <v>0</v>
      </c>
      <c r="F88" s="168">
        <f>★波及効果計算ｼｰﾄ!L43</f>
        <v>0</v>
      </c>
      <c r="G88" s="1193"/>
      <c r="H88" s="1193"/>
      <c r="I88" s="168">
        <f>★波及効果計算ｼｰﾄ!O43</f>
        <v>0</v>
      </c>
      <c r="J88" s="170">
        <f>★波及効果計算ｼｰﾄ!P43</f>
        <v>0</v>
      </c>
    </row>
    <row r="89" spans="2:10" ht="18.75" customHeight="1">
      <c r="B89" s="166" t="s">
        <v>29</v>
      </c>
      <c r="C89" s="167" t="s">
        <v>128</v>
      </c>
      <c r="D89" s="168">
        <f>★波及効果計算ｼｰﾄ!J44</f>
        <v>0</v>
      </c>
      <c r="E89" s="168">
        <f>★波及効果計算ｼｰﾄ!K44</f>
        <v>0</v>
      </c>
      <c r="F89" s="168">
        <f>★波及効果計算ｼｰﾄ!L44</f>
        <v>0</v>
      </c>
      <c r="G89" s="1193"/>
      <c r="H89" s="1193"/>
      <c r="I89" s="168">
        <f>★波及効果計算ｼｰﾄ!O44</f>
        <v>0</v>
      </c>
      <c r="J89" s="170">
        <f>★波及効果計算ｼｰﾄ!P44</f>
        <v>0</v>
      </c>
    </row>
    <row r="90" spans="2:10" ht="18.75" customHeight="1">
      <c r="B90" s="166" t="s">
        <v>537</v>
      </c>
      <c r="C90" s="167" t="s">
        <v>143</v>
      </c>
      <c r="D90" s="168">
        <f>★波及効果計算ｼｰﾄ!J45</f>
        <v>0</v>
      </c>
      <c r="E90" s="168">
        <f>★波及効果計算ｼｰﾄ!K45</f>
        <v>0</v>
      </c>
      <c r="F90" s="168">
        <f>★波及効果計算ｼｰﾄ!L45</f>
        <v>0</v>
      </c>
      <c r="G90" s="1193"/>
      <c r="H90" s="1193"/>
      <c r="I90" s="168">
        <f>★波及効果計算ｼｰﾄ!O45</f>
        <v>0</v>
      </c>
      <c r="J90" s="170">
        <f>★波及効果計算ｼｰﾄ!P45</f>
        <v>0</v>
      </c>
    </row>
    <row r="91" spans="2:10" ht="18.75" customHeight="1">
      <c r="B91" s="166" t="s">
        <v>31</v>
      </c>
      <c r="C91" s="167" t="s">
        <v>23</v>
      </c>
      <c r="D91" s="168">
        <f>★波及効果計算ｼｰﾄ!J46</f>
        <v>0</v>
      </c>
      <c r="E91" s="168">
        <f>★波及効果計算ｼｰﾄ!K46</f>
        <v>0</v>
      </c>
      <c r="F91" s="168">
        <f>★波及効果計算ｼｰﾄ!L46</f>
        <v>0</v>
      </c>
      <c r="G91" s="1194"/>
      <c r="H91" s="1194"/>
      <c r="I91" s="168">
        <f>★波及効果計算ｼｰﾄ!O46</f>
        <v>0</v>
      </c>
      <c r="J91" s="170">
        <f>★波及効果計算ｼｰﾄ!P46</f>
        <v>0</v>
      </c>
    </row>
    <row r="92" spans="2:10" ht="18.75" customHeight="1">
      <c r="B92" s="172"/>
      <c r="C92" s="173" t="s">
        <v>60</v>
      </c>
      <c r="D92" s="174">
        <f>★波及効果計算ｼｰﾄ!J47</f>
        <v>0</v>
      </c>
      <c r="E92" s="174">
        <f>★波及効果計算ｼｰﾄ!K47</f>
        <v>0</v>
      </c>
      <c r="F92" s="174">
        <f>★波及効果計算ｼｰﾄ!L47</f>
        <v>0</v>
      </c>
      <c r="G92" s="181">
        <f>★波及効果計算ｼｰﾄ!M47</f>
        <v>0</v>
      </c>
      <c r="H92" s="174">
        <f>★波及効果計算ｼｰﾄ!N47</f>
        <v>0</v>
      </c>
      <c r="I92" s="174">
        <f>★波及効果計算ｼｰﾄ!O47</f>
        <v>0</v>
      </c>
      <c r="J92" s="176">
        <f>★波及効果計算ｼｰﾄ!P47</f>
        <v>0</v>
      </c>
    </row>
    <row r="94" spans="2:10" ht="18.75" customHeight="1">
      <c r="B94" s="146"/>
      <c r="C94" s="147"/>
      <c r="D94" s="1180" t="s">
        <v>302</v>
      </c>
      <c r="E94" s="1180"/>
      <c r="F94" s="1180"/>
      <c r="G94" s="1180" t="s">
        <v>79</v>
      </c>
      <c r="H94" s="1180"/>
      <c r="I94" s="1191"/>
    </row>
    <row r="95" spans="2:10" ht="36" customHeight="1">
      <c r="B95" s="148"/>
      <c r="C95" s="149"/>
      <c r="D95" s="150" t="s">
        <v>57</v>
      </c>
      <c r="E95" s="150" t="s">
        <v>150</v>
      </c>
      <c r="F95" s="150" t="s">
        <v>151</v>
      </c>
      <c r="G95" s="150" t="s">
        <v>152</v>
      </c>
      <c r="H95" s="150" t="s">
        <v>153</v>
      </c>
      <c r="I95" s="182" t="s">
        <v>154</v>
      </c>
    </row>
    <row r="96" spans="2:10" ht="18.75" customHeight="1">
      <c r="B96" s="1174" t="s">
        <v>58</v>
      </c>
      <c r="C96" s="1175"/>
      <c r="D96" s="153" t="s">
        <v>247</v>
      </c>
      <c r="E96" s="153" t="s">
        <v>248</v>
      </c>
      <c r="F96" s="153" t="s">
        <v>249</v>
      </c>
      <c r="G96" s="153" t="s">
        <v>253</v>
      </c>
      <c r="H96" s="153" t="s">
        <v>254</v>
      </c>
      <c r="I96" s="155" t="s">
        <v>255</v>
      </c>
    </row>
    <row r="97" spans="2:9" ht="18.75" customHeight="1">
      <c r="B97" s="1187" t="s">
        <v>77</v>
      </c>
      <c r="C97" s="1188"/>
      <c r="D97" s="179" t="s">
        <v>250</v>
      </c>
      <c r="E97" s="179" t="s">
        <v>251</v>
      </c>
      <c r="F97" s="179" t="s">
        <v>252</v>
      </c>
      <c r="G97" s="179" t="s">
        <v>256</v>
      </c>
      <c r="H97" s="179" t="s">
        <v>257</v>
      </c>
      <c r="I97" s="180" t="s">
        <v>258</v>
      </c>
    </row>
    <row r="98" spans="2:9" ht="18.75" customHeight="1">
      <c r="B98" s="166" t="s">
        <v>1</v>
      </c>
      <c r="C98" s="167" t="s">
        <v>16</v>
      </c>
      <c r="D98" s="168">
        <f>★波及効果計算ｼｰﾄ!Q8</f>
        <v>0</v>
      </c>
      <c r="E98" s="168">
        <f>★波及効果計算ｼｰﾄ!R8</f>
        <v>0</v>
      </c>
      <c r="F98" s="168">
        <f>★波及効果計算ｼｰﾄ!S8</f>
        <v>0</v>
      </c>
      <c r="G98" s="183">
        <f>★波及効果計算ｼｰﾄ!T8</f>
        <v>0</v>
      </c>
      <c r="H98" s="168">
        <f>★波及効果計算ｼｰﾄ!U8</f>
        <v>0</v>
      </c>
      <c r="I98" s="170">
        <f>★波及効果計算ｼｰﾄ!V8</f>
        <v>0</v>
      </c>
    </row>
    <row r="99" spans="2:9" ht="18.75" customHeight="1">
      <c r="B99" s="166" t="s">
        <v>2</v>
      </c>
      <c r="C99" s="167" t="s">
        <v>899</v>
      </c>
      <c r="D99" s="168">
        <f>★波及効果計算ｼｰﾄ!Q9</f>
        <v>0</v>
      </c>
      <c r="E99" s="168">
        <f>★波及効果計算ｼｰﾄ!R9</f>
        <v>0</v>
      </c>
      <c r="F99" s="168">
        <f>★波及効果計算ｼｰﾄ!S9</f>
        <v>0</v>
      </c>
      <c r="G99" s="183">
        <f>★波及効果計算ｼｰﾄ!T9</f>
        <v>0</v>
      </c>
      <c r="H99" s="168">
        <f>★波及効果計算ｼｰﾄ!U9</f>
        <v>0</v>
      </c>
      <c r="I99" s="170">
        <f>★波及効果計算ｼｰﾄ!V9</f>
        <v>0</v>
      </c>
    </row>
    <row r="100" spans="2:9" ht="18.75" customHeight="1">
      <c r="B100" s="166" t="s">
        <v>3</v>
      </c>
      <c r="C100" s="167" t="s">
        <v>900</v>
      </c>
      <c r="D100" s="168">
        <f>★波及効果計算ｼｰﾄ!Q10</f>
        <v>0</v>
      </c>
      <c r="E100" s="168">
        <f>★波及効果計算ｼｰﾄ!R10</f>
        <v>0</v>
      </c>
      <c r="F100" s="168">
        <f>★波及効果計算ｼｰﾄ!S10</f>
        <v>0</v>
      </c>
      <c r="G100" s="183">
        <f>★波及効果計算ｼｰﾄ!T10</f>
        <v>0</v>
      </c>
      <c r="H100" s="168">
        <f>★波及効果計算ｼｰﾄ!U10</f>
        <v>0</v>
      </c>
      <c r="I100" s="170">
        <f>★波及効果計算ｼｰﾄ!V10</f>
        <v>0</v>
      </c>
    </row>
    <row r="101" spans="2:9" ht="18.75" customHeight="1">
      <c r="B101" s="166" t="s">
        <v>4</v>
      </c>
      <c r="C101" s="167" t="s">
        <v>17</v>
      </c>
      <c r="D101" s="168">
        <f>★波及効果計算ｼｰﾄ!Q11</f>
        <v>0</v>
      </c>
      <c r="E101" s="168">
        <f>★波及効果計算ｼｰﾄ!R11</f>
        <v>0</v>
      </c>
      <c r="F101" s="168">
        <f>★波及効果計算ｼｰﾄ!S11</f>
        <v>0</v>
      </c>
      <c r="G101" s="183">
        <f>★波及効果計算ｼｰﾄ!T11</f>
        <v>0</v>
      </c>
      <c r="H101" s="168">
        <f>★波及効果計算ｼｰﾄ!U11</f>
        <v>0</v>
      </c>
      <c r="I101" s="170">
        <f>★波及効果計算ｼｰﾄ!V11</f>
        <v>0</v>
      </c>
    </row>
    <row r="102" spans="2:9" ht="18.75" customHeight="1">
      <c r="B102" s="166" t="s">
        <v>5</v>
      </c>
      <c r="C102" s="167" t="s">
        <v>526</v>
      </c>
      <c r="D102" s="168">
        <f>★波及効果計算ｼｰﾄ!Q12</f>
        <v>0</v>
      </c>
      <c r="E102" s="168">
        <f>★波及効果計算ｼｰﾄ!R12</f>
        <v>0</v>
      </c>
      <c r="F102" s="168">
        <f>★波及効果計算ｼｰﾄ!S12</f>
        <v>0</v>
      </c>
      <c r="G102" s="183">
        <f>★波及効果計算ｼｰﾄ!T12</f>
        <v>0</v>
      </c>
      <c r="H102" s="168">
        <f>★波及効果計算ｼｰﾄ!U12</f>
        <v>0</v>
      </c>
      <c r="I102" s="170">
        <f>★波及効果計算ｼｰﾄ!V12</f>
        <v>0</v>
      </c>
    </row>
    <row r="103" spans="2:9" ht="18.75" customHeight="1">
      <c r="B103" s="166" t="s">
        <v>6</v>
      </c>
      <c r="C103" s="167" t="s">
        <v>135</v>
      </c>
      <c r="D103" s="168">
        <f>★波及効果計算ｼｰﾄ!Q13</f>
        <v>0</v>
      </c>
      <c r="E103" s="168">
        <f>★波及効果計算ｼｰﾄ!R13</f>
        <v>0</v>
      </c>
      <c r="F103" s="168">
        <f>★波及効果計算ｼｰﾄ!S13</f>
        <v>0</v>
      </c>
      <c r="G103" s="183">
        <f>★波及効果計算ｼｰﾄ!T13</f>
        <v>0</v>
      </c>
      <c r="H103" s="168">
        <f>★波及効果計算ｼｰﾄ!U13</f>
        <v>0</v>
      </c>
      <c r="I103" s="170">
        <f>★波及効果計算ｼｰﾄ!V13</f>
        <v>0</v>
      </c>
    </row>
    <row r="104" spans="2:9" ht="18.75" customHeight="1">
      <c r="B104" s="166" t="s">
        <v>7</v>
      </c>
      <c r="C104" s="171" t="s">
        <v>108</v>
      </c>
      <c r="D104" s="168">
        <f>★波及効果計算ｼｰﾄ!Q14</f>
        <v>0</v>
      </c>
      <c r="E104" s="168">
        <f>★波及効果計算ｼｰﾄ!R14</f>
        <v>0</v>
      </c>
      <c r="F104" s="168">
        <f>★波及効果計算ｼｰﾄ!S14</f>
        <v>0</v>
      </c>
      <c r="G104" s="183">
        <f>★波及効果計算ｼｰﾄ!T14</f>
        <v>0</v>
      </c>
      <c r="H104" s="168">
        <f>★波及効果計算ｼｰﾄ!U14</f>
        <v>0</v>
      </c>
      <c r="I104" s="170">
        <f>★波及効果計算ｼｰﾄ!V14</f>
        <v>0</v>
      </c>
    </row>
    <row r="105" spans="2:9" ht="18.75" customHeight="1">
      <c r="B105" s="166" t="s">
        <v>8</v>
      </c>
      <c r="C105" s="167" t="s">
        <v>136</v>
      </c>
      <c r="D105" s="168">
        <f>★波及効果計算ｼｰﾄ!Q15</f>
        <v>0</v>
      </c>
      <c r="E105" s="168">
        <f>★波及効果計算ｼｰﾄ!R15</f>
        <v>0</v>
      </c>
      <c r="F105" s="168">
        <f>★波及効果計算ｼｰﾄ!S15</f>
        <v>0</v>
      </c>
      <c r="G105" s="183">
        <f>★波及効果計算ｼｰﾄ!T15</f>
        <v>0</v>
      </c>
      <c r="H105" s="168">
        <f>★波及効果計算ｼｰﾄ!U15</f>
        <v>0</v>
      </c>
      <c r="I105" s="170">
        <f>★波及効果計算ｼｰﾄ!V15</f>
        <v>0</v>
      </c>
    </row>
    <row r="106" spans="2:9" ht="18.75" customHeight="1">
      <c r="B106" s="166" t="s">
        <v>9</v>
      </c>
      <c r="C106" s="171" t="s">
        <v>306</v>
      </c>
      <c r="D106" s="168">
        <f>★波及効果計算ｼｰﾄ!Q16</f>
        <v>0</v>
      </c>
      <c r="E106" s="168">
        <f>★波及効果計算ｼｰﾄ!R16</f>
        <v>0</v>
      </c>
      <c r="F106" s="168">
        <f>★波及効果計算ｼｰﾄ!S16</f>
        <v>0</v>
      </c>
      <c r="G106" s="183">
        <f>★波及効果計算ｼｰﾄ!T16</f>
        <v>0</v>
      </c>
      <c r="H106" s="168">
        <f>★波及効果計算ｼｰﾄ!U16</f>
        <v>0</v>
      </c>
      <c r="I106" s="170">
        <f>★波及効果計算ｼｰﾄ!V16</f>
        <v>0</v>
      </c>
    </row>
    <row r="107" spans="2:9" ht="18.75" customHeight="1">
      <c r="B107" s="166" t="s">
        <v>10</v>
      </c>
      <c r="C107" s="171" t="s">
        <v>581</v>
      </c>
      <c r="D107" s="168">
        <f>★波及効果計算ｼｰﾄ!Q17</f>
        <v>0</v>
      </c>
      <c r="E107" s="168">
        <f>★波及効果計算ｼｰﾄ!R17</f>
        <v>0</v>
      </c>
      <c r="F107" s="168">
        <f>★波及効果計算ｼｰﾄ!S17</f>
        <v>0</v>
      </c>
      <c r="G107" s="183">
        <f>★波及効果計算ｼｰﾄ!T17</f>
        <v>0</v>
      </c>
      <c r="H107" s="168">
        <f>★波及効果計算ｼｰﾄ!U17</f>
        <v>0</v>
      </c>
      <c r="I107" s="170">
        <f>★波及効果計算ｼｰﾄ!V17</f>
        <v>0</v>
      </c>
    </row>
    <row r="108" spans="2:9" ht="18.75" customHeight="1">
      <c r="B108" s="166" t="s">
        <v>11</v>
      </c>
      <c r="C108" s="167" t="s">
        <v>307</v>
      </c>
      <c r="D108" s="168">
        <f>★波及効果計算ｼｰﾄ!Q18</f>
        <v>0</v>
      </c>
      <c r="E108" s="168">
        <f>★波及効果計算ｼｰﾄ!R18</f>
        <v>0</v>
      </c>
      <c r="F108" s="168">
        <f>★波及効果計算ｼｰﾄ!S18</f>
        <v>0</v>
      </c>
      <c r="G108" s="183">
        <f>★波及効果計算ｼｰﾄ!T18</f>
        <v>0</v>
      </c>
      <c r="H108" s="168">
        <f>★波及効果計算ｼｰﾄ!U18</f>
        <v>0</v>
      </c>
      <c r="I108" s="170">
        <f>★波及効果計算ｼｰﾄ!V18</f>
        <v>0</v>
      </c>
    </row>
    <row r="109" spans="2:9" ht="18.75" customHeight="1">
      <c r="B109" s="166" t="s">
        <v>12</v>
      </c>
      <c r="C109" s="167" t="s">
        <v>137</v>
      </c>
      <c r="D109" s="168">
        <f>★波及効果計算ｼｰﾄ!Q19</f>
        <v>0</v>
      </c>
      <c r="E109" s="168">
        <f>★波及効果計算ｼｰﾄ!R19</f>
        <v>0</v>
      </c>
      <c r="F109" s="168">
        <f>★波及効果計算ｼｰﾄ!S19</f>
        <v>0</v>
      </c>
      <c r="G109" s="183">
        <f>★波及効果計算ｼｰﾄ!T19</f>
        <v>0</v>
      </c>
      <c r="H109" s="168">
        <f>★波及効果計算ｼｰﾄ!U19</f>
        <v>0</v>
      </c>
      <c r="I109" s="170">
        <f>★波及効果計算ｼｰﾄ!V19</f>
        <v>0</v>
      </c>
    </row>
    <row r="110" spans="2:9" ht="18.75" customHeight="1">
      <c r="B110" s="166" t="s">
        <v>13</v>
      </c>
      <c r="C110" s="167" t="s">
        <v>138</v>
      </c>
      <c r="D110" s="168">
        <f>★波及効果計算ｼｰﾄ!Q20</f>
        <v>0</v>
      </c>
      <c r="E110" s="168">
        <f>★波及効果計算ｼｰﾄ!R20</f>
        <v>0</v>
      </c>
      <c r="F110" s="168">
        <f>★波及効果計算ｼｰﾄ!S20</f>
        <v>0</v>
      </c>
      <c r="G110" s="183">
        <f>★波及効果計算ｼｰﾄ!T20</f>
        <v>0</v>
      </c>
      <c r="H110" s="168">
        <f>★波及効果計算ｼｰﾄ!U20</f>
        <v>0</v>
      </c>
      <c r="I110" s="170">
        <f>★波及効果計算ｼｰﾄ!V20</f>
        <v>0</v>
      </c>
    </row>
    <row r="111" spans="2:9" ht="18.75" customHeight="1">
      <c r="B111" s="166" t="s">
        <v>14</v>
      </c>
      <c r="C111" s="167" t="s">
        <v>139</v>
      </c>
      <c r="D111" s="168">
        <f>★波及効果計算ｼｰﾄ!Q21</f>
        <v>0</v>
      </c>
      <c r="E111" s="168">
        <f>★波及効果計算ｼｰﾄ!R21</f>
        <v>0</v>
      </c>
      <c r="F111" s="168">
        <f>★波及効果計算ｼｰﾄ!S21</f>
        <v>0</v>
      </c>
      <c r="G111" s="183">
        <f>★波及効果計算ｼｰﾄ!T21</f>
        <v>0</v>
      </c>
      <c r="H111" s="168">
        <f>★波及効果計算ｼｰﾄ!U21</f>
        <v>0</v>
      </c>
      <c r="I111" s="170">
        <f>★波及効果計算ｼｰﾄ!V21</f>
        <v>0</v>
      </c>
    </row>
    <row r="112" spans="2:9" ht="18.75" customHeight="1">
      <c r="B112" s="166" t="s">
        <v>28</v>
      </c>
      <c r="C112" s="167" t="s">
        <v>527</v>
      </c>
      <c r="D112" s="168">
        <f>★波及効果計算ｼｰﾄ!Q22</f>
        <v>0</v>
      </c>
      <c r="E112" s="168">
        <f>★波及効果計算ｼｰﾄ!R22</f>
        <v>0</v>
      </c>
      <c r="F112" s="168">
        <f>★波及効果計算ｼｰﾄ!S22</f>
        <v>0</v>
      </c>
      <c r="G112" s="183">
        <f>★波及効果計算ｼｰﾄ!T22</f>
        <v>0</v>
      </c>
      <c r="H112" s="168">
        <f>★波及効果計算ｼｰﾄ!U22</f>
        <v>0</v>
      </c>
      <c r="I112" s="170">
        <f>★波及効果計算ｼｰﾄ!V22</f>
        <v>0</v>
      </c>
    </row>
    <row r="113" spans="2:9" ht="18.75" customHeight="1">
      <c r="B113" s="166" t="s">
        <v>109</v>
      </c>
      <c r="C113" s="167" t="s">
        <v>528</v>
      </c>
      <c r="D113" s="168">
        <f>★波及効果計算ｼｰﾄ!Q23</f>
        <v>0</v>
      </c>
      <c r="E113" s="168">
        <f>★波及効果計算ｼｰﾄ!R23</f>
        <v>0</v>
      </c>
      <c r="F113" s="168">
        <f>★波及効果計算ｼｰﾄ!S23</f>
        <v>0</v>
      </c>
      <c r="G113" s="183">
        <f>★波及効果計算ｼｰﾄ!T23</f>
        <v>0</v>
      </c>
      <c r="H113" s="168">
        <f>★波及効果計算ｼｰﾄ!U23</f>
        <v>0</v>
      </c>
      <c r="I113" s="170">
        <f>★波及効果計算ｼｰﾄ!V23</f>
        <v>0</v>
      </c>
    </row>
    <row r="114" spans="2:9" ht="18.75" customHeight="1">
      <c r="B114" s="166" t="s">
        <v>110</v>
      </c>
      <c r="C114" s="167" t="s">
        <v>529</v>
      </c>
      <c r="D114" s="168">
        <f>★波及効果計算ｼｰﾄ!Q24</f>
        <v>0</v>
      </c>
      <c r="E114" s="168">
        <f>★波及効果計算ｼｰﾄ!R24</f>
        <v>0</v>
      </c>
      <c r="F114" s="168">
        <f>★波及効果計算ｼｰﾄ!S24</f>
        <v>0</v>
      </c>
      <c r="G114" s="183">
        <f>★波及効果計算ｼｰﾄ!T24</f>
        <v>0</v>
      </c>
      <c r="H114" s="168">
        <f>★波及効果計算ｼｰﾄ!U24</f>
        <v>0</v>
      </c>
      <c r="I114" s="170">
        <f>★波及効果計算ｼｰﾄ!V24</f>
        <v>0</v>
      </c>
    </row>
    <row r="115" spans="2:9" ht="18.75" customHeight="1">
      <c r="B115" s="166" t="s">
        <v>111</v>
      </c>
      <c r="C115" s="167" t="s">
        <v>530</v>
      </c>
      <c r="D115" s="168">
        <f>★波及効果計算ｼｰﾄ!Q25</f>
        <v>0</v>
      </c>
      <c r="E115" s="168">
        <f>★波及効果計算ｼｰﾄ!R25</f>
        <v>0</v>
      </c>
      <c r="F115" s="168">
        <f>★波及効果計算ｼｰﾄ!S25</f>
        <v>0</v>
      </c>
      <c r="G115" s="183">
        <f>★波及効果計算ｼｰﾄ!T25</f>
        <v>0</v>
      </c>
      <c r="H115" s="168">
        <f>★波及効果計算ｼｰﾄ!U25</f>
        <v>0</v>
      </c>
      <c r="I115" s="170">
        <f>★波及効果計算ｼｰﾄ!V25</f>
        <v>0</v>
      </c>
    </row>
    <row r="116" spans="2:9" ht="18.75" customHeight="1">
      <c r="B116" s="166" t="s">
        <v>113</v>
      </c>
      <c r="C116" s="167" t="s">
        <v>531</v>
      </c>
      <c r="D116" s="168">
        <f>★波及効果計算ｼｰﾄ!Q26</f>
        <v>0</v>
      </c>
      <c r="E116" s="168">
        <f>★波及効果計算ｼｰﾄ!R26</f>
        <v>0</v>
      </c>
      <c r="F116" s="168">
        <f>★波及効果計算ｼｰﾄ!S26</f>
        <v>0</v>
      </c>
      <c r="G116" s="183">
        <f>★波及効果計算ｼｰﾄ!T26</f>
        <v>0</v>
      </c>
      <c r="H116" s="168">
        <f>★波及効果計算ｼｰﾄ!U26</f>
        <v>0</v>
      </c>
      <c r="I116" s="170">
        <f>★波及効果計算ｼｰﾄ!V26</f>
        <v>0</v>
      </c>
    </row>
    <row r="117" spans="2:9" ht="18.75" customHeight="1">
      <c r="B117" s="166" t="s">
        <v>114</v>
      </c>
      <c r="C117" s="167" t="s">
        <v>582</v>
      </c>
      <c r="D117" s="168">
        <f>★波及効果計算ｼｰﾄ!Q27</f>
        <v>0</v>
      </c>
      <c r="E117" s="168">
        <f>★波及効果計算ｼｰﾄ!R27</f>
        <v>0</v>
      </c>
      <c r="F117" s="168">
        <f>★波及効果計算ｼｰﾄ!S27</f>
        <v>0</v>
      </c>
      <c r="G117" s="183">
        <f>★波及効果計算ｼｰﾄ!T27</f>
        <v>0</v>
      </c>
      <c r="H117" s="168">
        <f>★波及効果計算ｼｰﾄ!U27</f>
        <v>0</v>
      </c>
      <c r="I117" s="170">
        <f>★波及効果計算ｼｰﾄ!V27</f>
        <v>0</v>
      </c>
    </row>
    <row r="118" spans="2:9" ht="18.75" customHeight="1">
      <c r="B118" s="166" t="s">
        <v>115</v>
      </c>
      <c r="C118" s="167" t="s">
        <v>140</v>
      </c>
      <c r="D118" s="168">
        <f>★波及効果計算ｼｰﾄ!Q28</f>
        <v>0</v>
      </c>
      <c r="E118" s="168">
        <f>★波及効果計算ｼｰﾄ!R28</f>
        <v>0</v>
      </c>
      <c r="F118" s="168">
        <f>★波及効果計算ｼｰﾄ!S28</f>
        <v>0</v>
      </c>
      <c r="G118" s="183">
        <f>★波及効果計算ｼｰﾄ!T28</f>
        <v>0</v>
      </c>
      <c r="H118" s="168">
        <f>★波及効果計算ｼｰﾄ!U28</f>
        <v>0</v>
      </c>
      <c r="I118" s="170">
        <f>★波及効果計算ｼｰﾄ!V28</f>
        <v>0</v>
      </c>
    </row>
    <row r="119" spans="2:9" ht="18.75" customHeight="1">
      <c r="B119" s="166" t="s">
        <v>116</v>
      </c>
      <c r="C119" s="167" t="s">
        <v>112</v>
      </c>
      <c r="D119" s="168">
        <f>★波及効果計算ｼｰﾄ!Q29</f>
        <v>0</v>
      </c>
      <c r="E119" s="168">
        <f>★波及効果計算ｼｰﾄ!R29</f>
        <v>0</v>
      </c>
      <c r="F119" s="168">
        <f>★波及効果計算ｼｰﾄ!S29</f>
        <v>0</v>
      </c>
      <c r="G119" s="183">
        <f>★波及効果計算ｼｰﾄ!T29</f>
        <v>0</v>
      </c>
      <c r="H119" s="168">
        <f>★波及効果計算ｼｰﾄ!U29</f>
        <v>0</v>
      </c>
      <c r="I119" s="170">
        <f>★波及効果計算ｼｰﾄ!V29</f>
        <v>0</v>
      </c>
    </row>
    <row r="120" spans="2:9" ht="18.75" customHeight="1">
      <c r="B120" s="166" t="s">
        <v>117</v>
      </c>
      <c r="C120" s="167" t="s">
        <v>18</v>
      </c>
      <c r="D120" s="168">
        <f>★波及効果計算ｼｰﾄ!Q30</f>
        <v>0</v>
      </c>
      <c r="E120" s="168">
        <f>★波及効果計算ｼｰﾄ!R30</f>
        <v>0</v>
      </c>
      <c r="F120" s="168">
        <f>★波及効果計算ｼｰﾄ!S30</f>
        <v>0</v>
      </c>
      <c r="G120" s="183">
        <f>★波及効果計算ｼｰﾄ!T30</f>
        <v>0</v>
      </c>
      <c r="H120" s="168">
        <f>★波及効果計算ｼｰﾄ!U30</f>
        <v>0</v>
      </c>
      <c r="I120" s="170">
        <f>★波及効果計算ｼｰﾄ!V30</f>
        <v>0</v>
      </c>
    </row>
    <row r="121" spans="2:9" ht="18.75" customHeight="1">
      <c r="B121" s="166" t="s">
        <v>118</v>
      </c>
      <c r="C121" s="167" t="s">
        <v>141</v>
      </c>
      <c r="D121" s="168">
        <f>★波及効果計算ｼｰﾄ!Q31</f>
        <v>0</v>
      </c>
      <c r="E121" s="168">
        <f>★波及効果計算ｼｰﾄ!R31</f>
        <v>0</v>
      </c>
      <c r="F121" s="168">
        <f>★波及効果計算ｼｰﾄ!S31</f>
        <v>0</v>
      </c>
      <c r="G121" s="183">
        <f>★波及効果計算ｼｰﾄ!T31</f>
        <v>0</v>
      </c>
      <c r="H121" s="168">
        <f>★波及効果計算ｼｰﾄ!U31</f>
        <v>0</v>
      </c>
      <c r="I121" s="170">
        <f>★波及効果計算ｼｰﾄ!V31</f>
        <v>0</v>
      </c>
    </row>
    <row r="122" spans="2:9" ht="18.75" customHeight="1">
      <c r="B122" s="166" t="s">
        <v>119</v>
      </c>
      <c r="C122" s="167" t="s">
        <v>532</v>
      </c>
      <c r="D122" s="168">
        <f>★波及効果計算ｼｰﾄ!Q32</f>
        <v>0</v>
      </c>
      <c r="E122" s="168">
        <f>★波及効果計算ｼｰﾄ!R32</f>
        <v>0</v>
      </c>
      <c r="F122" s="168">
        <f>★波及効果計算ｼｰﾄ!S32</f>
        <v>0</v>
      </c>
      <c r="G122" s="183">
        <f>★波及効果計算ｼｰﾄ!T32</f>
        <v>0</v>
      </c>
      <c r="H122" s="168">
        <f>★波及効果計算ｼｰﾄ!U32</f>
        <v>0</v>
      </c>
      <c r="I122" s="170">
        <f>★波及効果計算ｼｰﾄ!V32</f>
        <v>0</v>
      </c>
    </row>
    <row r="123" spans="2:9" ht="18.75" customHeight="1">
      <c r="B123" s="166" t="s">
        <v>120</v>
      </c>
      <c r="C123" s="167" t="s">
        <v>533</v>
      </c>
      <c r="D123" s="168">
        <f>★波及効果計算ｼｰﾄ!Q33</f>
        <v>0</v>
      </c>
      <c r="E123" s="168">
        <f>★波及効果計算ｼｰﾄ!R33</f>
        <v>0</v>
      </c>
      <c r="F123" s="168">
        <f>★波及効果計算ｼｰﾄ!S33</f>
        <v>0</v>
      </c>
      <c r="G123" s="183">
        <f>★波及効果計算ｼｰﾄ!T33</f>
        <v>0</v>
      </c>
      <c r="H123" s="168">
        <f>★波及効果計算ｼｰﾄ!U33</f>
        <v>0</v>
      </c>
      <c r="I123" s="170">
        <f>★波及効果計算ｼｰﾄ!V33</f>
        <v>0</v>
      </c>
    </row>
    <row r="124" spans="2:9" ht="18.75" customHeight="1">
      <c r="B124" s="166" t="s">
        <v>121</v>
      </c>
      <c r="C124" s="167" t="s">
        <v>19</v>
      </c>
      <c r="D124" s="168">
        <f>★波及効果計算ｼｰﾄ!Q34</f>
        <v>0</v>
      </c>
      <c r="E124" s="168">
        <f>★波及効果計算ｼｰﾄ!R34</f>
        <v>0</v>
      </c>
      <c r="F124" s="168">
        <f>★波及効果計算ｼｰﾄ!S34</f>
        <v>0</v>
      </c>
      <c r="G124" s="183">
        <f>★波及効果計算ｼｰﾄ!T34</f>
        <v>0</v>
      </c>
      <c r="H124" s="168">
        <f>★波及効果計算ｼｰﾄ!U34</f>
        <v>0</v>
      </c>
      <c r="I124" s="170">
        <f>★波及効果計算ｼｰﾄ!V34</f>
        <v>0</v>
      </c>
    </row>
    <row r="125" spans="2:9" ht="18.75" customHeight="1">
      <c r="B125" s="166" t="s">
        <v>122</v>
      </c>
      <c r="C125" s="167" t="s">
        <v>20</v>
      </c>
      <c r="D125" s="168">
        <f>★波及効果計算ｼｰﾄ!Q35</f>
        <v>0</v>
      </c>
      <c r="E125" s="168">
        <f>★波及効果計算ｼｰﾄ!R35</f>
        <v>0</v>
      </c>
      <c r="F125" s="168">
        <f>★波及効果計算ｼｰﾄ!S35</f>
        <v>0</v>
      </c>
      <c r="G125" s="183">
        <f>★波及効果計算ｼｰﾄ!T35</f>
        <v>0</v>
      </c>
      <c r="H125" s="168">
        <f>★波及効果計算ｼｰﾄ!U35</f>
        <v>0</v>
      </c>
      <c r="I125" s="170">
        <f>★波及効果計算ｼｰﾄ!V35</f>
        <v>0</v>
      </c>
    </row>
    <row r="126" spans="2:9" ht="18.75" customHeight="1">
      <c r="B126" s="166" t="s">
        <v>123</v>
      </c>
      <c r="C126" s="167" t="s">
        <v>21</v>
      </c>
      <c r="D126" s="168">
        <f>★波及効果計算ｼｰﾄ!Q36</f>
        <v>0</v>
      </c>
      <c r="E126" s="168">
        <f>★波及効果計算ｼｰﾄ!R36</f>
        <v>0</v>
      </c>
      <c r="F126" s="168">
        <f>★波及効果計算ｼｰﾄ!S36</f>
        <v>0</v>
      </c>
      <c r="G126" s="183">
        <f>★波及効果計算ｼｰﾄ!T36</f>
        <v>0</v>
      </c>
      <c r="H126" s="168">
        <f>★波及効果計算ｼｰﾄ!U36</f>
        <v>0</v>
      </c>
      <c r="I126" s="170">
        <f>★波及効果計算ｼｰﾄ!V36</f>
        <v>0</v>
      </c>
    </row>
    <row r="127" spans="2:9" ht="18.75" customHeight="1">
      <c r="B127" s="166" t="s">
        <v>124</v>
      </c>
      <c r="C127" s="167" t="s">
        <v>534</v>
      </c>
      <c r="D127" s="168">
        <f>★波及効果計算ｼｰﾄ!Q37</f>
        <v>0</v>
      </c>
      <c r="E127" s="168">
        <f>★波及効果計算ｼｰﾄ!R37</f>
        <v>0</v>
      </c>
      <c r="F127" s="168">
        <f>★波及効果計算ｼｰﾄ!S37</f>
        <v>0</v>
      </c>
      <c r="G127" s="183">
        <f>★波及効果計算ｼｰﾄ!T37</f>
        <v>0</v>
      </c>
      <c r="H127" s="168">
        <f>★波及効果計算ｼｰﾄ!U37</f>
        <v>0</v>
      </c>
      <c r="I127" s="170">
        <f>★波及効果計算ｼｰﾄ!V37</f>
        <v>0</v>
      </c>
    </row>
    <row r="128" spans="2:9" ht="18.75" customHeight="1">
      <c r="B128" s="166" t="s">
        <v>125</v>
      </c>
      <c r="C128" s="167" t="s">
        <v>535</v>
      </c>
      <c r="D128" s="168">
        <f>★波及効果計算ｼｰﾄ!Q38</f>
        <v>0</v>
      </c>
      <c r="E128" s="168">
        <f>★波及効果計算ｼｰﾄ!R38</f>
        <v>0</v>
      </c>
      <c r="F128" s="168">
        <f>★波及効果計算ｼｰﾄ!S38</f>
        <v>0</v>
      </c>
      <c r="G128" s="183">
        <f>★波及効果計算ｼｰﾄ!T38</f>
        <v>0</v>
      </c>
      <c r="H128" s="168">
        <f>★波及効果計算ｼｰﾄ!U38</f>
        <v>0</v>
      </c>
      <c r="I128" s="170">
        <f>★波及効果計算ｼｰﾄ!V38</f>
        <v>0</v>
      </c>
    </row>
    <row r="129" spans="2:11" ht="18.75" customHeight="1">
      <c r="B129" s="166" t="s">
        <v>127</v>
      </c>
      <c r="C129" s="167" t="s">
        <v>22</v>
      </c>
      <c r="D129" s="168">
        <f>★波及効果計算ｼｰﾄ!Q39</f>
        <v>0</v>
      </c>
      <c r="E129" s="168">
        <f>★波及効果計算ｼｰﾄ!R39</f>
        <v>0</v>
      </c>
      <c r="F129" s="168">
        <f>★波及効果計算ｼｰﾄ!S39</f>
        <v>0</v>
      </c>
      <c r="G129" s="183">
        <f>★波及効果計算ｼｰﾄ!T39</f>
        <v>0</v>
      </c>
      <c r="H129" s="168">
        <f>★波及効果計算ｼｰﾄ!U39</f>
        <v>0</v>
      </c>
      <c r="I129" s="170">
        <f>★波及効果計算ｼｰﾄ!V39</f>
        <v>0</v>
      </c>
    </row>
    <row r="130" spans="2:11" ht="18.75" customHeight="1">
      <c r="B130" s="166" t="s">
        <v>129</v>
      </c>
      <c r="C130" s="167" t="s">
        <v>142</v>
      </c>
      <c r="D130" s="168">
        <f>★波及効果計算ｼｰﾄ!Q40</f>
        <v>0</v>
      </c>
      <c r="E130" s="168">
        <f>★波及効果計算ｼｰﾄ!R40</f>
        <v>0</v>
      </c>
      <c r="F130" s="168">
        <f>★波及効果計算ｼｰﾄ!S40</f>
        <v>0</v>
      </c>
      <c r="G130" s="183">
        <f>★波及効果計算ｼｰﾄ!T40</f>
        <v>0</v>
      </c>
      <c r="H130" s="168">
        <f>★波及効果計算ｼｰﾄ!U40</f>
        <v>0</v>
      </c>
      <c r="I130" s="170">
        <f>★波及効果計算ｼｰﾄ!V40</f>
        <v>0</v>
      </c>
    </row>
    <row r="131" spans="2:11" ht="18.75" customHeight="1">
      <c r="B131" s="166" t="s">
        <v>130</v>
      </c>
      <c r="C131" s="167" t="s">
        <v>536</v>
      </c>
      <c r="D131" s="168">
        <f>★波及効果計算ｼｰﾄ!Q41</f>
        <v>0</v>
      </c>
      <c r="E131" s="168">
        <f>★波及効果計算ｼｰﾄ!R41</f>
        <v>0</v>
      </c>
      <c r="F131" s="168">
        <f>★波及効果計算ｼｰﾄ!S41</f>
        <v>0</v>
      </c>
      <c r="G131" s="168">
        <f>★波及効果計算ｼｰﾄ!T41</f>
        <v>0</v>
      </c>
      <c r="H131" s="168">
        <f>★波及効果計算ｼｰﾄ!U41</f>
        <v>0</v>
      </c>
      <c r="I131" s="170">
        <f>★波及効果計算ｼｰﾄ!V41</f>
        <v>0</v>
      </c>
    </row>
    <row r="132" spans="2:11" ht="18.75" customHeight="1">
      <c r="B132" s="166" t="s">
        <v>15</v>
      </c>
      <c r="C132" s="167" t="s">
        <v>583</v>
      </c>
      <c r="D132" s="168">
        <f>★波及効果計算ｼｰﾄ!Q42</f>
        <v>0</v>
      </c>
      <c r="E132" s="168">
        <f>★波及効果計算ｼｰﾄ!R42</f>
        <v>0</v>
      </c>
      <c r="F132" s="168">
        <f>★波及効果計算ｼｰﾄ!S42</f>
        <v>0</v>
      </c>
      <c r="G132" s="168">
        <f>★波及効果計算ｼｰﾄ!T42</f>
        <v>0</v>
      </c>
      <c r="H132" s="168">
        <f>★波及効果計算ｼｰﾄ!U42</f>
        <v>0</v>
      </c>
      <c r="I132" s="170">
        <f>★波及効果計算ｼｰﾄ!V42</f>
        <v>0</v>
      </c>
    </row>
    <row r="133" spans="2:11" ht="18.75" customHeight="1">
      <c r="B133" s="166" t="s">
        <v>308</v>
      </c>
      <c r="C133" s="167" t="s">
        <v>126</v>
      </c>
      <c r="D133" s="168">
        <f>★波及効果計算ｼｰﾄ!Q43</f>
        <v>0</v>
      </c>
      <c r="E133" s="168">
        <f>★波及効果計算ｼｰﾄ!R43</f>
        <v>0</v>
      </c>
      <c r="F133" s="168">
        <f>★波及効果計算ｼｰﾄ!S43</f>
        <v>0</v>
      </c>
      <c r="G133" s="168">
        <f>★波及効果計算ｼｰﾄ!T43</f>
        <v>0</v>
      </c>
      <c r="H133" s="168">
        <f>★波及効果計算ｼｰﾄ!U43</f>
        <v>0</v>
      </c>
      <c r="I133" s="170">
        <f>★波及効果計算ｼｰﾄ!V43</f>
        <v>0</v>
      </c>
    </row>
    <row r="134" spans="2:11" ht="18.75" customHeight="1">
      <c r="B134" s="166" t="s">
        <v>29</v>
      </c>
      <c r="C134" s="167" t="s">
        <v>128</v>
      </c>
      <c r="D134" s="168">
        <f>★波及効果計算ｼｰﾄ!Q44</f>
        <v>0</v>
      </c>
      <c r="E134" s="168">
        <f>★波及効果計算ｼｰﾄ!R44</f>
        <v>0</v>
      </c>
      <c r="F134" s="168">
        <f>★波及効果計算ｼｰﾄ!S44</f>
        <v>0</v>
      </c>
      <c r="G134" s="168">
        <f>★波及効果計算ｼｰﾄ!T44</f>
        <v>0</v>
      </c>
      <c r="H134" s="168">
        <f>★波及効果計算ｼｰﾄ!U44</f>
        <v>0</v>
      </c>
      <c r="I134" s="170">
        <f>★波及効果計算ｼｰﾄ!V44</f>
        <v>0</v>
      </c>
    </row>
    <row r="135" spans="2:11" ht="18.75" customHeight="1">
      <c r="B135" s="166" t="s">
        <v>537</v>
      </c>
      <c r="C135" s="167" t="s">
        <v>143</v>
      </c>
      <c r="D135" s="168">
        <f>★波及効果計算ｼｰﾄ!Q45</f>
        <v>0</v>
      </c>
      <c r="E135" s="168">
        <f>★波及効果計算ｼｰﾄ!R45</f>
        <v>0</v>
      </c>
      <c r="F135" s="168">
        <f>★波及効果計算ｼｰﾄ!S45</f>
        <v>0</v>
      </c>
      <c r="G135" s="168">
        <f>★波及効果計算ｼｰﾄ!T45</f>
        <v>0</v>
      </c>
      <c r="H135" s="168">
        <f>★波及効果計算ｼｰﾄ!U45</f>
        <v>0</v>
      </c>
      <c r="I135" s="170">
        <f>★波及効果計算ｼｰﾄ!V45</f>
        <v>0</v>
      </c>
    </row>
    <row r="136" spans="2:11" ht="18.75" customHeight="1">
      <c r="B136" s="166" t="s">
        <v>31</v>
      </c>
      <c r="C136" s="167" t="s">
        <v>23</v>
      </c>
      <c r="D136" s="168">
        <f>★波及効果計算ｼｰﾄ!Q46</f>
        <v>0</v>
      </c>
      <c r="E136" s="168">
        <f>★波及効果計算ｼｰﾄ!R46</f>
        <v>0</v>
      </c>
      <c r="F136" s="168">
        <f>★波及効果計算ｼｰﾄ!S46</f>
        <v>0</v>
      </c>
      <c r="G136" s="168">
        <f>★波及効果計算ｼｰﾄ!T46</f>
        <v>0</v>
      </c>
      <c r="H136" s="168">
        <f>★波及効果計算ｼｰﾄ!U46</f>
        <v>0</v>
      </c>
      <c r="I136" s="170">
        <f>★波及効果計算ｼｰﾄ!V46</f>
        <v>0</v>
      </c>
    </row>
    <row r="137" spans="2:11" ht="18.75" customHeight="1">
      <c r="B137" s="172"/>
      <c r="C137" s="173" t="s">
        <v>60</v>
      </c>
      <c r="D137" s="174">
        <f>★波及効果計算ｼｰﾄ!Q47</f>
        <v>0</v>
      </c>
      <c r="E137" s="174">
        <f>★波及効果計算ｼｰﾄ!R47</f>
        <v>0</v>
      </c>
      <c r="F137" s="174">
        <f>★波及効果計算ｼｰﾄ!S47</f>
        <v>0</v>
      </c>
      <c r="G137" s="174">
        <f>★波及効果計算ｼｰﾄ!T47</f>
        <v>0</v>
      </c>
      <c r="H137" s="174">
        <f>★波及効果計算ｼｰﾄ!U47</f>
        <v>0</v>
      </c>
      <c r="I137" s="176">
        <f>★波及効果計算ｼｰﾄ!V47</f>
        <v>0</v>
      </c>
    </row>
    <row r="138" spans="2:11" ht="18.75" customHeight="1">
      <c r="B138" s="184"/>
      <c r="C138" s="185"/>
      <c r="D138" s="186"/>
      <c r="E138" s="186"/>
      <c r="F138" s="186"/>
      <c r="G138" s="186"/>
      <c r="H138" s="186"/>
      <c r="I138" s="186"/>
    </row>
    <row r="139" spans="2:11" ht="18.75" customHeight="1">
      <c r="K139" s="144" t="s">
        <v>386</v>
      </c>
    </row>
    <row r="140" spans="2:11" ht="18.75" customHeight="1">
      <c r="B140" s="146"/>
      <c r="C140" s="147"/>
      <c r="D140" s="1195" t="s">
        <v>78</v>
      </c>
      <c r="E140" s="1196"/>
      <c r="F140" s="1195" t="s">
        <v>144</v>
      </c>
      <c r="G140" s="1196"/>
      <c r="H140" s="1195" t="s">
        <v>302</v>
      </c>
      <c r="I140" s="1196"/>
      <c r="J140" s="1195" t="s">
        <v>79</v>
      </c>
      <c r="K140" s="1197"/>
    </row>
    <row r="141" spans="2:11" ht="31.5">
      <c r="B141" s="148"/>
      <c r="C141" s="149"/>
      <c r="D141" s="150" t="s">
        <v>387</v>
      </c>
      <c r="E141" s="150" t="s">
        <v>388</v>
      </c>
      <c r="F141" s="150" t="s">
        <v>389</v>
      </c>
      <c r="G141" s="150" t="s">
        <v>390</v>
      </c>
      <c r="H141" s="150" t="s">
        <v>391</v>
      </c>
      <c r="I141" s="150" t="s">
        <v>392</v>
      </c>
      <c r="J141" s="150" t="s">
        <v>487</v>
      </c>
      <c r="K141" s="182" t="s">
        <v>488</v>
      </c>
    </row>
    <row r="142" spans="2:11" ht="18.75" customHeight="1">
      <c r="B142" s="1174" t="s">
        <v>58</v>
      </c>
      <c r="C142" s="1175"/>
      <c r="D142" s="153" t="s">
        <v>393</v>
      </c>
      <c r="E142" s="153" t="s">
        <v>394</v>
      </c>
      <c r="F142" s="153" t="s">
        <v>395</v>
      </c>
      <c r="G142" s="153" t="s">
        <v>396</v>
      </c>
      <c r="H142" s="153" t="s">
        <v>397</v>
      </c>
      <c r="I142" s="153" t="s">
        <v>398</v>
      </c>
      <c r="J142" s="153" t="s">
        <v>399</v>
      </c>
      <c r="K142" s="155" t="s">
        <v>400</v>
      </c>
    </row>
    <row r="143" spans="2:11" ht="18.75" customHeight="1">
      <c r="B143" s="1187" t="s">
        <v>77</v>
      </c>
      <c r="C143" s="1188"/>
      <c r="D143" s="179" t="s">
        <v>401</v>
      </c>
      <c r="E143" s="179" t="s">
        <v>402</v>
      </c>
      <c r="F143" s="179" t="s">
        <v>403</v>
      </c>
      <c r="G143" s="179" t="s">
        <v>404</v>
      </c>
      <c r="H143" s="179" t="s">
        <v>405</v>
      </c>
      <c r="I143" s="179" t="s">
        <v>406</v>
      </c>
      <c r="J143" s="179" t="s">
        <v>407</v>
      </c>
      <c r="K143" s="180" t="s">
        <v>408</v>
      </c>
    </row>
    <row r="144" spans="2:11" ht="18.75" customHeight="1">
      <c r="B144" s="166" t="s">
        <v>1</v>
      </c>
      <c r="C144" s="167" t="s">
        <v>16</v>
      </c>
      <c r="D144" s="168">
        <f>★波及効果計算ｼｰﾄ!D54</f>
        <v>0</v>
      </c>
      <c r="E144" s="168">
        <f>★波及効果計算ｼｰﾄ!E54</f>
        <v>0</v>
      </c>
      <c r="F144" s="168">
        <f>★波及効果計算ｼｰﾄ!F54</f>
        <v>0</v>
      </c>
      <c r="G144" s="168">
        <f>★波及効果計算ｼｰﾄ!G54</f>
        <v>0</v>
      </c>
      <c r="H144" s="168">
        <f>★波及効果計算ｼｰﾄ!H54</f>
        <v>0</v>
      </c>
      <c r="I144" s="168">
        <f>★波及効果計算ｼｰﾄ!I54</f>
        <v>0</v>
      </c>
      <c r="J144" s="168">
        <f>★波及効果計算ｼｰﾄ!J54</f>
        <v>0</v>
      </c>
      <c r="K144" s="170">
        <f>★波及効果計算ｼｰﾄ!K54</f>
        <v>0</v>
      </c>
    </row>
    <row r="145" spans="2:11" ht="18.75" customHeight="1">
      <c r="B145" s="166" t="s">
        <v>2</v>
      </c>
      <c r="C145" s="167" t="s">
        <v>899</v>
      </c>
      <c r="D145" s="168">
        <f>★波及効果計算ｼｰﾄ!D55</f>
        <v>0</v>
      </c>
      <c r="E145" s="168">
        <f>★波及効果計算ｼｰﾄ!E55</f>
        <v>0</v>
      </c>
      <c r="F145" s="168">
        <f>★波及効果計算ｼｰﾄ!F55</f>
        <v>0</v>
      </c>
      <c r="G145" s="168">
        <f>★波及効果計算ｼｰﾄ!G55</f>
        <v>0</v>
      </c>
      <c r="H145" s="168">
        <f>★波及効果計算ｼｰﾄ!H55</f>
        <v>0</v>
      </c>
      <c r="I145" s="168">
        <f>★波及効果計算ｼｰﾄ!I55</f>
        <v>0</v>
      </c>
      <c r="J145" s="168">
        <f>★波及効果計算ｼｰﾄ!J55</f>
        <v>0</v>
      </c>
      <c r="K145" s="170">
        <f>★波及効果計算ｼｰﾄ!K55</f>
        <v>0</v>
      </c>
    </row>
    <row r="146" spans="2:11" ht="18.75" customHeight="1">
      <c r="B146" s="166" t="s">
        <v>3</v>
      </c>
      <c r="C146" s="167" t="s">
        <v>900</v>
      </c>
      <c r="D146" s="168">
        <f>★波及効果計算ｼｰﾄ!D56</f>
        <v>0</v>
      </c>
      <c r="E146" s="168">
        <f>★波及効果計算ｼｰﾄ!E56</f>
        <v>0</v>
      </c>
      <c r="F146" s="168">
        <f>★波及効果計算ｼｰﾄ!F56</f>
        <v>0</v>
      </c>
      <c r="G146" s="168">
        <f>★波及効果計算ｼｰﾄ!G56</f>
        <v>0</v>
      </c>
      <c r="H146" s="168">
        <f>★波及効果計算ｼｰﾄ!H56</f>
        <v>0</v>
      </c>
      <c r="I146" s="168">
        <f>★波及効果計算ｼｰﾄ!I56</f>
        <v>0</v>
      </c>
      <c r="J146" s="168">
        <f>★波及効果計算ｼｰﾄ!J56</f>
        <v>0</v>
      </c>
      <c r="K146" s="170">
        <f>★波及効果計算ｼｰﾄ!K56</f>
        <v>0</v>
      </c>
    </row>
    <row r="147" spans="2:11" ht="18.75" customHeight="1">
      <c r="B147" s="166" t="s">
        <v>4</v>
      </c>
      <c r="C147" s="167" t="s">
        <v>17</v>
      </c>
      <c r="D147" s="168">
        <f>★波及効果計算ｼｰﾄ!D57</f>
        <v>0</v>
      </c>
      <c r="E147" s="168">
        <f>★波及効果計算ｼｰﾄ!E57</f>
        <v>0</v>
      </c>
      <c r="F147" s="168">
        <f>★波及効果計算ｼｰﾄ!F57</f>
        <v>0</v>
      </c>
      <c r="G147" s="168">
        <f>★波及効果計算ｼｰﾄ!G57</f>
        <v>0</v>
      </c>
      <c r="H147" s="168">
        <f>★波及効果計算ｼｰﾄ!H57</f>
        <v>0</v>
      </c>
      <c r="I147" s="168">
        <f>★波及効果計算ｼｰﾄ!I57</f>
        <v>0</v>
      </c>
      <c r="J147" s="168">
        <f>★波及効果計算ｼｰﾄ!J57</f>
        <v>0</v>
      </c>
      <c r="K147" s="170">
        <f>★波及効果計算ｼｰﾄ!K57</f>
        <v>0</v>
      </c>
    </row>
    <row r="148" spans="2:11" ht="18.75" customHeight="1">
      <c r="B148" s="166" t="s">
        <v>5</v>
      </c>
      <c r="C148" s="167" t="s">
        <v>526</v>
      </c>
      <c r="D148" s="168">
        <f>★波及効果計算ｼｰﾄ!D58</f>
        <v>0</v>
      </c>
      <c r="E148" s="168">
        <f>★波及効果計算ｼｰﾄ!E58</f>
        <v>0</v>
      </c>
      <c r="F148" s="168">
        <f>★波及効果計算ｼｰﾄ!F58</f>
        <v>0</v>
      </c>
      <c r="G148" s="168">
        <f>★波及効果計算ｼｰﾄ!G58</f>
        <v>0</v>
      </c>
      <c r="H148" s="168">
        <f>★波及効果計算ｼｰﾄ!H58</f>
        <v>0</v>
      </c>
      <c r="I148" s="168">
        <f>★波及効果計算ｼｰﾄ!I58</f>
        <v>0</v>
      </c>
      <c r="J148" s="168">
        <f>★波及効果計算ｼｰﾄ!J58</f>
        <v>0</v>
      </c>
      <c r="K148" s="170">
        <f>★波及効果計算ｼｰﾄ!K58</f>
        <v>0</v>
      </c>
    </row>
    <row r="149" spans="2:11" ht="18.75" customHeight="1">
      <c r="B149" s="166" t="s">
        <v>6</v>
      </c>
      <c r="C149" s="167" t="s">
        <v>135</v>
      </c>
      <c r="D149" s="168">
        <f>★波及効果計算ｼｰﾄ!D59</f>
        <v>0</v>
      </c>
      <c r="E149" s="168">
        <f>★波及効果計算ｼｰﾄ!E59</f>
        <v>0</v>
      </c>
      <c r="F149" s="168">
        <f>★波及効果計算ｼｰﾄ!F59</f>
        <v>0</v>
      </c>
      <c r="G149" s="168">
        <f>★波及効果計算ｼｰﾄ!G59</f>
        <v>0</v>
      </c>
      <c r="H149" s="168">
        <f>★波及効果計算ｼｰﾄ!H59</f>
        <v>0</v>
      </c>
      <c r="I149" s="168">
        <f>★波及効果計算ｼｰﾄ!I59</f>
        <v>0</v>
      </c>
      <c r="J149" s="168">
        <f>★波及効果計算ｼｰﾄ!J59</f>
        <v>0</v>
      </c>
      <c r="K149" s="170">
        <f>★波及効果計算ｼｰﾄ!K59</f>
        <v>0</v>
      </c>
    </row>
    <row r="150" spans="2:11" ht="18.75" customHeight="1">
      <c r="B150" s="166" t="s">
        <v>7</v>
      </c>
      <c r="C150" s="171" t="s">
        <v>108</v>
      </c>
      <c r="D150" s="168">
        <f>★波及効果計算ｼｰﾄ!D60</f>
        <v>0</v>
      </c>
      <c r="E150" s="168">
        <f>★波及効果計算ｼｰﾄ!E60</f>
        <v>0</v>
      </c>
      <c r="F150" s="168">
        <f>★波及効果計算ｼｰﾄ!F60</f>
        <v>0</v>
      </c>
      <c r="G150" s="168">
        <f>★波及効果計算ｼｰﾄ!G60</f>
        <v>0</v>
      </c>
      <c r="H150" s="168">
        <f>★波及効果計算ｼｰﾄ!H60</f>
        <v>0</v>
      </c>
      <c r="I150" s="168">
        <f>★波及効果計算ｼｰﾄ!I60</f>
        <v>0</v>
      </c>
      <c r="J150" s="168">
        <f>★波及効果計算ｼｰﾄ!J60</f>
        <v>0</v>
      </c>
      <c r="K150" s="170">
        <f>★波及効果計算ｼｰﾄ!K60</f>
        <v>0</v>
      </c>
    </row>
    <row r="151" spans="2:11" ht="18.75" customHeight="1">
      <c r="B151" s="166" t="s">
        <v>8</v>
      </c>
      <c r="C151" s="167" t="s">
        <v>136</v>
      </c>
      <c r="D151" s="168">
        <f>★波及効果計算ｼｰﾄ!D61</f>
        <v>0</v>
      </c>
      <c r="E151" s="168">
        <f>★波及効果計算ｼｰﾄ!E61</f>
        <v>0</v>
      </c>
      <c r="F151" s="168">
        <f>★波及効果計算ｼｰﾄ!F61</f>
        <v>0</v>
      </c>
      <c r="G151" s="168">
        <f>★波及効果計算ｼｰﾄ!G61</f>
        <v>0</v>
      </c>
      <c r="H151" s="168">
        <f>★波及効果計算ｼｰﾄ!H61</f>
        <v>0</v>
      </c>
      <c r="I151" s="168">
        <f>★波及効果計算ｼｰﾄ!I61</f>
        <v>0</v>
      </c>
      <c r="J151" s="168">
        <f>★波及効果計算ｼｰﾄ!J61</f>
        <v>0</v>
      </c>
      <c r="K151" s="170">
        <f>★波及効果計算ｼｰﾄ!K61</f>
        <v>0</v>
      </c>
    </row>
    <row r="152" spans="2:11" ht="18.75" customHeight="1">
      <c r="B152" s="166" t="s">
        <v>9</v>
      </c>
      <c r="C152" s="171" t="s">
        <v>306</v>
      </c>
      <c r="D152" s="168">
        <f>★波及効果計算ｼｰﾄ!D62</f>
        <v>0</v>
      </c>
      <c r="E152" s="168">
        <f>★波及効果計算ｼｰﾄ!E62</f>
        <v>0</v>
      </c>
      <c r="F152" s="168">
        <f>★波及効果計算ｼｰﾄ!F62</f>
        <v>0</v>
      </c>
      <c r="G152" s="168">
        <f>★波及効果計算ｼｰﾄ!G62</f>
        <v>0</v>
      </c>
      <c r="H152" s="168">
        <f>★波及効果計算ｼｰﾄ!H62</f>
        <v>0</v>
      </c>
      <c r="I152" s="168">
        <f>★波及効果計算ｼｰﾄ!I62</f>
        <v>0</v>
      </c>
      <c r="J152" s="168">
        <f>★波及効果計算ｼｰﾄ!J62</f>
        <v>0</v>
      </c>
      <c r="K152" s="170">
        <f>★波及効果計算ｼｰﾄ!K62</f>
        <v>0</v>
      </c>
    </row>
    <row r="153" spans="2:11" ht="18.75" customHeight="1">
      <c r="B153" s="166" t="s">
        <v>10</v>
      </c>
      <c r="C153" s="171" t="s">
        <v>581</v>
      </c>
      <c r="D153" s="168">
        <f>★波及効果計算ｼｰﾄ!D63</f>
        <v>0</v>
      </c>
      <c r="E153" s="168">
        <f>★波及効果計算ｼｰﾄ!E63</f>
        <v>0</v>
      </c>
      <c r="F153" s="168">
        <f>★波及効果計算ｼｰﾄ!F63</f>
        <v>0</v>
      </c>
      <c r="G153" s="168">
        <f>★波及効果計算ｼｰﾄ!G63</f>
        <v>0</v>
      </c>
      <c r="H153" s="168">
        <f>★波及効果計算ｼｰﾄ!H63</f>
        <v>0</v>
      </c>
      <c r="I153" s="168">
        <f>★波及効果計算ｼｰﾄ!I63</f>
        <v>0</v>
      </c>
      <c r="J153" s="168">
        <f>★波及効果計算ｼｰﾄ!J63</f>
        <v>0</v>
      </c>
      <c r="K153" s="170">
        <f>★波及効果計算ｼｰﾄ!K63</f>
        <v>0</v>
      </c>
    </row>
    <row r="154" spans="2:11" ht="18.75" customHeight="1">
      <c r="B154" s="166" t="s">
        <v>11</v>
      </c>
      <c r="C154" s="167" t="s">
        <v>307</v>
      </c>
      <c r="D154" s="168">
        <f>★波及効果計算ｼｰﾄ!D64</f>
        <v>0</v>
      </c>
      <c r="E154" s="168">
        <f>★波及効果計算ｼｰﾄ!E64</f>
        <v>0</v>
      </c>
      <c r="F154" s="168">
        <f>★波及効果計算ｼｰﾄ!F64</f>
        <v>0</v>
      </c>
      <c r="G154" s="168">
        <f>★波及効果計算ｼｰﾄ!G64</f>
        <v>0</v>
      </c>
      <c r="H154" s="168">
        <f>★波及効果計算ｼｰﾄ!H64</f>
        <v>0</v>
      </c>
      <c r="I154" s="168">
        <f>★波及効果計算ｼｰﾄ!I64</f>
        <v>0</v>
      </c>
      <c r="J154" s="168">
        <f>★波及効果計算ｼｰﾄ!J64</f>
        <v>0</v>
      </c>
      <c r="K154" s="170">
        <f>★波及効果計算ｼｰﾄ!K64</f>
        <v>0</v>
      </c>
    </row>
    <row r="155" spans="2:11" ht="18.75" customHeight="1">
      <c r="B155" s="166" t="s">
        <v>12</v>
      </c>
      <c r="C155" s="167" t="s">
        <v>137</v>
      </c>
      <c r="D155" s="168">
        <f>★波及効果計算ｼｰﾄ!D65</f>
        <v>0</v>
      </c>
      <c r="E155" s="168">
        <f>★波及効果計算ｼｰﾄ!E65</f>
        <v>0</v>
      </c>
      <c r="F155" s="168">
        <f>★波及効果計算ｼｰﾄ!F65</f>
        <v>0</v>
      </c>
      <c r="G155" s="168">
        <f>★波及効果計算ｼｰﾄ!G65</f>
        <v>0</v>
      </c>
      <c r="H155" s="168">
        <f>★波及効果計算ｼｰﾄ!H65</f>
        <v>0</v>
      </c>
      <c r="I155" s="168">
        <f>★波及効果計算ｼｰﾄ!I65</f>
        <v>0</v>
      </c>
      <c r="J155" s="168">
        <f>★波及効果計算ｼｰﾄ!J65</f>
        <v>0</v>
      </c>
      <c r="K155" s="170">
        <f>★波及効果計算ｼｰﾄ!K65</f>
        <v>0</v>
      </c>
    </row>
    <row r="156" spans="2:11" ht="18.75" customHeight="1">
      <c r="B156" s="166" t="s">
        <v>13</v>
      </c>
      <c r="C156" s="167" t="s">
        <v>138</v>
      </c>
      <c r="D156" s="168">
        <f>★波及効果計算ｼｰﾄ!D66</f>
        <v>0</v>
      </c>
      <c r="E156" s="168">
        <f>★波及効果計算ｼｰﾄ!E66</f>
        <v>0</v>
      </c>
      <c r="F156" s="168">
        <f>★波及効果計算ｼｰﾄ!F66</f>
        <v>0</v>
      </c>
      <c r="G156" s="168">
        <f>★波及効果計算ｼｰﾄ!G66</f>
        <v>0</v>
      </c>
      <c r="H156" s="168">
        <f>★波及効果計算ｼｰﾄ!H66</f>
        <v>0</v>
      </c>
      <c r="I156" s="168">
        <f>★波及効果計算ｼｰﾄ!I66</f>
        <v>0</v>
      </c>
      <c r="J156" s="168">
        <f>★波及効果計算ｼｰﾄ!J66</f>
        <v>0</v>
      </c>
      <c r="K156" s="170">
        <f>★波及効果計算ｼｰﾄ!K66</f>
        <v>0</v>
      </c>
    </row>
    <row r="157" spans="2:11" ht="18.75" customHeight="1">
      <c r="B157" s="166" t="s">
        <v>14</v>
      </c>
      <c r="C157" s="167" t="s">
        <v>139</v>
      </c>
      <c r="D157" s="168">
        <f>★波及効果計算ｼｰﾄ!D67</f>
        <v>0</v>
      </c>
      <c r="E157" s="168">
        <f>★波及効果計算ｼｰﾄ!E67</f>
        <v>0</v>
      </c>
      <c r="F157" s="168">
        <f>★波及効果計算ｼｰﾄ!F67</f>
        <v>0</v>
      </c>
      <c r="G157" s="168">
        <f>★波及効果計算ｼｰﾄ!G67</f>
        <v>0</v>
      </c>
      <c r="H157" s="168">
        <f>★波及効果計算ｼｰﾄ!H67</f>
        <v>0</v>
      </c>
      <c r="I157" s="168">
        <f>★波及効果計算ｼｰﾄ!I67</f>
        <v>0</v>
      </c>
      <c r="J157" s="168">
        <f>★波及効果計算ｼｰﾄ!J67</f>
        <v>0</v>
      </c>
      <c r="K157" s="170">
        <f>★波及効果計算ｼｰﾄ!K67</f>
        <v>0</v>
      </c>
    </row>
    <row r="158" spans="2:11" ht="18.75" customHeight="1">
      <c r="B158" s="166" t="s">
        <v>28</v>
      </c>
      <c r="C158" s="167" t="s">
        <v>527</v>
      </c>
      <c r="D158" s="168">
        <f>★波及効果計算ｼｰﾄ!D68</f>
        <v>0</v>
      </c>
      <c r="E158" s="168">
        <f>★波及効果計算ｼｰﾄ!E68</f>
        <v>0</v>
      </c>
      <c r="F158" s="168">
        <f>★波及効果計算ｼｰﾄ!F68</f>
        <v>0</v>
      </c>
      <c r="G158" s="168">
        <f>★波及効果計算ｼｰﾄ!G68</f>
        <v>0</v>
      </c>
      <c r="H158" s="168">
        <f>★波及効果計算ｼｰﾄ!H68</f>
        <v>0</v>
      </c>
      <c r="I158" s="168">
        <f>★波及効果計算ｼｰﾄ!I68</f>
        <v>0</v>
      </c>
      <c r="J158" s="168">
        <f>★波及効果計算ｼｰﾄ!J68</f>
        <v>0</v>
      </c>
      <c r="K158" s="170">
        <f>★波及効果計算ｼｰﾄ!K68</f>
        <v>0</v>
      </c>
    </row>
    <row r="159" spans="2:11" ht="18.75" customHeight="1">
      <c r="B159" s="166" t="s">
        <v>109</v>
      </c>
      <c r="C159" s="167" t="s">
        <v>528</v>
      </c>
      <c r="D159" s="168">
        <f>★波及効果計算ｼｰﾄ!D69</f>
        <v>0</v>
      </c>
      <c r="E159" s="168">
        <f>★波及効果計算ｼｰﾄ!E69</f>
        <v>0</v>
      </c>
      <c r="F159" s="168">
        <f>★波及効果計算ｼｰﾄ!F69</f>
        <v>0</v>
      </c>
      <c r="G159" s="168">
        <f>★波及効果計算ｼｰﾄ!G69</f>
        <v>0</v>
      </c>
      <c r="H159" s="168">
        <f>★波及効果計算ｼｰﾄ!H69</f>
        <v>0</v>
      </c>
      <c r="I159" s="168">
        <f>★波及効果計算ｼｰﾄ!I69</f>
        <v>0</v>
      </c>
      <c r="J159" s="168">
        <f>★波及効果計算ｼｰﾄ!J69</f>
        <v>0</v>
      </c>
      <c r="K159" s="170">
        <f>★波及効果計算ｼｰﾄ!K69</f>
        <v>0</v>
      </c>
    </row>
    <row r="160" spans="2:11" ht="18.75" customHeight="1">
      <c r="B160" s="166" t="s">
        <v>110</v>
      </c>
      <c r="C160" s="167" t="s">
        <v>529</v>
      </c>
      <c r="D160" s="168">
        <f>★波及効果計算ｼｰﾄ!D70</f>
        <v>0</v>
      </c>
      <c r="E160" s="168">
        <f>★波及効果計算ｼｰﾄ!E70</f>
        <v>0</v>
      </c>
      <c r="F160" s="168">
        <f>★波及効果計算ｼｰﾄ!F70</f>
        <v>0</v>
      </c>
      <c r="G160" s="168">
        <f>★波及効果計算ｼｰﾄ!G70</f>
        <v>0</v>
      </c>
      <c r="H160" s="168">
        <f>★波及効果計算ｼｰﾄ!H70</f>
        <v>0</v>
      </c>
      <c r="I160" s="168">
        <f>★波及効果計算ｼｰﾄ!I70</f>
        <v>0</v>
      </c>
      <c r="J160" s="168">
        <f>★波及効果計算ｼｰﾄ!J70</f>
        <v>0</v>
      </c>
      <c r="K160" s="170">
        <f>★波及効果計算ｼｰﾄ!K70</f>
        <v>0</v>
      </c>
    </row>
    <row r="161" spans="2:11" ht="18.75" customHeight="1">
      <c r="B161" s="166" t="s">
        <v>111</v>
      </c>
      <c r="C161" s="167" t="s">
        <v>530</v>
      </c>
      <c r="D161" s="168">
        <f>★波及効果計算ｼｰﾄ!D71</f>
        <v>0</v>
      </c>
      <c r="E161" s="168">
        <f>★波及効果計算ｼｰﾄ!E71</f>
        <v>0</v>
      </c>
      <c r="F161" s="168">
        <f>★波及効果計算ｼｰﾄ!F71</f>
        <v>0</v>
      </c>
      <c r="G161" s="168">
        <f>★波及効果計算ｼｰﾄ!G71</f>
        <v>0</v>
      </c>
      <c r="H161" s="168">
        <f>★波及効果計算ｼｰﾄ!H71</f>
        <v>0</v>
      </c>
      <c r="I161" s="168">
        <f>★波及効果計算ｼｰﾄ!I71</f>
        <v>0</v>
      </c>
      <c r="J161" s="168">
        <f>★波及効果計算ｼｰﾄ!J71</f>
        <v>0</v>
      </c>
      <c r="K161" s="170">
        <f>★波及効果計算ｼｰﾄ!K71</f>
        <v>0</v>
      </c>
    </row>
    <row r="162" spans="2:11" ht="18.75" customHeight="1">
      <c r="B162" s="166" t="s">
        <v>113</v>
      </c>
      <c r="C162" s="167" t="s">
        <v>531</v>
      </c>
      <c r="D162" s="168">
        <f>★波及効果計算ｼｰﾄ!D72</f>
        <v>0</v>
      </c>
      <c r="E162" s="168">
        <f>★波及効果計算ｼｰﾄ!E72</f>
        <v>0</v>
      </c>
      <c r="F162" s="168">
        <f>★波及効果計算ｼｰﾄ!F72</f>
        <v>0</v>
      </c>
      <c r="G162" s="168">
        <f>★波及効果計算ｼｰﾄ!G72</f>
        <v>0</v>
      </c>
      <c r="H162" s="168">
        <f>★波及効果計算ｼｰﾄ!H72</f>
        <v>0</v>
      </c>
      <c r="I162" s="168">
        <f>★波及効果計算ｼｰﾄ!I72</f>
        <v>0</v>
      </c>
      <c r="J162" s="168">
        <f>★波及効果計算ｼｰﾄ!J72</f>
        <v>0</v>
      </c>
      <c r="K162" s="170">
        <f>★波及効果計算ｼｰﾄ!K72</f>
        <v>0</v>
      </c>
    </row>
    <row r="163" spans="2:11" ht="18.75" customHeight="1">
      <c r="B163" s="166" t="s">
        <v>114</v>
      </c>
      <c r="C163" s="167" t="s">
        <v>582</v>
      </c>
      <c r="D163" s="168">
        <f>★波及効果計算ｼｰﾄ!D73</f>
        <v>0</v>
      </c>
      <c r="E163" s="168">
        <f>★波及効果計算ｼｰﾄ!E73</f>
        <v>0</v>
      </c>
      <c r="F163" s="168">
        <f>★波及効果計算ｼｰﾄ!F73</f>
        <v>0</v>
      </c>
      <c r="G163" s="168">
        <f>★波及効果計算ｼｰﾄ!G73</f>
        <v>0</v>
      </c>
      <c r="H163" s="168">
        <f>★波及効果計算ｼｰﾄ!H73</f>
        <v>0</v>
      </c>
      <c r="I163" s="168">
        <f>★波及効果計算ｼｰﾄ!I73</f>
        <v>0</v>
      </c>
      <c r="J163" s="168">
        <f>★波及効果計算ｼｰﾄ!J73</f>
        <v>0</v>
      </c>
      <c r="K163" s="170">
        <f>★波及効果計算ｼｰﾄ!K73</f>
        <v>0</v>
      </c>
    </row>
    <row r="164" spans="2:11" ht="18.75" customHeight="1">
      <c r="B164" s="166" t="s">
        <v>115</v>
      </c>
      <c r="C164" s="167" t="s">
        <v>140</v>
      </c>
      <c r="D164" s="168">
        <f>★波及効果計算ｼｰﾄ!D74</f>
        <v>0</v>
      </c>
      <c r="E164" s="168">
        <f>★波及効果計算ｼｰﾄ!E74</f>
        <v>0</v>
      </c>
      <c r="F164" s="168">
        <f>★波及効果計算ｼｰﾄ!F74</f>
        <v>0</v>
      </c>
      <c r="G164" s="168">
        <f>★波及効果計算ｼｰﾄ!G74</f>
        <v>0</v>
      </c>
      <c r="H164" s="168">
        <f>★波及効果計算ｼｰﾄ!H74</f>
        <v>0</v>
      </c>
      <c r="I164" s="168">
        <f>★波及効果計算ｼｰﾄ!I74</f>
        <v>0</v>
      </c>
      <c r="J164" s="168">
        <f>★波及効果計算ｼｰﾄ!J74</f>
        <v>0</v>
      </c>
      <c r="K164" s="170">
        <f>★波及効果計算ｼｰﾄ!K74</f>
        <v>0</v>
      </c>
    </row>
    <row r="165" spans="2:11" ht="18.75" customHeight="1">
      <c r="B165" s="166" t="s">
        <v>116</v>
      </c>
      <c r="C165" s="167" t="s">
        <v>112</v>
      </c>
      <c r="D165" s="168">
        <f>★波及効果計算ｼｰﾄ!D75</f>
        <v>0</v>
      </c>
      <c r="E165" s="168">
        <f>★波及効果計算ｼｰﾄ!E75</f>
        <v>0</v>
      </c>
      <c r="F165" s="168">
        <f>★波及効果計算ｼｰﾄ!F75</f>
        <v>0</v>
      </c>
      <c r="G165" s="168">
        <f>★波及効果計算ｼｰﾄ!G75</f>
        <v>0</v>
      </c>
      <c r="H165" s="168">
        <f>★波及効果計算ｼｰﾄ!H75</f>
        <v>0</v>
      </c>
      <c r="I165" s="168">
        <f>★波及効果計算ｼｰﾄ!I75</f>
        <v>0</v>
      </c>
      <c r="J165" s="168">
        <f>★波及効果計算ｼｰﾄ!J75</f>
        <v>0</v>
      </c>
      <c r="K165" s="170">
        <f>★波及効果計算ｼｰﾄ!K75</f>
        <v>0</v>
      </c>
    </row>
    <row r="166" spans="2:11" ht="18.75" customHeight="1">
      <c r="B166" s="166" t="s">
        <v>117</v>
      </c>
      <c r="C166" s="167" t="s">
        <v>18</v>
      </c>
      <c r="D166" s="168">
        <f>★波及効果計算ｼｰﾄ!D76</f>
        <v>0</v>
      </c>
      <c r="E166" s="168">
        <f>★波及効果計算ｼｰﾄ!E76</f>
        <v>0</v>
      </c>
      <c r="F166" s="168">
        <f>★波及効果計算ｼｰﾄ!F76</f>
        <v>0</v>
      </c>
      <c r="G166" s="168">
        <f>★波及効果計算ｼｰﾄ!G76</f>
        <v>0</v>
      </c>
      <c r="H166" s="168">
        <f>★波及効果計算ｼｰﾄ!H76</f>
        <v>0</v>
      </c>
      <c r="I166" s="168">
        <f>★波及効果計算ｼｰﾄ!I76</f>
        <v>0</v>
      </c>
      <c r="J166" s="168">
        <f>★波及効果計算ｼｰﾄ!J76</f>
        <v>0</v>
      </c>
      <c r="K166" s="170">
        <f>★波及効果計算ｼｰﾄ!K76</f>
        <v>0</v>
      </c>
    </row>
    <row r="167" spans="2:11" ht="18.75" customHeight="1">
      <c r="B167" s="166" t="s">
        <v>118</v>
      </c>
      <c r="C167" s="167" t="s">
        <v>141</v>
      </c>
      <c r="D167" s="168">
        <f>★波及効果計算ｼｰﾄ!D77</f>
        <v>0</v>
      </c>
      <c r="E167" s="168">
        <f>★波及効果計算ｼｰﾄ!E77</f>
        <v>0</v>
      </c>
      <c r="F167" s="168">
        <f>★波及効果計算ｼｰﾄ!F77</f>
        <v>0</v>
      </c>
      <c r="G167" s="168">
        <f>★波及効果計算ｼｰﾄ!G77</f>
        <v>0</v>
      </c>
      <c r="H167" s="168">
        <f>★波及効果計算ｼｰﾄ!H77</f>
        <v>0</v>
      </c>
      <c r="I167" s="168">
        <f>★波及効果計算ｼｰﾄ!I77</f>
        <v>0</v>
      </c>
      <c r="J167" s="168">
        <f>★波及効果計算ｼｰﾄ!J77</f>
        <v>0</v>
      </c>
      <c r="K167" s="170">
        <f>★波及効果計算ｼｰﾄ!K77</f>
        <v>0</v>
      </c>
    </row>
    <row r="168" spans="2:11" ht="18.75" customHeight="1">
      <c r="B168" s="166" t="s">
        <v>119</v>
      </c>
      <c r="C168" s="167" t="s">
        <v>532</v>
      </c>
      <c r="D168" s="168">
        <f>★波及効果計算ｼｰﾄ!D78</f>
        <v>0</v>
      </c>
      <c r="E168" s="168">
        <f>★波及効果計算ｼｰﾄ!E78</f>
        <v>0</v>
      </c>
      <c r="F168" s="168">
        <f>★波及効果計算ｼｰﾄ!F78</f>
        <v>0</v>
      </c>
      <c r="G168" s="168">
        <f>★波及効果計算ｼｰﾄ!G78</f>
        <v>0</v>
      </c>
      <c r="H168" s="168">
        <f>★波及効果計算ｼｰﾄ!H78</f>
        <v>0</v>
      </c>
      <c r="I168" s="168">
        <f>★波及効果計算ｼｰﾄ!I78</f>
        <v>0</v>
      </c>
      <c r="J168" s="168">
        <f>★波及効果計算ｼｰﾄ!J78</f>
        <v>0</v>
      </c>
      <c r="K168" s="170">
        <f>★波及効果計算ｼｰﾄ!K78</f>
        <v>0</v>
      </c>
    </row>
    <row r="169" spans="2:11" ht="18.75" customHeight="1">
      <c r="B169" s="166" t="s">
        <v>120</v>
      </c>
      <c r="C169" s="167" t="s">
        <v>533</v>
      </c>
      <c r="D169" s="168">
        <f>★波及効果計算ｼｰﾄ!D79</f>
        <v>0</v>
      </c>
      <c r="E169" s="168">
        <f>★波及効果計算ｼｰﾄ!E79</f>
        <v>0</v>
      </c>
      <c r="F169" s="168">
        <f>★波及効果計算ｼｰﾄ!F79</f>
        <v>0</v>
      </c>
      <c r="G169" s="168">
        <f>★波及効果計算ｼｰﾄ!G79</f>
        <v>0</v>
      </c>
      <c r="H169" s="168">
        <f>★波及効果計算ｼｰﾄ!H79</f>
        <v>0</v>
      </c>
      <c r="I169" s="168">
        <f>★波及効果計算ｼｰﾄ!I79</f>
        <v>0</v>
      </c>
      <c r="J169" s="168">
        <f>★波及効果計算ｼｰﾄ!J79</f>
        <v>0</v>
      </c>
      <c r="K169" s="170">
        <f>★波及効果計算ｼｰﾄ!K79</f>
        <v>0</v>
      </c>
    </row>
    <row r="170" spans="2:11" ht="18.75" customHeight="1">
      <c r="B170" s="166" t="s">
        <v>121</v>
      </c>
      <c r="C170" s="167" t="s">
        <v>19</v>
      </c>
      <c r="D170" s="168">
        <f>★波及効果計算ｼｰﾄ!D80</f>
        <v>0</v>
      </c>
      <c r="E170" s="168">
        <f>★波及効果計算ｼｰﾄ!E80</f>
        <v>0</v>
      </c>
      <c r="F170" s="168">
        <f>★波及効果計算ｼｰﾄ!F80</f>
        <v>0</v>
      </c>
      <c r="G170" s="168">
        <f>★波及効果計算ｼｰﾄ!G80</f>
        <v>0</v>
      </c>
      <c r="H170" s="168">
        <f>★波及効果計算ｼｰﾄ!H80</f>
        <v>0</v>
      </c>
      <c r="I170" s="168">
        <f>★波及効果計算ｼｰﾄ!I80</f>
        <v>0</v>
      </c>
      <c r="J170" s="168">
        <f>★波及効果計算ｼｰﾄ!J80</f>
        <v>0</v>
      </c>
      <c r="K170" s="170">
        <f>★波及効果計算ｼｰﾄ!K80</f>
        <v>0</v>
      </c>
    </row>
    <row r="171" spans="2:11" ht="18.75" customHeight="1">
      <c r="B171" s="166" t="s">
        <v>122</v>
      </c>
      <c r="C171" s="167" t="s">
        <v>20</v>
      </c>
      <c r="D171" s="168">
        <f>★波及効果計算ｼｰﾄ!D81</f>
        <v>0</v>
      </c>
      <c r="E171" s="168">
        <f>★波及効果計算ｼｰﾄ!E81</f>
        <v>0</v>
      </c>
      <c r="F171" s="168">
        <f>★波及効果計算ｼｰﾄ!F81</f>
        <v>0</v>
      </c>
      <c r="G171" s="168">
        <f>★波及効果計算ｼｰﾄ!G81</f>
        <v>0</v>
      </c>
      <c r="H171" s="168">
        <f>★波及効果計算ｼｰﾄ!H81</f>
        <v>0</v>
      </c>
      <c r="I171" s="168">
        <f>★波及効果計算ｼｰﾄ!I81</f>
        <v>0</v>
      </c>
      <c r="J171" s="168">
        <f>★波及効果計算ｼｰﾄ!J81</f>
        <v>0</v>
      </c>
      <c r="K171" s="170">
        <f>★波及効果計算ｼｰﾄ!K81</f>
        <v>0</v>
      </c>
    </row>
    <row r="172" spans="2:11" ht="18.75" customHeight="1">
      <c r="B172" s="166" t="s">
        <v>123</v>
      </c>
      <c r="C172" s="167" t="s">
        <v>21</v>
      </c>
      <c r="D172" s="168">
        <f>★波及効果計算ｼｰﾄ!D82</f>
        <v>0</v>
      </c>
      <c r="E172" s="168">
        <f>★波及効果計算ｼｰﾄ!E82</f>
        <v>0</v>
      </c>
      <c r="F172" s="168">
        <f>★波及効果計算ｼｰﾄ!F82</f>
        <v>0</v>
      </c>
      <c r="G172" s="168">
        <f>★波及効果計算ｼｰﾄ!G82</f>
        <v>0</v>
      </c>
      <c r="H172" s="168">
        <f>★波及効果計算ｼｰﾄ!H82</f>
        <v>0</v>
      </c>
      <c r="I172" s="168">
        <f>★波及効果計算ｼｰﾄ!I82</f>
        <v>0</v>
      </c>
      <c r="J172" s="168">
        <f>★波及効果計算ｼｰﾄ!J82</f>
        <v>0</v>
      </c>
      <c r="K172" s="170">
        <f>★波及効果計算ｼｰﾄ!K82</f>
        <v>0</v>
      </c>
    </row>
    <row r="173" spans="2:11" ht="18.75" customHeight="1">
      <c r="B173" s="166" t="s">
        <v>124</v>
      </c>
      <c r="C173" s="167" t="s">
        <v>534</v>
      </c>
      <c r="D173" s="168">
        <f>★波及効果計算ｼｰﾄ!D83</f>
        <v>0</v>
      </c>
      <c r="E173" s="168">
        <f>★波及効果計算ｼｰﾄ!E83</f>
        <v>0</v>
      </c>
      <c r="F173" s="168">
        <f>★波及効果計算ｼｰﾄ!F83</f>
        <v>0</v>
      </c>
      <c r="G173" s="168">
        <f>★波及効果計算ｼｰﾄ!G83</f>
        <v>0</v>
      </c>
      <c r="H173" s="168">
        <f>★波及効果計算ｼｰﾄ!H83</f>
        <v>0</v>
      </c>
      <c r="I173" s="168">
        <f>★波及効果計算ｼｰﾄ!I83</f>
        <v>0</v>
      </c>
      <c r="J173" s="168">
        <f>★波及効果計算ｼｰﾄ!J83</f>
        <v>0</v>
      </c>
      <c r="K173" s="170">
        <f>★波及効果計算ｼｰﾄ!K83</f>
        <v>0</v>
      </c>
    </row>
    <row r="174" spans="2:11" ht="18.75" customHeight="1">
      <c r="B174" s="166" t="s">
        <v>125</v>
      </c>
      <c r="C174" s="167" t="s">
        <v>535</v>
      </c>
      <c r="D174" s="168">
        <f>★波及効果計算ｼｰﾄ!D84</f>
        <v>0</v>
      </c>
      <c r="E174" s="168">
        <f>★波及効果計算ｼｰﾄ!E84</f>
        <v>0</v>
      </c>
      <c r="F174" s="168">
        <f>★波及効果計算ｼｰﾄ!F84</f>
        <v>0</v>
      </c>
      <c r="G174" s="168">
        <f>★波及効果計算ｼｰﾄ!G84</f>
        <v>0</v>
      </c>
      <c r="H174" s="168">
        <f>★波及効果計算ｼｰﾄ!H84</f>
        <v>0</v>
      </c>
      <c r="I174" s="168">
        <f>★波及効果計算ｼｰﾄ!I84</f>
        <v>0</v>
      </c>
      <c r="J174" s="168">
        <f>★波及効果計算ｼｰﾄ!J84</f>
        <v>0</v>
      </c>
      <c r="K174" s="170">
        <f>★波及効果計算ｼｰﾄ!K84</f>
        <v>0</v>
      </c>
    </row>
    <row r="175" spans="2:11" ht="18.75" customHeight="1">
      <c r="B175" s="166" t="s">
        <v>127</v>
      </c>
      <c r="C175" s="167" t="s">
        <v>22</v>
      </c>
      <c r="D175" s="168">
        <f>★波及効果計算ｼｰﾄ!D85</f>
        <v>0</v>
      </c>
      <c r="E175" s="168">
        <f>★波及効果計算ｼｰﾄ!E85</f>
        <v>0</v>
      </c>
      <c r="F175" s="168">
        <f>★波及効果計算ｼｰﾄ!F85</f>
        <v>0</v>
      </c>
      <c r="G175" s="168">
        <f>★波及効果計算ｼｰﾄ!G85</f>
        <v>0</v>
      </c>
      <c r="H175" s="168">
        <f>★波及効果計算ｼｰﾄ!H85</f>
        <v>0</v>
      </c>
      <c r="I175" s="168">
        <f>★波及効果計算ｼｰﾄ!I85</f>
        <v>0</v>
      </c>
      <c r="J175" s="168">
        <f>★波及効果計算ｼｰﾄ!J85</f>
        <v>0</v>
      </c>
      <c r="K175" s="170">
        <f>★波及効果計算ｼｰﾄ!K85</f>
        <v>0</v>
      </c>
    </row>
    <row r="176" spans="2:11" ht="18.75" customHeight="1">
      <c r="B176" s="166" t="s">
        <v>129</v>
      </c>
      <c r="C176" s="167" t="s">
        <v>142</v>
      </c>
      <c r="D176" s="168">
        <f>★波及効果計算ｼｰﾄ!D86</f>
        <v>0</v>
      </c>
      <c r="E176" s="168">
        <f>★波及効果計算ｼｰﾄ!E86</f>
        <v>0</v>
      </c>
      <c r="F176" s="168">
        <f>★波及効果計算ｼｰﾄ!F86</f>
        <v>0</v>
      </c>
      <c r="G176" s="168">
        <f>★波及効果計算ｼｰﾄ!G86</f>
        <v>0</v>
      </c>
      <c r="H176" s="168">
        <f>★波及効果計算ｼｰﾄ!H86</f>
        <v>0</v>
      </c>
      <c r="I176" s="168">
        <f>★波及効果計算ｼｰﾄ!I86</f>
        <v>0</v>
      </c>
      <c r="J176" s="168">
        <f>★波及効果計算ｼｰﾄ!J86</f>
        <v>0</v>
      </c>
      <c r="K176" s="170">
        <f>★波及効果計算ｼｰﾄ!K86</f>
        <v>0</v>
      </c>
    </row>
    <row r="177" spans="2:11" ht="18.75" customHeight="1">
      <c r="B177" s="166" t="s">
        <v>130</v>
      </c>
      <c r="C177" s="167" t="s">
        <v>536</v>
      </c>
      <c r="D177" s="168">
        <f>★波及効果計算ｼｰﾄ!D87</f>
        <v>0</v>
      </c>
      <c r="E177" s="168">
        <f>★波及効果計算ｼｰﾄ!E87</f>
        <v>0</v>
      </c>
      <c r="F177" s="168">
        <f>★波及効果計算ｼｰﾄ!F87</f>
        <v>0</v>
      </c>
      <c r="G177" s="168">
        <f>★波及効果計算ｼｰﾄ!G87</f>
        <v>0</v>
      </c>
      <c r="H177" s="168">
        <f>★波及効果計算ｼｰﾄ!H87</f>
        <v>0</v>
      </c>
      <c r="I177" s="168">
        <f>★波及効果計算ｼｰﾄ!I87</f>
        <v>0</v>
      </c>
      <c r="J177" s="168">
        <f>★波及効果計算ｼｰﾄ!J87</f>
        <v>0</v>
      </c>
      <c r="K177" s="170">
        <f>★波及効果計算ｼｰﾄ!K87</f>
        <v>0</v>
      </c>
    </row>
    <row r="178" spans="2:11" ht="18.75" customHeight="1">
      <c r="B178" s="166" t="s">
        <v>15</v>
      </c>
      <c r="C178" s="167" t="s">
        <v>583</v>
      </c>
      <c r="D178" s="168">
        <f>★波及効果計算ｼｰﾄ!D88</f>
        <v>0</v>
      </c>
      <c r="E178" s="168">
        <f>★波及効果計算ｼｰﾄ!E88</f>
        <v>0</v>
      </c>
      <c r="F178" s="168">
        <f>★波及効果計算ｼｰﾄ!F88</f>
        <v>0</v>
      </c>
      <c r="G178" s="168">
        <f>★波及効果計算ｼｰﾄ!G88</f>
        <v>0</v>
      </c>
      <c r="H178" s="168">
        <f>★波及効果計算ｼｰﾄ!H88</f>
        <v>0</v>
      </c>
      <c r="I178" s="168">
        <f>★波及効果計算ｼｰﾄ!I88</f>
        <v>0</v>
      </c>
      <c r="J178" s="168">
        <f>★波及効果計算ｼｰﾄ!J88</f>
        <v>0</v>
      </c>
      <c r="K178" s="170">
        <f>★波及効果計算ｼｰﾄ!K88</f>
        <v>0</v>
      </c>
    </row>
    <row r="179" spans="2:11" ht="18.75" customHeight="1">
      <c r="B179" s="166" t="s">
        <v>308</v>
      </c>
      <c r="C179" s="167" t="s">
        <v>126</v>
      </c>
      <c r="D179" s="168">
        <f>★波及効果計算ｼｰﾄ!D89</f>
        <v>0</v>
      </c>
      <c r="E179" s="168">
        <f>★波及効果計算ｼｰﾄ!E89</f>
        <v>0</v>
      </c>
      <c r="F179" s="168">
        <f>★波及効果計算ｼｰﾄ!F89</f>
        <v>0</v>
      </c>
      <c r="G179" s="168">
        <f>★波及効果計算ｼｰﾄ!G89</f>
        <v>0</v>
      </c>
      <c r="H179" s="168">
        <f>★波及効果計算ｼｰﾄ!H89</f>
        <v>0</v>
      </c>
      <c r="I179" s="168">
        <f>★波及効果計算ｼｰﾄ!I89</f>
        <v>0</v>
      </c>
      <c r="J179" s="168">
        <f>★波及効果計算ｼｰﾄ!J89</f>
        <v>0</v>
      </c>
      <c r="K179" s="170">
        <f>★波及効果計算ｼｰﾄ!K89</f>
        <v>0</v>
      </c>
    </row>
    <row r="180" spans="2:11" ht="18.75" customHeight="1">
      <c r="B180" s="166" t="s">
        <v>29</v>
      </c>
      <c r="C180" s="167" t="s">
        <v>128</v>
      </c>
      <c r="D180" s="168">
        <f>★波及効果計算ｼｰﾄ!D90</f>
        <v>0</v>
      </c>
      <c r="E180" s="168">
        <f>★波及効果計算ｼｰﾄ!E90</f>
        <v>0</v>
      </c>
      <c r="F180" s="168">
        <f>★波及効果計算ｼｰﾄ!F90</f>
        <v>0</v>
      </c>
      <c r="G180" s="168">
        <f>★波及効果計算ｼｰﾄ!G90</f>
        <v>0</v>
      </c>
      <c r="H180" s="168">
        <f>★波及効果計算ｼｰﾄ!H90</f>
        <v>0</v>
      </c>
      <c r="I180" s="168">
        <f>★波及効果計算ｼｰﾄ!I90</f>
        <v>0</v>
      </c>
      <c r="J180" s="168">
        <f>★波及効果計算ｼｰﾄ!J90</f>
        <v>0</v>
      </c>
      <c r="K180" s="170">
        <f>★波及効果計算ｼｰﾄ!K90</f>
        <v>0</v>
      </c>
    </row>
    <row r="181" spans="2:11" ht="18.75" customHeight="1">
      <c r="B181" s="166" t="s">
        <v>537</v>
      </c>
      <c r="C181" s="167" t="s">
        <v>143</v>
      </c>
      <c r="D181" s="168">
        <f>★波及効果計算ｼｰﾄ!D91</f>
        <v>0</v>
      </c>
      <c r="E181" s="168">
        <f>★波及効果計算ｼｰﾄ!E91</f>
        <v>0</v>
      </c>
      <c r="F181" s="168">
        <f>★波及効果計算ｼｰﾄ!F91</f>
        <v>0</v>
      </c>
      <c r="G181" s="168">
        <f>★波及効果計算ｼｰﾄ!G91</f>
        <v>0</v>
      </c>
      <c r="H181" s="168">
        <f>★波及効果計算ｼｰﾄ!H91</f>
        <v>0</v>
      </c>
      <c r="I181" s="168">
        <f>★波及効果計算ｼｰﾄ!I91</f>
        <v>0</v>
      </c>
      <c r="J181" s="168">
        <f>★波及効果計算ｼｰﾄ!J91</f>
        <v>0</v>
      </c>
      <c r="K181" s="170">
        <f>★波及効果計算ｼｰﾄ!K91</f>
        <v>0</v>
      </c>
    </row>
    <row r="182" spans="2:11" ht="18.75" customHeight="1">
      <c r="B182" s="166" t="s">
        <v>31</v>
      </c>
      <c r="C182" s="167" t="s">
        <v>23</v>
      </c>
      <c r="D182" s="168">
        <f>★波及効果計算ｼｰﾄ!D92</f>
        <v>0</v>
      </c>
      <c r="E182" s="168">
        <f>★波及効果計算ｼｰﾄ!E92</f>
        <v>0</v>
      </c>
      <c r="F182" s="168">
        <f>★波及効果計算ｼｰﾄ!F92</f>
        <v>0</v>
      </c>
      <c r="G182" s="168">
        <f>★波及効果計算ｼｰﾄ!G92</f>
        <v>0</v>
      </c>
      <c r="H182" s="168">
        <f>★波及効果計算ｼｰﾄ!H92</f>
        <v>0</v>
      </c>
      <c r="I182" s="168">
        <f>★波及効果計算ｼｰﾄ!I92</f>
        <v>0</v>
      </c>
      <c r="J182" s="168">
        <f>★波及効果計算ｼｰﾄ!J92</f>
        <v>0</v>
      </c>
      <c r="K182" s="170">
        <f>★波及効果計算ｼｰﾄ!K92</f>
        <v>0</v>
      </c>
    </row>
    <row r="183" spans="2:11" ht="18.75" customHeight="1">
      <c r="B183" s="172"/>
      <c r="C183" s="173" t="s">
        <v>60</v>
      </c>
      <c r="D183" s="174">
        <f>★波及効果計算ｼｰﾄ!D93</f>
        <v>0</v>
      </c>
      <c r="E183" s="174">
        <f>★波及効果計算ｼｰﾄ!E93</f>
        <v>0</v>
      </c>
      <c r="F183" s="174">
        <f>★波及効果計算ｼｰﾄ!F93</f>
        <v>0</v>
      </c>
      <c r="G183" s="174">
        <f>★波及効果計算ｼｰﾄ!G93</f>
        <v>0</v>
      </c>
      <c r="H183" s="174">
        <f>★波及効果計算ｼｰﾄ!H93</f>
        <v>0</v>
      </c>
      <c r="I183" s="174">
        <f>★波及効果計算ｼｰﾄ!I93</f>
        <v>0</v>
      </c>
      <c r="J183" s="174">
        <f>★波及効果計算ｼｰﾄ!J93</f>
        <v>0</v>
      </c>
      <c r="K183" s="176">
        <f>★波及効果計算ｼｰﾄ!K93</f>
        <v>0</v>
      </c>
    </row>
  </sheetData>
  <sheetProtection sheet="1" objects="1" scenarios="1"/>
  <mergeCells count="26">
    <mergeCell ref="H140:I140"/>
    <mergeCell ref="J140:K140"/>
    <mergeCell ref="B142:C142"/>
    <mergeCell ref="B143:C143"/>
    <mergeCell ref="D140:E140"/>
    <mergeCell ref="F140:G140"/>
    <mergeCell ref="B96:C96"/>
    <mergeCell ref="B97:C97"/>
    <mergeCell ref="J49:J50"/>
    <mergeCell ref="D94:F94"/>
    <mergeCell ref="B52:C52"/>
    <mergeCell ref="G49:G50"/>
    <mergeCell ref="H49:H50"/>
    <mergeCell ref="G94:I94"/>
    <mergeCell ref="G53:G91"/>
    <mergeCell ref="H53:H91"/>
    <mergeCell ref="B2:C2"/>
    <mergeCell ref="B51:C51"/>
    <mergeCell ref="B6:C6"/>
    <mergeCell ref="B7:C7"/>
    <mergeCell ref="I4:I5"/>
    <mergeCell ref="D49:F49"/>
    <mergeCell ref="I49:I50"/>
    <mergeCell ref="D4:D5"/>
    <mergeCell ref="E4:G4"/>
    <mergeCell ref="H4:H5"/>
  </mergeCells>
  <phoneticPr fontId="0"/>
  <pageMargins left="0.78740157480314965" right="0.78740157480314965" top="0.78740157480314965" bottom="0.78740157480314965" header="0" footer="0.19685039370078741"/>
  <pageSetup paperSize="9" scale="87" firstPageNumber="8" orientation="portrait" useFirstPageNumber="1" r:id="rId1"/>
  <headerFooter alignWithMargins="0">
    <oddFooter>&amp;P ページ</oddFooter>
  </headerFooter>
  <rowBreaks count="3" manualBreakCount="3">
    <brk id="47" min="1" max="10" man="1"/>
    <brk id="92" min="1" max="10" man="1"/>
    <brk id="137"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000"/>
  </sheetPr>
  <dimension ref="B2:X61"/>
  <sheetViews>
    <sheetView showGridLines="0" view="pageBreakPreview" zoomScaleNormal="100" workbookViewId="0"/>
  </sheetViews>
  <sheetFormatPr defaultColWidth="10.125" defaultRowHeight="18.75" customHeight="1"/>
  <cols>
    <col min="1" max="1" width="1.625" style="133" customWidth="1"/>
    <col min="2" max="2" width="2.625" style="133" customWidth="1"/>
    <col min="3" max="3" width="24.75" style="133" bestFit="1" customWidth="1"/>
    <col min="4" max="10" width="12.625" style="133" customWidth="1"/>
    <col min="11" max="18" width="10.125" style="133" customWidth="1"/>
    <col min="19" max="24" width="10.125" style="133" hidden="1" customWidth="1"/>
    <col min="25" max="16384" width="10.125" style="133"/>
  </cols>
  <sheetData>
    <row r="2" spans="2:10" ht="20.25" customHeight="1">
      <c r="B2" s="1167" t="s">
        <v>485</v>
      </c>
      <c r="C2" s="1168"/>
      <c r="D2" s="187"/>
    </row>
    <row r="3" spans="2:10" s="143" customFormat="1" ht="18.75" customHeight="1"/>
    <row r="4" spans="2:10" s="143" customFormat="1" ht="52.5" customHeight="1">
      <c r="B4" s="188"/>
      <c r="C4" s="189"/>
      <c r="D4" s="190" t="s">
        <v>181</v>
      </c>
      <c r="E4" s="190" t="s">
        <v>91</v>
      </c>
      <c r="F4" s="190" t="s">
        <v>92</v>
      </c>
      <c r="G4" s="190" t="s">
        <v>64</v>
      </c>
      <c r="H4" s="191" t="s">
        <v>93</v>
      </c>
      <c r="I4" s="190" t="s">
        <v>850</v>
      </c>
      <c r="J4" s="192" t="s">
        <v>851</v>
      </c>
    </row>
    <row r="5" spans="2:10" s="199" customFormat="1" ht="18.75" customHeight="1">
      <c r="B5" s="193"/>
      <c r="C5" s="194"/>
      <c r="D5" s="195" t="s">
        <v>259</v>
      </c>
      <c r="E5" s="195" t="s">
        <v>260</v>
      </c>
      <c r="F5" s="195" t="s">
        <v>261</v>
      </c>
      <c r="G5" s="195" t="s">
        <v>262</v>
      </c>
      <c r="H5" s="196" t="s">
        <v>263</v>
      </c>
      <c r="I5" s="197" t="s">
        <v>410</v>
      </c>
      <c r="J5" s="198" t="s">
        <v>411</v>
      </c>
    </row>
    <row r="6" spans="2:10" s="143" customFormat="1" ht="18.75" customHeight="1">
      <c r="B6" s="161" t="s">
        <v>1</v>
      </c>
      <c r="C6" s="162" t="s">
        <v>16</v>
      </c>
      <c r="D6" s="200">
        <f>★波及効果計算ｼｰﾄ!D99</f>
        <v>0.49177300000000002</v>
      </c>
      <c r="E6" s="200">
        <f>★波及効果計算ｼｰﾄ!E99</f>
        <v>0.49663807220553308</v>
      </c>
      <c r="F6" s="200">
        <f>★波及効果計算ｼｰﾄ!F99</f>
        <v>8.9020594518973206E-2</v>
      </c>
      <c r="G6" s="1212"/>
      <c r="H6" s="201">
        <f>★波及効果計算ｼｰﾄ!J99</f>
        <v>1.1789000000000001E-2</v>
      </c>
      <c r="I6" s="201">
        <f>★波及効果計算ｼｰﾄ!K99</f>
        <v>0.34712999999999999</v>
      </c>
      <c r="J6" s="202">
        <f>★波及効果計算ｼｰﾄ!L99</f>
        <v>4.9653999999999997E-2</v>
      </c>
    </row>
    <row r="7" spans="2:10" s="143" customFormat="1" ht="18.75" customHeight="1">
      <c r="B7" s="166" t="s">
        <v>2</v>
      </c>
      <c r="C7" s="167" t="s">
        <v>899</v>
      </c>
      <c r="D7" s="203">
        <f>★波及効果計算ｼｰﾄ!D100</f>
        <v>0.80410400000000004</v>
      </c>
      <c r="E7" s="203">
        <f>★波及効果計算ｼｰﾄ!E100</f>
        <v>0.68345706764471004</v>
      </c>
      <c r="F7" s="203">
        <f>★波及効果計算ｼｰﾄ!F100</f>
        <v>0.26102517081250554</v>
      </c>
      <c r="G7" s="1213"/>
      <c r="H7" s="204">
        <f>★波及効果計算ｼｰﾄ!J100</f>
        <v>5.7899999999999998E-4</v>
      </c>
      <c r="I7" s="204">
        <f>★波及効果計算ｼｰﾄ!K100</f>
        <v>7.8589000000000006E-2</v>
      </c>
      <c r="J7" s="205">
        <f>★波及効果計算ｼｰﾄ!L100</f>
        <v>7.2288000000000005E-2</v>
      </c>
    </row>
    <row r="8" spans="2:10" s="143" customFormat="1" ht="18.75" customHeight="1">
      <c r="B8" s="166" t="s">
        <v>3</v>
      </c>
      <c r="C8" s="167" t="s">
        <v>900</v>
      </c>
      <c r="D8" s="203">
        <f>★波及効果計算ｼｰﾄ!D101</f>
        <v>0.27551800000000004</v>
      </c>
      <c r="E8" s="203">
        <f>★波及効果計算ｼｰﾄ!E101</f>
        <v>0.62753890793985756</v>
      </c>
      <c r="F8" s="203">
        <f>★波及効果計算ｼｰﾄ!F101</f>
        <v>0.19440780796623583</v>
      </c>
      <c r="G8" s="1213"/>
      <c r="H8" s="204">
        <f>★波及効果計算ｼｰﾄ!J101</f>
        <v>1.096E-3</v>
      </c>
      <c r="I8" s="204">
        <f>★波及効果計算ｼｰﾄ!K101</f>
        <v>0.21445500000000001</v>
      </c>
      <c r="J8" s="205">
        <f>★波及効果計算ｼｰﾄ!L101</f>
        <v>7.2539999999999993E-2</v>
      </c>
    </row>
    <row r="9" spans="2:10" s="143" customFormat="1" ht="18.75" customHeight="1">
      <c r="B9" s="166" t="s">
        <v>4</v>
      </c>
      <c r="C9" s="167" t="s">
        <v>17</v>
      </c>
      <c r="D9" s="203">
        <f>★波及効果計算ｼｰﾄ!D102</f>
        <v>5.901500000000004E-2</v>
      </c>
      <c r="E9" s="203">
        <f>★波及効果計算ｼｰﾄ!E102</f>
        <v>0.55118903667875851</v>
      </c>
      <c r="F9" s="203">
        <f>★波及効果計算ｼｰﾄ!F102</f>
        <v>0.17963186887007926</v>
      </c>
      <c r="G9" s="1213"/>
      <c r="H9" s="204">
        <f>★波及効果計算ｼｰﾄ!J102</f>
        <v>0</v>
      </c>
      <c r="I9" s="204">
        <f>★波及効果計算ｼｰﾄ!K102</f>
        <v>4.7157999999999999E-2</v>
      </c>
      <c r="J9" s="205">
        <f>★波及効果計算ｼｰﾄ!L102</f>
        <v>4.6822999999999997E-2</v>
      </c>
    </row>
    <row r="10" spans="2:10" s="143" customFormat="1" ht="18.75" customHeight="1">
      <c r="B10" s="166" t="s">
        <v>5</v>
      </c>
      <c r="C10" s="167" t="s">
        <v>526</v>
      </c>
      <c r="D10" s="203">
        <f>★波及効果計算ｼｰﾄ!D103</f>
        <v>0.27283400000000002</v>
      </c>
      <c r="E10" s="203">
        <f>★波及効果計算ｼｰﾄ!E103</f>
        <v>0.33337984539391063</v>
      </c>
      <c r="F10" s="203">
        <f>★波及効果計算ｼｰﾄ!F103</f>
        <v>0.14989674322551838</v>
      </c>
      <c r="G10" s="1213"/>
      <c r="H10" s="204">
        <f>★波及効果計算ｼｰﾄ!J103</f>
        <v>9.9676000000000001E-2</v>
      </c>
      <c r="I10" s="204">
        <f>★波及効果計算ｼｰﾄ!K103</f>
        <v>6.6461000000000006E-2</v>
      </c>
      <c r="J10" s="205">
        <f>★波及効果計算ｼｰﾄ!L103</f>
        <v>6.5401000000000001E-2</v>
      </c>
    </row>
    <row r="11" spans="2:10" s="143" customFormat="1" ht="18.75" customHeight="1">
      <c r="B11" s="166" t="s">
        <v>6</v>
      </c>
      <c r="C11" s="167" t="s">
        <v>135</v>
      </c>
      <c r="D11" s="203">
        <f>★波及効果計算ｼｰﾄ!D104</f>
        <v>4.1777999999999982E-2</v>
      </c>
      <c r="E11" s="203">
        <f>★波及効果計算ｼｰﾄ!E104</f>
        <v>0.41947716735782353</v>
      </c>
      <c r="F11" s="203">
        <f>★波及効果計算ｼｰﾄ!F104</f>
        <v>0.2699915593232779</v>
      </c>
      <c r="G11" s="1213"/>
      <c r="H11" s="204">
        <f>★波及効果計算ｼｰﾄ!J104</f>
        <v>3.1896000000000001E-2</v>
      </c>
      <c r="I11" s="204">
        <f>★波及効果計算ｼｰﾄ!K104</f>
        <v>9.2529E-2</v>
      </c>
      <c r="J11" s="205">
        <f>★波及効果計算ｼｰﾄ!L104</f>
        <v>9.1881000000000004E-2</v>
      </c>
    </row>
    <row r="12" spans="2:10" s="143" customFormat="1" ht="18.75" customHeight="1">
      <c r="B12" s="166" t="s">
        <v>7</v>
      </c>
      <c r="C12" s="171" t="s">
        <v>108</v>
      </c>
      <c r="D12" s="203">
        <f>★波及効果計算ｼｰﾄ!D105</f>
        <v>0.21689999999999998</v>
      </c>
      <c r="E12" s="203">
        <f>★波及効果計算ｼｰﾄ!E105</f>
        <v>0.31652645604850471</v>
      </c>
      <c r="F12" s="203">
        <f>★波及効果計算ｼｰﾄ!F105</f>
        <v>0.13546159122625814</v>
      </c>
      <c r="G12" s="1213"/>
      <c r="H12" s="204">
        <f>★波及効果計算ｼｰﾄ!J105</f>
        <v>1.5989999999999999E-3</v>
      </c>
      <c r="I12" s="204">
        <f>★波及効果計算ｼｰﾄ!K105</f>
        <v>3.4896000000000003E-2</v>
      </c>
      <c r="J12" s="205">
        <f>★波及効果計算ｼｰﾄ!L105</f>
        <v>3.3870999999999998E-2</v>
      </c>
    </row>
    <row r="13" spans="2:10" s="143" customFormat="1" ht="18.75" customHeight="1">
      <c r="B13" s="166" t="s">
        <v>8</v>
      </c>
      <c r="C13" s="167" t="s">
        <v>136</v>
      </c>
      <c r="D13" s="203">
        <f>★波及効果計算ｼｰﾄ!D106</f>
        <v>4.783599999999999E-2</v>
      </c>
      <c r="E13" s="203">
        <f>★波及効果計算ｼｰﾄ!E106</f>
        <v>0.49097754264263604</v>
      </c>
      <c r="F13" s="203">
        <f>★波及効果計算ｼｰﾄ!F106</f>
        <v>9.3045463526002681E-2</v>
      </c>
      <c r="G13" s="1213"/>
      <c r="H13" s="204">
        <f>★波及効果計算ｼｰﾄ!J106</f>
        <v>8.3800000000000003E-3</v>
      </c>
      <c r="I13" s="204">
        <f>★波及効果計算ｼｰﾄ!K106</f>
        <v>1.5268E-2</v>
      </c>
      <c r="J13" s="205">
        <f>★波及効果計算ｼｰﾄ!L106</f>
        <v>1.5268E-2</v>
      </c>
    </row>
    <row r="14" spans="2:10" s="143" customFormat="1" ht="18.75" customHeight="1">
      <c r="B14" s="166" t="s">
        <v>9</v>
      </c>
      <c r="C14" s="171" t="s">
        <v>306</v>
      </c>
      <c r="D14" s="203">
        <f>★波及効果計算ｼｰﾄ!D107</f>
        <v>3.1436000000000019E-2</v>
      </c>
      <c r="E14" s="203">
        <f>★波及効果計算ｼｰﾄ!E107</f>
        <v>0.36985357450473727</v>
      </c>
      <c r="F14" s="203">
        <f>★波及効果計算ｼｰﾄ!F107</f>
        <v>8.8372093023255813E-2</v>
      </c>
      <c r="G14" s="1213"/>
      <c r="H14" s="204">
        <f>★波及効果計算ｼｰﾄ!J107</f>
        <v>1.6721E-2</v>
      </c>
      <c r="I14" s="204">
        <f>★波及効果計算ｼｰﾄ!K107</f>
        <v>2.0671999999999999E-2</v>
      </c>
      <c r="J14" s="205">
        <f>★波及効果計算ｼｰﾄ!L107</f>
        <v>2.0671999999999999E-2</v>
      </c>
    </row>
    <row r="15" spans="2:10" s="143" customFormat="1" ht="18.75" customHeight="1">
      <c r="B15" s="166" t="s">
        <v>10</v>
      </c>
      <c r="C15" s="171" t="s">
        <v>581</v>
      </c>
      <c r="D15" s="203">
        <f>★波及効果計算ｼｰﾄ!D108</f>
        <v>0.15337699999999999</v>
      </c>
      <c r="E15" s="203">
        <f>★波及効果計算ｼｰﾄ!E108</f>
        <v>0.39133767727098506</v>
      </c>
      <c r="F15" s="203">
        <f>★波及効果計算ｼｰﾄ!F108</f>
        <v>0.2386291043822665</v>
      </c>
      <c r="G15" s="1213"/>
      <c r="H15" s="204">
        <f>★波及効果計算ｼｰﾄ!J108</f>
        <v>3.0019999999999999E-3</v>
      </c>
      <c r="I15" s="204">
        <f>★波及効果計算ｼｰﾄ!K108</f>
        <v>6.88E-2</v>
      </c>
      <c r="J15" s="205">
        <f>★波及効果計算ｼｰﾄ!L108</f>
        <v>6.8640999999999994E-2</v>
      </c>
    </row>
    <row r="16" spans="2:10" s="143" customFormat="1" ht="18.75" customHeight="1">
      <c r="B16" s="166" t="s">
        <v>11</v>
      </c>
      <c r="C16" s="167" t="s">
        <v>307</v>
      </c>
      <c r="D16" s="203">
        <f>★波及効果計算ｼｰﾄ!D109</f>
        <v>0.37539199999999995</v>
      </c>
      <c r="E16" s="203">
        <f>★波及効果計算ｼｰﾄ!E109</f>
        <v>0.49326006203806533</v>
      </c>
      <c r="F16" s="203">
        <f>★波及効果計算ｼｰﾄ!F109</f>
        <v>0.23134071152299621</v>
      </c>
      <c r="G16" s="1213"/>
      <c r="H16" s="204">
        <f>★波及効果計算ｼｰﾄ!J109</f>
        <v>4.6200000000000001E-4</v>
      </c>
      <c r="I16" s="204">
        <f>★波及効果計算ｼｰﾄ!K109</f>
        <v>3.5307999999999999E-2</v>
      </c>
      <c r="J16" s="205">
        <f>★波及効果計算ｼｰﾄ!L109</f>
        <v>3.5173999999999997E-2</v>
      </c>
    </row>
    <row r="17" spans="2:10" s="143" customFormat="1" ht="18.75" customHeight="1">
      <c r="B17" s="166" t="s">
        <v>12</v>
      </c>
      <c r="C17" s="167" t="s">
        <v>137</v>
      </c>
      <c r="D17" s="203">
        <f>★波及効果計算ｼｰﾄ!D110</f>
        <v>7.7842999999999996E-2</v>
      </c>
      <c r="E17" s="203">
        <f>★波及効果計算ｼｰﾄ!E110</f>
        <v>0.39755922469490307</v>
      </c>
      <c r="F17" s="203">
        <f>★波及効果計算ｼｰﾄ!F110</f>
        <v>0.13443407513759273</v>
      </c>
      <c r="G17" s="1213"/>
      <c r="H17" s="204">
        <f>★波及効果計算ｼｰﾄ!J110</f>
        <v>-6.7999999999999999E-5</v>
      </c>
      <c r="I17" s="204">
        <f>★波及効果計算ｼｰﾄ!K110</f>
        <v>4.4172999999999997E-2</v>
      </c>
      <c r="J17" s="205">
        <f>★波及効果計算ｼｰﾄ!L110</f>
        <v>4.3886000000000001E-2</v>
      </c>
    </row>
    <row r="18" spans="2:10" s="143" customFormat="1" ht="18.75" customHeight="1">
      <c r="B18" s="166" t="s">
        <v>13</v>
      </c>
      <c r="C18" s="167" t="s">
        <v>138</v>
      </c>
      <c r="D18" s="203">
        <f>★波及効果計算ｼｰﾄ!D111</f>
        <v>0.13757799999999998</v>
      </c>
      <c r="E18" s="203">
        <f>★波及効果計算ｼｰﾄ!E111</f>
        <v>0.27015403345331357</v>
      </c>
      <c r="F18" s="203">
        <f>★波及効果計算ｼｰﾄ!F111</f>
        <v>8.3328922295151389E-2</v>
      </c>
      <c r="G18" s="1213"/>
      <c r="H18" s="204">
        <f>★波及効果計算ｼｰﾄ!J111</f>
        <v>5.62E-4</v>
      </c>
      <c r="I18" s="204">
        <f>★波及効果計算ｼｰﾄ!K111</f>
        <v>1.7586999999999998E-2</v>
      </c>
      <c r="J18" s="205">
        <f>★波及効果計算ｼｰﾄ!L111</f>
        <v>1.7559999999999999E-2</v>
      </c>
    </row>
    <row r="19" spans="2:10" s="143" customFormat="1" ht="18.75" customHeight="1">
      <c r="B19" s="166" t="s">
        <v>14</v>
      </c>
      <c r="C19" s="167" t="s">
        <v>139</v>
      </c>
      <c r="D19" s="203">
        <f>★波及効果計算ｼｰﾄ!D112</f>
        <v>0.18662100000000004</v>
      </c>
      <c r="E19" s="203">
        <f>★波及効果計算ｼｰﾄ!E112</f>
        <v>0.43780285259318868</v>
      </c>
      <c r="F19" s="203">
        <f>★波及効果計算ｼｰﾄ!F112</f>
        <v>0.2725202472475729</v>
      </c>
      <c r="G19" s="1213"/>
      <c r="H19" s="204">
        <f>★波及効果計算ｼｰﾄ!J112</f>
        <v>9.2400000000000002E-4</v>
      </c>
      <c r="I19" s="204">
        <f>★波及効果計算ｼｰﾄ!K112</f>
        <v>6.3832E-2</v>
      </c>
      <c r="J19" s="205">
        <f>★波及効果計算ｼｰﾄ!L112</f>
        <v>6.3386999999999999E-2</v>
      </c>
    </row>
    <row r="20" spans="2:10" s="143" customFormat="1" ht="18.75" customHeight="1">
      <c r="B20" s="166" t="s">
        <v>28</v>
      </c>
      <c r="C20" s="167" t="s">
        <v>527</v>
      </c>
      <c r="D20" s="203">
        <f>★波及効果計算ｼｰﾄ!D113</f>
        <v>0.10160400000000003</v>
      </c>
      <c r="E20" s="203">
        <f>★波及効果計算ｼｰﾄ!E113</f>
        <v>0.46877172078244467</v>
      </c>
      <c r="F20" s="203">
        <f>★波及効果計算ｼｰﾄ!F113</f>
        <v>0.28547314070102275</v>
      </c>
      <c r="G20" s="1213"/>
      <c r="H20" s="204">
        <f>★波及効果計算ｼｰﾄ!J113</f>
        <v>4.3999999999999999E-5</v>
      </c>
      <c r="I20" s="204">
        <f>★波及効果計算ｼｰﾄ!K113</f>
        <v>5.8682999999999999E-2</v>
      </c>
      <c r="J20" s="205">
        <f>★波及効果計算ｼｰﾄ!L113</f>
        <v>5.8187000000000003E-2</v>
      </c>
    </row>
    <row r="21" spans="2:10" s="143" customFormat="1" ht="18.75" customHeight="1">
      <c r="B21" s="166" t="s">
        <v>109</v>
      </c>
      <c r="C21" s="167" t="s">
        <v>528</v>
      </c>
      <c r="D21" s="203">
        <f>★波及効果計算ｼｰﾄ!D114</f>
        <v>0.27219300000000002</v>
      </c>
      <c r="E21" s="203">
        <f>★波及効果計算ｼｰﾄ!E114</f>
        <v>0.4727360722736072</v>
      </c>
      <c r="F21" s="203">
        <f>★波及効果計算ｼｰﾄ!F114</f>
        <v>0.26000215100021512</v>
      </c>
      <c r="G21" s="1213"/>
      <c r="H21" s="204">
        <f>★波及効果計算ｼｰﾄ!J114</f>
        <v>2.5999999999999998E-5</v>
      </c>
      <c r="I21" s="204">
        <f>★波及効果計算ｼｰﾄ!K114</f>
        <v>4.8709000000000002E-2</v>
      </c>
      <c r="J21" s="205">
        <f>★波及効果計算ｼｰﾄ!L114</f>
        <v>4.8505E-2</v>
      </c>
    </row>
    <row r="22" spans="2:10" s="143" customFormat="1" ht="18.75" customHeight="1">
      <c r="B22" s="166" t="s">
        <v>110</v>
      </c>
      <c r="C22" s="167" t="s">
        <v>529</v>
      </c>
      <c r="D22" s="203">
        <f>★波及効果計算ｼｰﾄ!D115</f>
        <v>3.7355999999999945E-2</v>
      </c>
      <c r="E22" s="203">
        <f>★波及効果計算ｼｰﾄ!E115</f>
        <v>0.44339815463676713</v>
      </c>
      <c r="F22" s="203">
        <f>★波及効果計算ｼｰﾄ!F115</f>
        <v>0.23829128708245736</v>
      </c>
      <c r="G22" s="1213"/>
      <c r="H22" s="204">
        <f>★波及効果計算ｼｰﾄ!J115</f>
        <v>3.3599999999999998E-4</v>
      </c>
      <c r="I22" s="204">
        <f>★波及効果計算ｼｰﾄ!K115</f>
        <v>5.2032000000000002E-2</v>
      </c>
      <c r="J22" s="205">
        <f>★波及効果計算ｼｰﾄ!L115</f>
        <v>5.1987999999999999E-2</v>
      </c>
    </row>
    <row r="23" spans="2:10" s="143" customFormat="1" ht="18.75" customHeight="1">
      <c r="B23" s="166" t="s">
        <v>111</v>
      </c>
      <c r="C23" s="167" t="s">
        <v>530</v>
      </c>
      <c r="D23" s="203">
        <f>★波及効果計算ｼｰﾄ!D116</f>
        <v>7.158500000000001E-2</v>
      </c>
      <c r="E23" s="203">
        <f>★波及効果計算ｼｰﾄ!E116</f>
        <v>0.36318951862819365</v>
      </c>
      <c r="F23" s="203">
        <f>★波及効果計算ｼｰﾄ!F116</f>
        <v>0.23013796111378923</v>
      </c>
      <c r="G23" s="1213"/>
      <c r="H23" s="204">
        <f>★波及効果計算ｼｰﾄ!J116</f>
        <v>5.2099999999999998E-4</v>
      </c>
      <c r="I23" s="204">
        <f>★波及効果計算ｼｰﾄ!K116</f>
        <v>3.5230999999999998E-2</v>
      </c>
      <c r="J23" s="205">
        <f>★波及効果計算ｼｰﾄ!L116</f>
        <v>3.5208000000000003E-2</v>
      </c>
    </row>
    <row r="24" spans="2:10" s="143" customFormat="1" ht="18.75" customHeight="1">
      <c r="B24" s="166" t="s">
        <v>113</v>
      </c>
      <c r="C24" s="167" t="s">
        <v>531</v>
      </c>
      <c r="D24" s="203">
        <f>★波及効果計算ｼｰﾄ!D117</f>
        <v>6.5110000000000445E-3</v>
      </c>
      <c r="E24" s="203">
        <f>★波及効果計算ｼｰﾄ!E117</f>
        <v>0.38601152479210515</v>
      </c>
      <c r="F24" s="203">
        <f>★波及効果計算ｼｰﾄ!F117</f>
        <v>0.20472033401193884</v>
      </c>
      <c r="G24" s="1213"/>
      <c r="H24" s="204">
        <f>★波及効果計算ｼｰﾄ!J117</f>
        <v>1.039E-2</v>
      </c>
      <c r="I24" s="204">
        <f>★波及効果計算ｼｰﾄ!K117</f>
        <v>6.8528000000000006E-2</v>
      </c>
      <c r="J24" s="205">
        <f>★波及効果計算ｼｰﾄ!L117</f>
        <v>6.8354999999999999E-2</v>
      </c>
    </row>
    <row r="25" spans="2:10" s="143" customFormat="1" ht="18.75" customHeight="1">
      <c r="B25" s="166" t="s">
        <v>114</v>
      </c>
      <c r="C25" s="167" t="s">
        <v>582</v>
      </c>
      <c r="D25" s="203">
        <f>★波及効果計算ｼｰﾄ!D118</f>
        <v>7.1590000000000265E-3</v>
      </c>
      <c r="E25" s="203">
        <f>★波及効果計算ｼｰﾄ!E118</f>
        <v>0.37528089887640448</v>
      </c>
      <c r="F25" s="203">
        <f>★波及効果計算ｼｰﾄ!F118</f>
        <v>0.21158167675021608</v>
      </c>
      <c r="G25" s="1213"/>
      <c r="H25" s="204">
        <f>★波及効果計算ｼｰﾄ!J118</f>
        <v>1.1502E-2</v>
      </c>
      <c r="I25" s="204">
        <f>★波及効果計算ｼｰﾄ!K118</f>
        <v>0.14502999999999999</v>
      </c>
      <c r="J25" s="205">
        <f>★波及効果計算ｼｰﾄ!L118</f>
        <v>0.14468500000000001</v>
      </c>
    </row>
    <row r="26" spans="2:10" s="143" customFormat="1" ht="18.75" customHeight="1">
      <c r="B26" s="166" t="s">
        <v>115</v>
      </c>
      <c r="C26" s="167" t="s">
        <v>140</v>
      </c>
      <c r="D26" s="203">
        <f>★波及効果計算ｼｰﾄ!D119</f>
        <v>1.4216000000000006E-2</v>
      </c>
      <c r="E26" s="203">
        <f>★波及効果計算ｼｰﾄ!E119</f>
        <v>0.26554595194671321</v>
      </c>
      <c r="F26" s="203">
        <f>★波及効果計算ｼｰﾄ!F119</f>
        <v>0.16022520022202838</v>
      </c>
      <c r="G26" s="1213"/>
      <c r="H26" s="204">
        <f>★波及効果計算ｼｰﾄ!J119</f>
        <v>1.9706999999999999E-2</v>
      </c>
      <c r="I26" s="204">
        <f>★波及効果計算ｼｰﾄ!K119</f>
        <v>3.9125E-2</v>
      </c>
      <c r="J26" s="205">
        <f>★波及効果計算ｼｰﾄ!L119</f>
        <v>3.9093000000000003E-2</v>
      </c>
    </row>
    <row r="27" spans="2:10" s="143" customFormat="1" ht="18.75" customHeight="1">
      <c r="B27" s="166" t="s">
        <v>116</v>
      </c>
      <c r="C27" s="167" t="s">
        <v>112</v>
      </c>
      <c r="D27" s="203">
        <f>★波及効果計算ｼｰﾄ!D120</f>
        <v>0.19950400000000001</v>
      </c>
      <c r="E27" s="203">
        <f>★波及効果計算ｼｰﾄ!E120</f>
        <v>0.42779027621547305</v>
      </c>
      <c r="F27" s="203">
        <f>★波及効果計算ｼｰﾄ!F120</f>
        <v>0.25934258217722783</v>
      </c>
      <c r="G27" s="1213"/>
      <c r="H27" s="204">
        <f>★波及効果計算ｼｰﾄ!J120</f>
        <v>1.0224E-2</v>
      </c>
      <c r="I27" s="204">
        <f>★波及効果計算ｼｰﾄ!K120</f>
        <v>0.105768</v>
      </c>
      <c r="J27" s="205">
        <f>★波及効果計算ｼｰﾄ!L120</f>
        <v>0.10036200000000001</v>
      </c>
    </row>
    <row r="28" spans="2:10" s="143" customFormat="1" ht="18.75" customHeight="1">
      <c r="B28" s="166" t="s">
        <v>117</v>
      </c>
      <c r="C28" s="167" t="s">
        <v>18</v>
      </c>
      <c r="D28" s="203">
        <f>★波及効果計算ｼｰﾄ!D121</f>
        <v>1</v>
      </c>
      <c r="E28" s="203">
        <f>★波及効果計算ｼｰﾄ!E121</f>
        <v>0.47825465738353734</v>
      </c>
      <c r="F28" s="203">
        <f>★波及効果計算ｼｰﾄ!F121</f>
        <v>0.35319163701902961</v>
      </c>
      <c r="G28" s="1213"/>
      <c r="H28" s="204">
        <f>★波及効果計算ｼｰﾄ!J121</f>
        <v>0</v>
      </c>
      <c r="I28" s="204">
        <f>★波及効果計算ｼｰﾄ!K121</f>
        <v>9.9030000000000007E-2</v>
      </c>
      <c r="J28" s="205">
        <f>★波及効果計算ｼｰﾄ!L121</f>
        <v>8.1623000000000001E-2</v>
      </c>
    </row>
    <row r="29" spans="2:10" s="143" customFormat="1" ht="18.75" customHeight="1">
      <c r="B29" s="166" t="s">
        <v>118</v>
      </c>
      <c r="C29" s="167" t="s">
        <v>141</v>
      </c>
      <c r="D29" s="203">
        <f>★波及効果計算ｼｰﾄ!D122</f>
        <v>0.776536</v>
      </c>
      <c r="E29" s="203">
        <f>★波及効果計算ｼｰﾄ!E122</f>
        <v>0.36288682822335372</v>
      </c>
      <c r="F29" s="203">
        <f>★波及効果計算ｼｰﾄ!F122</f>
        <v>8.0564512895706014E-2</v>
      </c>
      <c r="G29" s="1213"/>
      <c r="H29" s="204">
        <f>★波及効果計算ｼｰﾄ!J122</f>
        <v>2.2811999999999999E-2</v>
      </c>
      <c r="I29" s="204">
        <f>★波及効果計算ｼｰﾄ!K122</f>
        <v>5.0860000000000002E-3</v>
      </c>
      <c r="J29" s="205">
        <f>★波及効果計算ｼｰﾄ!L122</f>
        <v>5.0860000000000002E-3</v>
      </c>
    </row>
    <row r="30" spans="2:10" s="143" customFormat="1" ht="18.75" customHeight="1">
      <c r="B30" s="166" t="s">
        <v>119</v>
      </c>
      <c r="C30" s="167" t="s">
        <v>532</v>
      </c>
      <c r="D30" s="203">
        <f>★波及効果計算ｼｰﾄ!D123</f>
        <v>0.99990999999999997</v>
      </c>
      <c r="E30" s="203">
        <f>★波及効果計算ｼｰﾄ!E123</f>
        <v>0.49728968883830971</v>
      </c>
      <c r="F30" s="203">
        <f>★波及効果計算ｼｰﾄ!F123</f>
        <v>0.14321224281992154</v>
      </c>
      <c r="G30" s="1213"/>
      <c r="H30" s="204">
        <f>★波及効果計算ｼｰﾄ!J123</f>
        <v>6.5750000000000001E-3</v>
      </c>
      <c r="I30" s="204">
        <f>★波及効果計算ｼｰﾄ!K123</f>
        <v>2.1263000000000001E-2</v>
      </c>
      <c r="J30" s="205">
        <f>★波及効果計算ｼｰﾄ!L123</f>
        <v>2.1263000000000001E-2</v>
      </c>
    </row>
    <row r="31" spans="2:10" s="143" customFormat="1" ht="18.75" customHeight="1">
      <c r="B31" s="166" t="s">
        <v>120</v>
      </c>
      <c r="C31" s="167" t="s">
        <v>533</v>
      </c>
      <c r="D31" s="203">
        <f>★波及効果計算ｼｰﾄ!D124</f>
        <v>0.93095700000000003</v>
      </c>
      <c r="E31" s="203">
        <f>★波及効果計算ｼｰﾄ!E124</f>
        <v>0.66192534194528874</v>
      </c>
      <c r="F31" s="203">
        <f>★波及効果計算ｼｰﾄ!F124</f>
        <v>0.48050436930091184</v>
      </c>
      <c r="G31" s="1213"/>
      <c r="H31" s="204">
        <f>★波及効果計算ｼｰﾄ!J124</f>
        <v>1.044E-3</v>
      </c>
      <c r="I31" s="204">
        <f>★波及効果計算ｼｰﾄ!K124</f>
        <v>6.8934999999999996E-2</v>
      </c>
      <c r="J31" s="205">
        <f>★波及効果計算ｼｰﾄ!L124</f>
        <v>6.7604999999999998E-2</v>
      </c>
    </row>
    <row r="32" spans="2:10" s="143" customFormat="1" ht="18.75" customHeight="1">
      <c r="B32" s="166" t="s">
        <v>121</v>
      </c>
      <c r="C32" s="167" t="s">
        <v>19</v>
      </c>
      <c r="D32" s="203">
        <f>★波及効果計算ｼｰﾄ!D125</f>
        <v>0.62944500000000003</v>
      </c>
      <c r="E32" s="203">
        <f>★波及効果計算ｼｰﾄ!E125</f>
        <v>0.61945494943998547</v>
      </c>
      <c r="F32" s="203">
        <f>★波及効果計算ｼｰﾄ!F125</f>
        <v>0.35366798168049701</v>
      </c>
      <c r="G32" s="1213"/>
      <c r="H32" s="204">
        <f>★波及効果計算ｼｰﾄ!J125</f>
        <v>0.16015599999999999</v>
      </c>
      <c r="I32" s="204">
        <f>★波及効果計算ｼｰﾄ!K125</f>
        <v>0.14697299999999999</v>
      </c>
      <c r="J32" s="205">
        <f>★波及効果計算ｼｰﾄ!L125</f>
        <v>0.128694</v>
      </c>
    </row>
    <row r="33" spans="2:10" s="143" customFormat="1" ht="18.75" customHeight="1">
      <c r="B33" s="166" t="s">
        <v>122</v>
      </c>
      <c r="C33" s="167" t="s">
        <v>20</v>
      </c>
      <c r="D33" s="203">
        <f>★波及効果計算ｼｰﾄ!D126</f>
        <v>0.78769699999999998</v>
      </c>
      <c r="E33" s="203">
        <f>★波及効果計算ｼｰﾄ!E126</f>
        <v>0.679115241176107</v>
      </c>
      <c r="F33" s="203">
        <f>★波及効果計算ｼｰﾄ!F126</f>
        <v>0.32178105618857272</v>
      </c>
      <c r="G33" s="1213"/>
      <c r="H33" s="204">
        <f>★波及効果計算ｼｰﾄ!J126</f>
        <v>6.4534999999999995E-2</v>
      </c>
      <c r="I33" s="204">
        <f>★波及効果計算ｼｰﾄ!K126</f>
        <v>6.7557000000000006E-2</v>
      </c>
      <c r="J33" s="205">
        <f>★波及効果計算ｼｰﾄ!L126</f>
        <v>6.5810999999999995E-2</v>
      </c>
    </row>
    <row r="34" spans="2:10" s="143" customFormat="1" ht="18.75" customHeight="1">
      <c r="B34" s="166" t="s">
        <v>123</v>
      </c>
      <c r="C34" s="167" t="s">
        <v>21</v>
      </c>
      <c r="D34" s="203">
        <f>★波及効果計算ｼｰﾄ!D127</f>
        <v>0.89658899999999997</v>
      </c>
      <c r="E34" s="203">
        <f>★波及効果計算ｼｰﾄ!E127</f>
        <v>0.87527114421600949</v>
      </c>
      <c r="F34" s="203">
        <f>★波及効果計算ｼｰﾄ!F127</f>
        <v>2.5878859558619995E-2</v>
      </c>
      <c r="G34" s="1213"/>
      <c r="H34" s="204">
        <f>★波及効果計算ｼｰﾄ!J127</f>
        <v>0.17646400000000001</v>
      </c>
      <c r="I34" s="204">
        <f>★波及効果計算ｼｰﾄ!K127</f>
        <v>8.3700000000000007E-3</v>
      </c>
      <c r="J34" s="205">
        <f>★波及効果計算ｼｰﾄ!L127</f>
        <v>6.0470000000000003E-3</v>
      </c>
    </row>
    <row r="35" spans="2:10" s="143" customFormat="1" ht="18.75" customHeight="1">
      <c r="B35" s="166" t="s">
        <v>124</v>
      </c>
      <c r="C35" s="167" t="s">
        <v>534</v>
      </c>
      <c r="D35" s="203">
        <f>★波及効果計算ｼｰﾄ!D128</f>
        <v>0.56455199999999994</v>
      </c>
      <c r="E35" s="203">
        <f>★波及効果計算ｼｰﾄ!E128</f>
        <v>0.39083152467243143</v>
      </c>
      <c r="F35" s="203">
        <f>★波及効果計算ｼｰﾄ!F128</f>
        <v>0.23698625417714542</v>
      </c>
      <c r="G35" s="1213"/>
      <c r="H35" s="204">
        <f>★波及効果計算ｼｰﾄ!J128</f>
        <v>3.6087000000000001E-2</v>
      </c>
      <c r="I35" s="204">
        <f>★波及効果計算ｼｰﾄ!K128</f>
        <v>7.6495999999999995E-2</v>
      </c>
      <c r="J35" s="205">
        <f>★波及効果計算ｼｰﾄ!L128</f>
        <v>7.5577000000000005E-2</v>
      </c>
    </row>
    <row r="36" spans="2:10" s="143" customFormat="1" ht="18.75" customHeight="1">
      <c r="B36" s="166" t="s">
        <v>125</v>
      </c>
      <c r="C36" s="167" t="s">
        <v>535</v>
      </c>
      <c r="D36" s="203">
        <f>★波及効果計算ｼｰﾄ!D129</f>
        <v>0.64604499999999998</v>
      </c>
      <c r="E36" s="203">
        <f>★波及効果計算ｼｰﾄ!E129</f>
        <v>0.51317615170321929</v>
      </c>
      <c r="F36" s="203">
        <f>★波及効果計算ｼｰﾄ!F129</f>
        <v>0.15028879973325016</v>
      </c>
      <c r="G36" s="1213"/>
      <c r="H36" s="204">
        <f>★波及効果計算ｼｰﾄ!J129</f>
        <v>4.5569999999999999E-2</v>
      </c>
      <c r="I36" s="204">
        <f>★波及効果計算ｼｰﾄ!K129</f>
        <v>2.3921000000000001E-2</v>
      </c>
      <c r="J36" s="205">
        <f>★波及効果計算ｼｰﾄ!L129</f>
        <v>2.2894000000000001E-2</v>
      </c>
    </row>
    <row r="37" spans="2:10" s="143" customFormat="1" ht="18.75" customHeight="1">
      <c r="B37" s="166" t="s">
        <v>127</v>
      </c>
      <c r="C37" s="167" t="s">
        <v>22</v>
      </c>
      <c r="D37" s="203">
        <f>★波及効果計算ｼｰﾄ!D130</f>
        <v>1</v>
      </c>
      <c r="E37" s="203">
        <f>★波及効果計算ｼｰﾄ!E130</f>
        <v>0.7174306556417458</v>
      </c>
      <c r="F37" s="203">
        <f>★波及効果計算ｼｰﾄ!F130</f>
        <v>0.36598424964460863</v>
      </c>
      <c r="G37" s="1213"/>
      <c r="H37" s="204">
        <f>★波及効果計算ｼｰﾄ!J130</f>
        <v>3.8839999999999999E-3</v>
      </c>
      <c r="I37" s="204">
        <f>★波及効果計算ｼｰﾄ!K130</f>
        <v>5.3893999999999997E-2</v>
      </c>
      <c r="J37" s="205">
        <f>★波及効果計算ｼｰﾄ!L130</f>
        <v>5.3893999999999997E-2</v>
      </c>
    </row>
    <row r="38" spans="2:10" s="143" customFormat="1" ht="18.75" customHeight="1">
      <c r="B38" s="166" t="s">
        <v>129</v>
      </c>
      <c r="C38" s="167" t="s">
        <v>142</v>
      </c>
      <c r="D38" s="203">
        <f>★波及効果計算ｼｰﾄ!D131</f>
        <v>0.93800499999999998</v>
      </c>
      <c r="E38" s="203">
        <f>★波及効果計算ｼｰﾄ!E131</f>
        <v>0.74984624240679865</v>
      </c>
      <c r="F38" s="203">
        <f>★波及効果計算ｼｰﾄ!F131</f>
        <v>0.50367048914607726</v>
      </c>
      <c r="G38" s="1213"/>
      <c r="H38" s="204">
        <f>★波及効果計算ｼｰﾄ!J131</f>
        <v>1.3818E-2</v>
      </c>
      <c r="I38" s="204">
        <f>★波及効果計算ｼｰﾄ!K131</f>
        <v>8.4732000000000002E-2</v>
      </c>
      <c r="J38" s="205">
        <f>★波及効果計算ｼｰﾄ!L131</f>
        <v>8.2101999999999994E-2</v>
      </c>
    </row>
    <row r="39" spans="2:10" s="143" customFormat="1" ht="18.75" customHeight="1">
      <c r="B39" s="166" t="s">
        <v>130</v>
      </c>
      <c r="C39" s="167" t="s">
        <v>536</v>
      </c>
      <c r="D39" s="203">
        <f>★波及効果計算ｼｰﾄ!D132</f>
        <v>0.99397599999999997</v>
      </c>
      <c r="E39" s="203">
        <f>★波及効果計算ｼｰﾄ!E132</f>
        <v>0.6154160700104675</v>
      </c>
      <c r="F39" s="203">
        <f>★波及効果計算ｼｰﾄ!F132</f>
        <v>0.50362888010723239</v>
      </c>
      <c r="G39" s="1213"/>
      <c r="H39" s="204">
        <f>★波及効果計算ｼｰﾄ!J132</f>
        <v>6.7088999999999996E-2</v>
      </c>
      <c r="I39" s="204">
        <f>★波及効果計算ｼｰﾄ!K132</f>
        <v>0.12191399999999999</v>
      </c>
      <c r="J39" s="205">
        <f>★波及効果計算ｼｰﾄ!L132</f>
        <v>0.119648</v>
      </c>
    </row>
    <row r="40" spans="2:10" s="143" customFormat="1" ht="18.75" customHeight="1">
      <c r="B40" s="166" t="s">
        <v>15</v>
      </c>
      <c r="C40" s="167" t="s">
        <v>583</v>
      </c>
      <c r="D40" s="203">
        <f>★波及効果計算ｼｰﾄ!D133</f>
        <v>0.99280599999999997</v>
      </c>
      <c r="E40" s="203">
        <f>★波及効果計算ｼｰﾄ!E133</f>
        <v>0.58429734102929454</v>
      </c>
      <c r="F40" s="203">
        <f>★波及効果計算ｼｰﾄ!F133</f>
        <v>0.49175260221701644</v>
      </c>
      <c r="G40" s="1213"/>
      <c r="H40" s="204">
        <f>★波及効果計算ｼｰﾄ!J133</f>
        <v>1.6064999999999999E-2</v>
      </c>
      <c r="I40" s="204">
        <f>★波及効果計算ｼｰﾄ!K133</f>
        <v>0.128577</v>
      </c>
      <c r="J40" s="205">
        <f>★波及効果計算ｼｰﾄ!L133</f>
        <v>0.119811</v>
      </c>
    </row>
    <row r="41" spans="2:10" s="143" customFormat="1" ht="18.75" customHeight="1">
      <c r="B41" s="166" t="s">
        <v>308</v>
      </c>
      <c r="C41" s="167" t="s">
        <v>126</v>
      </c>
      <c r="D41" s="203">
        <f>★波及効果計算ｼｰﾄ!D134</f>
        <v>0.52265699999999993</v>
      </c>
      <c r="E41" s="203">
        <f>★波及効果計算ｼｰﾄ!E134</f>
        <v>0.62004222748489635</v>
      </c>
      <c r="F41" s="203">
        <f>★波及効果計算ｼｰﾄ!F134</f>
        <v>0.35565158442659911</v>
      </c>
      <c r="G41" s="1213"/>
      <c r="H41" s="204">
        <f>★波及効果計算ｼｰﾄ!J134</f>
        <v>1.2689000000000001E-2</v>
      </c>
      <c r="I41" s="204">
        <f>★波及効果計算ｼｰﾄ!K134</f>
        <v>0.103239</v>
      </c>
      <c r="J41" s="205">
        <f>★波及効果計算ｼｰﾄ!L134</f>
        <v>8.9538000000000006E-2</v>
      </c>
    </row>
    <row r="42" spans="2:10" s="143" customFormat="1" ht="18.75" customHeight="1">
      <c r="B42" s="166" t="s">
        <v>29</v>
      </c>
      <c r="C42" s="167" t="s">
        <v>128</v>
      </c>
      <c r="D42" s="203">
        <f>★波及効果計算ｼｰﾄ!D135</f>
        <v>0.71028400000000003</v>
      </c>
      <c r="E42" s="203">
        <f>★波及効果計算ｼｰﾄ!E135</f>
        <v>0.51958817861752604</v>
      </c>
      <c r="F42" s="203">
        <f>★波及効果計算ｼｰﾄ!F135</f>
        <v>0.25761863497815457</v>
      </c>
      <c r="G42" s="1213"/>
      <c r="H42" s="204">
        <f>★波及効果計算ｼｰﾄ!J135</f>
        <v>0.143812</v>
      </c>
      <c r="I42" s="204">
        <f>★波及効果計算ｼｰﾄ!K135</f>
        <v>0.1741</v>
      </c>
      <c r="J42" s="205">
        <f>★波及効果計算ｼｰﾄ!L135</f>
        <v>0.13689899999999999</v>
      </c>
    </row>
    <row r="43" spans="2:10" s="143" customFormat="1" ht="18.75" customHeight="1">
      <c r="B43" s="166" t="s">
        <v>537</v>
      </c>
      <c r="C43" s="167" t="s">
        <v>143</v>
      </c>
      <c r="D43" s="203">
        <f>★波及効果計算ｼｰﾄ!D136</f>
        <v>1</v>
      </c>
      <c r="E43" s="203">
        <f>★波及効果計算ｼｰﾄ!E136</f>
        <v>0</v>
      </c>
      <c r="F43" s="203">
        <f>★波及効果計算ｼｰﾄ!F136</f>
        <v>0</v>
      </c>
      <c r="G43" s="1213"/>
      <c r="H43" s="204">
        <f>★波及効果計算ｼｰﾄ!J136</f>
        <v>0</v>
      </c>
      <c r="I43" s="204">
        <f>★波及効果計算ｼｰﾄ!K136</f>
        <v>0</v>
      </c>
      <c r="J43" s="205">
        <f>★波及効果計算ｼｰﾄ!L136</f>
        <v>0</v>
      </c>
    </row>
    <row r="44" spans="2:10" s="143" customFormat="1" ht="18.75" customHeight="1">
      <c r="B44" s="166" t="s">
        <v>31</v>
      </c>
      <c r="C44" s="167" t="s">
        <v>23</v>
      </c>
      <c r="D44" s="203">
        <f>★波及効果計算ｼｰﾄ!D137</f>
        <v>0.90303800000000001</v>
      </c>
      <c r="E44" s="203">
        <f>★波及効果計算ｼｰﾄ!E137</f>
        <v>0.41207023657931774</v>
      </c>
      <c r="F44" s="203">
        <f>★波及効果計算ｼｰﾄ!F137</f>
        <v>1.2700221164801287E-2</v>
      </c>
      <c r="G44" s="1214"/>
      <c r="H44" s="204">
        <f>★波及効果計算ｼｰﾄ!J137</f>
        <v>3.4E-5</v>
      </c>
      <c r="I44" s="204">
        <f>★波及効果計算ｼｰﾄ!K137</f>
        <v>0.26211400000000001</v>
      </c>
      <c r="J44" s="205">
        <f>★波及効果計算ｼｰﾄ!L137</f>
        <v>0.230682</v>
      </c>
    </row>
    <row r="45" spans="2:10" s="143" customFormat="1" ht="18.75" customHeight="1">
      <c r="B45" s="172"/>
      <c r="C45" s="173" t="s">
        <v>60</v>
      </c>
      <c r="D45" s="206" t="s">
        <v>176</v>
      </c>
      <c r="E45" s="206" t="s">
        <v>176</v>
      </c>
      <c r="F45" s="206" t="s">
        <v>176</v>
      </c>
      <c r="G45" s="207">
        <f>★波及効果計算ｼｰﾄ!I138</f>
        <v>0.53839599999999999</v>
      </c>
      <c r="H45" s="208">
        <f>★波及効果計算ｼｰﾄ!J138</f>
        <v>1.0000020000000001</v>
      </c>
      <c r="I45" s="208">
        <f>★波及効果計算ｼｰﾄ!K138</f>
        <v>8.6990999999999999E-2</v>
      </c>
      <c r="J45" s="209">
        <f>★波及効果計算ｼｰﾄ!L138</f>
        <v>7.1327000000000002E-2</v>
      </c>
    </row>
    <row r="46" spans="2:10" s="143" customFormat="1" ht="18.75" customHeight="1">
      <c r="B46" s="143" t="s">
        <v>409</v>
      </c>
    </row>
    <row r="47" spans="2:10" s="143" customFormat="1" ht="18.75" customHeight="1"/>
    <row r="48" spans="2:10" s="199" customFormat="1" ht="18.75" customHeight="1">
      <c r="B48" s="210" t="s">
        <v>94</v>
      </c>
      <c r="C48" s="210"/>
      <c r="D48" s="211"/>
    </row>
    <row r="49" spans="2:8" s="199" customFormat="1" ht="18.75" customHeight="1">
      <c r="B49" s="1060" t="s">
        <v>99</v>
      </c>
      <c r="C49" s="1198"/>
      <c r="D49" s="1201" t="s">
        <v>98</v>
      </c>
      <c r="E49" s="1202"/>
      <c r="F49" s="1202"/>
      <c r="G49" s="1202"/>
      <c r="H49" s="1203"/>
    </row>
    <row r="50" spans="2:8" s="199" customFormat="1" ht="18.75" customHeight="1">
      <c r="B50" s="212" t="s">
        <v>259</v>
      </c>
      <c r="C50" s="152" t="s">
        <v>181</v>
      </c>
      <c r="D50" s="213" t="s">
        <v>827</v>
      </c>
      <c r="E50" s="214"/>
      <c r="F50" s="214"/>
      <c r="G50" s="214"/>
      <c r="H50" s="215"/>
    </row>
    <row r="51" spans="2:8" s="199" customFormat="1" ht="18.75" customHeight="1">
      <c r="B51" s="212" t="s">
        <v>260</v>
      </c>
      <c r="C51" s="152" t="s">
        <v>91</v>
      </c>
      <c r="D51" s="213" t="s">
        <v>95</v>
      </c>
      <c r="E51" s="214"/>
      <c r="F51" s="214"/>
      <c r="G51" s="214"/>
      <c r="H51" s="215"/>
    </row>
    <row r="52" spans="2:8" s="199" customFormat="1" ht="18.75" customHeight="1">
      <c r="B52" s="212" t="s">
        <v>261</v>
      </c>
      <c r="C52" s="152" t="s">
        <v>92</v>
      </c>
      <c r="D52" s="213" t="s">
        <v>96</v>
      </c>
      <c r="E52" s="214"/>
      <c r="F52" s="214"/>
      <c r="G52" s="214"/>
      <c r="H52" s="215"/>
    </row>
    <row r="53" spans="2:8" s="199" customFormat="1" ht="18.75" customHeight="1">
      <c r="B53" s="212" t="s">
        <v>265</v>
      </c>
      <c r="C53" s="152" t="s">
        <v>37</v>
      </c>
      <c r="D53" s="213" t="s">
        <v>97</v>
      </c>
      <c r="E53" s="214"/>
      <c r="F53" s="214"/>
      <c r="G53" s="214"/>
      <c r="H53" s="215"/>
    </row>
    <row r="54" spans="2:8" s="199" customFormat="1" ht="18.75" customHeight="1">
      <c r="B54" s="212" t="s">
        <v>266</v>
      </c>
      <c r="C54" s="152" t="s">
        <v>264</v>
      </c>
      <c r="D54" s="213" t="s">
        <v>182</v>
      </c>
      <c r="E54" s="214"/>
      <c r="F54" s="214"/>
      <c r="G54" s="214"/>
      <c r="H54" s="215"/>
    </row>
    <row r="55" spans="2:8" s="199" customFormat="1" ht="18.75" customHeight="1">
      <c r="B55" s="1199" t="s">
        <v>262</v>
      </c>
      <c r="C55" s="1204" t="s">
        <v>64</v>
      </c>
      <c r="D55" s="1206" t="s">
        <v>494</v>
      </c>
      <c r="E55" s="1207"/>
      <c r="F55" s="1207"/>
      <c r="G55" s="1207"/>
      <c r="H55" s="1208"/>
    </row>
    <row r="56" spans="2:8" s="199" customFormat="1" ht="18.75" customHeight="1">
      <c r="B56" s="1200"/>
      <c r="C56" s="1205"/>
      <c r="D56" s="1209"/>
      <c r="E56" s="1210"/>
      <c r="F56" s="1210"/>
      <c r="G56" s="1210"/>
      <c r="H56" s="1211"/>
    </row>
    <row r="57" spans="2:8" s="199" customFormat="1" ht="18.75" customHeight="1">
      <c r="B57" s="216" t="s">
        <v>263</v>
      </c>
      <c r="C57" s="152" t="s">
        <v>93</v>
      </c>
      <c r="D57" s="213" t="s">
        <v>314</v>
      </c>
      <c r="E57" s="218"/>
      <c r="F57" s="218"/>
      <c r="G57" s="218"/>
      <c r="H57" s="219"/>
    </row>
    <row r="58" spans="2:8" s="199" customFormat="1" ht="18.75" customHeight="1">
      <c r="B58" s="212" t="s">
        <v>412</v>
      </c>
      <c r="C58" s="152" t="s">
        <v>372</v>
      </c>
      <c r="D58" s="213" t="s">
        <v>891</v>
      </c>
      <c r="E58" s="220"/>
      <c r="F58" s="220"/>
      <c r="G58" s="220"/>
      <c r="H58" s="221"/>
    </row>
    <row r="59" spans="2:8" s="199" customFormat="1" ht="18.75" customHeight="1">
      <c r="B59" s="222" t="s">
        <v>413</v>
      </c>
      <c r="C59" s="223" t="s">
        <v>373</v>
      </c>
      <c r="D59" s="224" t="s">
        <v>921</v>
      </c>
      <c r="E59" s="225"/>
      <c r="F59" s="225"/>
      <c r="G59" s="225"/>
      <c r="H59" s="226"/>
    </row>
    <row r="60" spans="2:8" s="199" customFormat="1" ht="18.75" customHeight="1">
      <c r="B60" s="210" t="s">
        <v>906</v>
      </c>
      <c r="C60" s="227"/>
      <c r="D60" s="211"/>
    </row>
    <row r="61" spans="2:8" s="199" customFormat="1" ht="18.75" customHeight="1">
      <c r="B61" s="210" t="s">
        <v>370</v>
      </c>
      <c r="C61" s="227"/>
      <c r="D61" s="211"/>
    </row>
  </sheetData>
  <sheetProtection sheet="1" objects="1" scenarios="1"/>
  <mergeCells count="7">
    <mergeCell ref="B2:C2"/>
    <mergeCell ref="B49:C49"/>
    <mergeCell ref="B55:B56"/>
    <mergeCell ref="D49:H49"/>
    <mergeCell ref="C55:C56"/>
    <mergeCell ref="D55:H56"/>
    <mergeCell ref="G6:G44"/>
  </mergeCells>
  <phoneticPr fontId="2"/>
  <pageMargins left="0.78740157480314965" right="0.78740157480314965" top="0.78740157480314965" bottom="0.78740157480314965" header="0" footer="0.19685039370078741"/>
  <pageSetup paperSize="9" scale="75" firstPageNumber="12" orientation="portrait" useFirstPageNumber="1" r:id="rId1"/>
  <headerFooter alignWithMargins="0">
    <oddFooter>&amp;P ページ</oddFooter>
  </headerFooter>
  <rowBreaks count="1" manualBreakCount="1">
    <brk id="46"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pageSetUpPr fitToPage="1"/>
  </sheetPr>
  <dimension ref="A2:J36"/>
  <sheetViews>
    <sheetView zoomScaleNormal="100" zoomScaleSheetLayoutView="100" workbookViewId="0"/>
  </sheetViews>
  <sheetFormatPr defaultRowHeight="15" customHeight="1"/>
  <cols>
    <col min="1" max="1" width="2.375" style="393" customWidth="1"/>
    <col min="2" max="2" width="8" style="393" customWidth="1"/>
    <col min="3" max="7" width="11.125" style="393" customWidth="1"/>
    <col min="8" max="8" width="11.75" style="393" customWidth="1"/>
    <col min="9" max="9" width="10" style="393" customWidth="1"/>
    <col min="10" max="10" width="12.375" style="393" customWidth="1"/>
    <col min="11" max="16384" width="9" style="393"/>
  </cols>
  <sheetData>
    <row r="2" spans="1:10" ht="37.5" customHeight="1">
      <c r="B2" s="1215" t="s">
        <v>633</v>
      </c>
      <c r="C2" s="1215"/>
      <c r="D2" s="1215"/>
      <c r="E2" s="1215"/>
      <c r="F2" s="1215"/>
      <c r="G2" s="1215"/>
      <c r="H2" s="1215"/>
      <c r="I2" s="1215"/>
      <c r="J2" s="1215"/>
    </row>
    <row r="3" spans="1:10" ht="20.100000000000001" customHeight="1">
      <c r="B3" s="394"/>
      <c r="C3" s="394"/>
      <c r="D3" s="394"/>
      <c r="E3" s="394"/>
      <c r="F3" s="394"/>
      <c r="G3" s="394"/>
      <c r="H3" s="394"/>
      <c r="I3" s="394"/>
      <c r="J3" s="394"/>
    </row>
    <row r="4" spans="1:10" ht="20.100000000000001" customHeight="1">
      <c r="B4" s="1216" t="s">
        <v>634</v>
      </c>
      <c r="C4" s="1217"/>
      <c r="D4" s="1217"/>
      <c r="E4" s="1217"/>
      <c r="F4" s="1217"/>
      <c r="G4" s="1217"/>
      <c r="H4" s="1217"/>
      <c r="I4" s="1217"/>
      <c r="J4" s="1218"/>
    </row>
    <row r="5" spans="1:10" ht="20.100000000000001" customHeight="1">
      <c r="B5" s="1219"/>
      <c r="C5" s="1220"/>
      <c r="D5" s="1220"/>
      <c r="E5" s="1220"/>
      <c r="F5" s="1220"/>
      <c r="G5" s="1220"/>
      <c r="H5" s="1220"/>
      <c r="I5" s="1220"/>
      <c r="J5" s="1221"/>
    </row>
    <row r="6" spans="1:10" ht="20.100000000000001" customHeight="1">
      <c r="B6" s="1222"/>
      <c r="C6" s="1223"/>
      <c r="D6" s="1223"/>
      <c r="E6" s="1223"/>
      <c r="F6" s="1223"/>
      <c r="G6" s="1223"/>
      <c r="H6" s="1223"/>
      <c r="I6" s="1223"/>
      <c r="J6" s="1224"/>
    </row>
    <row r="7" spans="1:10" ht="20.100000000000001" customHeight="1">
      <c r="A7" s="395"/>
      <c r="B7" s="367"/>
      <c r="C7" s="367"/>
      <c r="D7" s="367"/>
      <c r="E7" s="367"/>
      <c r="F7" s="367"/>
      <c r="G7" s="367"/>
      <c r="H7" s="367"/>
      <c r="I7" s="367"/>
      <c r="J7" s="367"/>
    </row>
    <row r="8" spans="1:10" ht="20.100000000000001" customHeight="1">
      <c r="B8" s="393" t="s">
        <v>856</v>
      </c>
    </row>
    <row r="9" spans="1:10" ht="20.100000000000001" customHeight="1" thickBot="1">
      <c r="D9" s="396" t="s">
        <v>585</v>
      </c>
    </row>
    <row r="10" spans="1:10" ht="20.100000000000001" customHeight="1" thickBot="1">
      <c r="C10" s="624" t="s">
        <v>586</v>
      </c>
      <c r="D10" s="914">
        <f>'(入力①)基礎データ作成'!D10</f>
        <v>0</v>
      </c>
    </row>
    <row r="11" spans="1:10" ht="20.100000000000001" customHeight="1"/>
    <row r="12" spans="1:10" ht="20.100000000000001" customHeight="1">
      <c r="B12" s="393" t="s">
        <v>857</v>
      </c>
    </row>
    <row r="13" spans="1:10" ht="20.100000000000001" customHeight="1" thickBot="1">
      <c r="D13" s="396" t="s">
        <v>585</v>
      </c>
    </row>
    <row r="14" spans="1:10" ht="20.100000000000001" customHeight="1">
      <c r="C14" s="624" t="s">
        <v>635</v>
      </c>
      <c r="D14" s="915">
        <f>'(入力①)基礎データ作成'!D14</f>
        <v>0</v>
      </c>
    </row>
    <row r="15" spans="1:10" ht="20.100000000000001" customHeight="1" thickBot="1">
      <c r="C15" s="624" t="s">
        <v>636</v>
      </c>
      <c r="D15" s="916">
        <f>'(入力①)基礎データ作成'!D15</f>
        <v>0</v>
      </c>
    </row>
    <row r="16" spans="1:10" ht="20.100000000000001" customHeight="1">
      <c r="C16" s="397" t="s">
        <v>589</v>
      </c>
      <c r="D16" s="598">
        <f>SUM(D14:D15)</f>
        <v>0</v>
      </c>
    </row>
    <row r="17" spans="2:10" ht="20.100000000000001" customHeight="1"/>
    <row r="18" spans="2:10" ht="20.100000000000001" customHeight="1">
      <c r="B18" s="393" t="s">
        <v>858</v>
      </c>
    </row>
    <row r="19" spans="2:10" ht="20.100000000000001" customHeight="1">
      <c r="F19" s="396" t="s">
        <v>585</v>
      </c>
    </row>
    <row r="20" spans="2:10" ht="20.100000000000001" customHeight="1" thickBot="1">
      <c r="C20" s="398"/>
      <c r="D20" s="608" t="s">
        <v>590</v>
      </c>
      <c r="E20" s="608" t="s">
        <v>591</v>
      </c>
      <c r="F20" s="608" t="s">
        <v>592</v>
      </c>
    </row>
    <row r="21" spans="2:10" ht="20.100000000000001" customHeight="1">
      <c r="C21" s="624" t="s">
        <v>635</v>
      </c>
      <c r="D21" s="917">
        <f>IF('(入力①)基礎データ作成'!D21="",ROUND($D$10*按分データ!E20,0)+ROUND($D14*按分データ!E30,0),'(入力①)基礎データ作成'!D21)</f>
        <v>0</v>
      </c>
      <c r="E21" s="918">
        <f>IF('(入力①)基礎データ作成'!E21="",ROUND($D$10*按分データ!G20,0)+ROUND($D14*按分データ!G30,0),'(入力①)基礎データ作成'!E21)</f>
        <v>0</v>
      </c>
      <c r="F21" s="919">
        <f>IF('(入力①)基礎データ作成'!F21="",ROUND($D$10*按分データ!H20,0)+ROUND($D14*按分データ!H30,0),'(入力①)基礎データ作成'!F21)</f>
        <v>0</v>
      </c>
    </row>
    <row r="22" spans="2:10" ht="20.100000000000001" customHeight="1" thickBot="1">
      <c r="C22" s="624" t="s">
        <v>636</v>
      </c>
      <c r="D22" s="920">
        <f>IF('(入力①)基礎データ作成'!D22="",ROUND($D$10*按分データ!E21,0)+ROUND($D15*按分データ!E31,0),'(入力①)基礎データ作成'!D22)</f>
        <v>0</v>
      </c>
      <c r="E22" s="921">
        <f>IF('(入力①)基礎データ作成'!E22="",ROUND($D$10*按分データ!G21,0)+ROUND($D15*按分データ!G31,0),'(入力①)基礎データ作成'!E22)</f>
        <v>0</v>
      </c>
      <c r="F22" s="922">
        <f>IF('(入力①)基礎データ作成'!F22="",ROUND($D$10*按分データ!H21,0)+ROUND($D15*按分データ!H31,0),'(入力①)基礎データ作成'!F22)</f>
        <v>0</v>
      </c>
    </row>
    <row r="23" spans="2:10" ht="20.100000000000001" customHeight="1">
      <c r="C23" s="397" t="s">
        <v>589</v>
      </c>
      <c r="D23" s="598">
        <f>SUM(D21:D22)</f>
        <v>0</v>
      </c>
      <c r="E23" s="598">
        <f t="shared" ref="E23:F23" si="0">SUM(E21:E22)</f>
        <v>0</v>
      </c>
      <c r="F23" s="598">
        <f t="shared" si="0"/>
        <v>0</v>
      </c>
      <c r="G23" s="944"/>
    </row>
    <row r="24" spans="2:10" ht="20.100000000000001" customHeight="1"/>
    <row r="25" spans="2:10" ht="20.100000000000001" customHeight="1">
      <c r="B25" s="393" t="s">
        <v>859</v>
      </c>
      <c r="I25" s="369"/>
      <c r="J25" s="369"/>
    </row>
    <row r="26" spans="2:10" ht="20.100000000000001" customHeight="1">
      <c r="F26" s="396"/>
    </row>
    <row r="27" spans="2:10" ht="32.25" customHeight="1" thickBot="1">
      <c r="C27" s="1225" t="s">
        <v>593</v>
      </c>
      <c r="D27" s="1225"/>
      <c r="E27" s="608" t="s">
        <v>586</v>
      </c>
      <c r="F27" s="945" t="s">
        <v>595</v>
      </c>
      <c r="G27" s="602" t="s">
        <v>637</v>
      </c>
      <c r="I27" s="398"/>
      <c r="J27" s="602" t="s">
        <v>637</v>
      </c>
    </row>
    <row r="28" spans="2:10" ht="20.100000000000001" customHeight="1">
      <c r="C28" s="1226" t="s">
        <v>635</v>
      </c>
      <c r="D28" s="625" t="s">
        <v>590</v>
      </c>
      <c r="E28" s="917">
        <f>IF('(入力①)基礎データ作成'!E28="",基礎データ計算!D21,'(入力①)基礎データ作成'!E28)</f>
        <v>0</v>
      </c>
      <c r="F28" s="919">
        <f>IF('(入力①)基礎データ作成'!F28="",按分データ!D38,'(入力①)基礎データ作成'!F28)</f>
        <v>17326.555023923444</v>
      </c>
      <c r="G28" s="399">
        <f>SUM(E28*F28)</f>
        <v>0</v>
      </c>
      <c r="I28" s="601" t="s">
        <v>638</v>
      </c>
      <c r="J28" s="400">
        <f>G30</f>
        <v>0</v>
      </c>
    </row>
    <row r="29" spans="2:10" ht="20.100000000000001" customHeight="1">
      <c r="C29" s="1226"/>
      <c r="D29" s="625" t="s">
        <v>591</v>
      </c>
      <c r="E29" s="923">
        <f>IF('(入力①)基礎データ作成'!E29="",基礎データ計算!E21,'(入力①)基礎データ作成'!E29)</f>
        <v>0</v>
      </c>
      <c r="F29" s="924">
        <f>IF('(入力①)基礎データ作成'!F29="",按分データ!E38,'(入力①)基礎データ作成'!F29)</f>
        <v>27958.880139982502</v>
      </c>
      <c r="G29" s="399">
        <f t="shared" ref="G29:G34" si="1">SUM(E29*F29)</f>
        <v>0</v>
      </c>
      <c r="I29" s="601" t="s">
        <v>639</v>
      </c>
      <c r="J29" s="400">
        <f>SUM(G28:G29)</f>
        <v>0</v>
      </c>
    </row>
    <row r="30" spans="2:10" ht="20.100000000000001" customHeight="1" thickBot="1">
      <c r="C30" s="1226"/>
      <c r="D30" s="625" t="s">
        <v>592</v>
      </c>
      <c r="E30" s="920">
        <f>IF('(入力①)基礎データ作成'!E30="",基礎データ計算!F21,'(入力①)基礎データ作成'!E30)</f>
        <v>0</v>
      </c>
      <c r="F30" s="922">
        <f>IF('(入力①)基礎データ作成'!F30="",按分データ!F38,'(入力①)基礎データ作成'!F30)</f>
        <v>85062.5</v>
      </c>
      <c r="G30" s="399">
        <f t="shared" si="1"/>
        <v>0</v>
      </c>
      <c r="I30" s="601" t="s">
        <v>640</v>
      </c>
      <c r="J30" s="400">
        <f>SUM(G32:G34)</f>
        <v>0</v>
      </c>
    </row>
    <row r="31" spans="2:10" ht="20.100000000000001" customHeight="1" thickBot="1">
      <c r="C31" s="1226"/>
      <c r="D31" s="401" t="s">
        <v>589</v>
      </c>
      <c r="E31" s="599">
        <f>SUM(E28:E30)</f>
        <v>0</v>
      </c>
      <c r="F31" s="402"/>
      <c r="G31" s="403"/>
      <c r="H31" s="404"/>
      <c r="I31" s="397" t="s">
        <v>589</v>
      </c>
      <c r="J31" s="405">
        <f>SUM(J28:J30)</f>
        <v>0</v>
      </c>
    </row>
    <row r="32" spans="2:10" ht="20.100000000000001" customHeight="1">
      <c r="C32" s="1227" t="s">
        <v>636</v>
      </c>
      <c r="D32" s="625" t="s">
        <v>590</v>
      </c>
      <c r="E32" s="925">
        <f>IF('(入力①)基礎データ作成'!E32="",基礎データ計算!D22,'(入力①)基礎データ作成'!E32)</f>
        <v>0</v>
      </c>
      <c r="F32" s="926">
        <f>IF('(入力①)基礎データ作成'!F32="",按分データ!D39,'(入力①)基礎データ作成'!F32)</f>
        <v>2956.640625</v>
      </c>
      <c r="G32" s="399">
        <f t="shared" si="1"/>
        <v>0</v>
      </c>
    </row>
    <row r="33" spans="3:8" ht="20.100000000000001" customHeight="1">
      <c r="C33" s="1228"/>
      <c r="D33" s="625" t="s">
        <v>591</v>
      </c>
      <c r="E33" s="927">
        <f>IF('(入力①)基礎データ作成'!E33="",基礎データ計算!E22,'(入力①)基礎データ作成'!E33)</f>
        <v>0</v>
      </c>
      <c r="F33" s="928">
        <f>IF('(入力①)基礎データ作成'!F33="",按分データ!E39,'(入力①)基礎データ作成'!F33)</f>
        <v>5419.1555097837281</v>
      </c>
      <c r="G33" s="399">
        <f t="shared" si="1"/>
        <v>0</v>
      </c>
    </row>
    <row r="34" spans="3:8" ht="20.100000000000001" customHeight="1" thickBot="1">
      <c r="C34" s="1228"/>
      <c r="D34" s="625" t="s">
        <v>592</v>
      </c>
      <c r="E34" s="920">
        <f>IF('(入力①)基礎データ作成'!E34="",基礎データ計算!F22,'(入力①)基礎データ作成'!E34)</f>
        <v>0</v>
      </c>
      <c r="F34" s="922">
        <f>IF('(入力①)基礎データ作成'!F34="",按分データ!F39,'(入力①)基礎データ作成'!F34)</f>
        <v>8227.2727272727279</v>
      </c>
      <c r="G34" s="399">
        <f t="shared" si="1"/>
        <v>0</v>
      </c>
    </row>
    <row r="35" spans="3:8" ht="20.100000000000001" customHeight="1">
      <c r="C35" s="1229"/>
      <c r="D35" s="401" t="s">
        <v>589</v>
      </c>
      <c r="E35" s="598">
        <f>SUM(E32:E34)</f>
        <v>0</v>
      </c>
      <c r="F35" s="402"/>
      <c r="G35" s="946"/>
      <c r="H35" s="369"/>
    </row>
    <row r="36" spans="3:8" ht="20.100000000000001" customHeight="1">
      <c r="E36" s="944"/>
      <c r="F36" s="369"/>
      <c r="G36" s="369"/>
    </row>
  </sheetData>
  <sheetProtection sheet="1" objects="1" scenarios="1"/>
  <mergeCells count="5">
    <mergeCell ref="B2:J2"/>
    <mergeCell ref="B4:J6"/>
    <mergeCell ref="C27:D27"/>
    <mergeCell ref="C28:C31"/>
    <mergeCell ref="C32:C35"/>
  </mergeCells>
  <phoneticPr fontId="2"/>
  <pageMargins left="0.70866141732283472" right="0.39370078740157483" top="0.59055118110236227" bottom="0.59055118110236227" header="0.31496062992125984" footer="0.31496062992125984"/>
  <pageSetup paperSize="9" scale="63"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pageSetUpPr fitToPage="1"/>
  </sheetPr>
  <dimension ref="A2:P45"/>
  <sheetViews>
    <sheetView view="pageBreakPreview" zoomScaleNormal="100" zoomScaleSheetLayoutView="100" workbookViewId="0"/>
  </sheetViews>
  <sheetFormatPr defaultRowHeight="15" customHeight="1"/>
  <cols>
    <col min="1" max="1" width="2.375" style="393" customWidth="1"/>
    <col min="2" max="2" width="8" style="393" customWidth="1"/>
    <col min="3" max="8" width="11.125" style="393" customWidth="1"/>
    <col min="9" max="9" width="2.375" style="393" customWidth="1"/>
    <col min="10" max="16384" width="9" style="393"/>
  </cols>
  <sheetData>
    <row r="2" spans="1:14" ht="37.5" customHeight="1">
      <c r="B2" s="1215" t="s">
        <v>641</v>
      </c>
      <c r="C2" s="1215"/>
      <c r="D2" s="1215"/>
      <c r="E2" s="1215"/>
      <c r="F2" s="1215"/>
      <c r="G2" s="1215"/>
      <c r="H2" s="1215"/>
      <c r="I2" s="1215"/>
    </row>
    <row r="3" spans="1:14" ht="20.100000000000001" customHeight="1">
      <c r="B3" s="394"/>
      <c r="C3" s="394"/>
      <c r="D3" s="394"/>
      <c r="E3" s="394"/>
      <c r="F3" s="394"/>
      <c r="G3" s="394"/>
      <c r="H3" s="394"/>
      <c r="I3" s="394"/>
    </row>
    <row r="4" spans="1:14" ht="20.100000000000001" customHeight="1">
      <c r="B4" s="1246" t="s">
        <v>860</v>
      </c>
      <c r="C4" s="1247"/>
      <c r="D4" s="1247"/>
      <c r="E4" s="1247"/>
      <c r="F4" s="1247"/>
      <c r="G4" s="1247"/>
      <c r="H4" s="1247"/>
      <c r="I4" s="1248"/>
    </row>
    <row r="5" spans="1:14" ht="20.100000000000001" customHeight="1">
      <c r="B5" s="1249"/>
      <c r="C5" s="1250"/>
      <c r="D5" s="1250"/>
      <c r="E5" s="1250"/>
      <c r="F5" s="1250"/>
      <c r="G5" s="1250"/>
      <c r="H5" s="1250"/>
      <c r="I5" s="1251"/>
    </row>
    <row r="6" spans="1:14" ht="20.100000000000001" customHeight="1">
      <c r="B6" s="1252"/>
      <c r="C6" s="1253"/>
      <c r="D6" s="1253"/>
      <c r="E6" s="1253"/>
      <c r="F6" s="1253"/>
      <c r="G6" s="1253"/>
      <c r="H6" s="1253"/>
      <c r="I6" s="1254"/>
    </row>
    <row r="7" spans="1:14" ht="20.100000000000001" customHeight="1">
      <c r="A7" s="395"/>
      <c r="B7" s="367"/>
      <c r="C7" s="367"/>
      <c r="D7" s="367"/>
      <c r="E7" s="367"/>
      <c r="F7" s="367"/>
      <c r="G7" s="367"/>
      <c r="H7" s="367"/>
      <c r="I7" s="367"/>
      <c r="J7" s="395"/>
      <c r="K7" s="395"/>
      <c r="L7" s="395"/>
      <c r="M7" s="395"/>
      <c r="N7" s="395"/>
    </row>
    <row r="8" spans="1:14" ht="20.100000000000001" customHeight="1">
      <c r="B8" s="393" t="s">
        <v>861</v>
      </c>
    </row>
    <row r="9" spans="1:14" ht="20.100000000000001" customHeight="1">
      <c r="H9" s="396" t="s">
        <v>642</v>
      </c>
    </row>
    <row r="10" spans="1:14" ht="20.100000000000001" customHeight="1">
      <c r="C10" s="1232" t="s">
        <v>593</v>
      </c>
      <c r="D10" s="1243" t="s">
        <v>589</v>
      </c>
      <c r="E10" s="1235" t="s">
        <v>643</v>
      </c>
      <c r="F10" s="1236"/>
      <c r="G10" s="1236"/>
      <c r="H10" s="1237"/>
    </row>
    <row r="11" spans="1:14" ht="20.100000000000001" customHeight="1">
      <c r="C11" s="1233"/>
      <c r="D11" s="1244"/>
      <c r="E11" s="1238" t="s">
        <v>644</v>
      </c>
      <c r="F11" s="1240" t="s">
        <v>645</v>
      </c>
      <c r="G11" s="406"/>
      <c r="H11" s="407"/>
    </row>
    <row r="12" spans="1:14" ht="20.100000000000001" customHeight="1" thickBot="1">
      <c r="B12" s="408"/>
      <c r="C12" s="1234"/>
      <c r="D12" s="1245"/>
      <c r="E12" s="1239"/>
      <c r="F12" s="1241"/>
      <c r="G12" s="607" t="s">
        <v>646</v>
      </c>
      <c r="H12" s="608" t="s">
        <v>647</v>
      </c>
    </row>
    <row r="13" spans="1:14" ht="20.100000000000001" customHeight="1">
      <c r="C13" s="600" t="s">
        <v>587</v>
      </c>
      <c r="D13" s="603">
        <f>SUM(E13:F13)</f>
        <v>1995</v>
      </c>
      <c r="E13" s="610">
        <v>836</v>
      </c>
      <c r="F13" s="605">
        <f>SUM(G13:H13)</f>
        <v>1159</v>
      </c>
      <c r="G13" s="612">
        <v>1143</v>
      </c>
      <c r="H13" s="613">
        <v>16</v>
      </c>
    </row>
    <row r="14" spans="1:14" ht="20.100000000000001" customHeight="1" thickBot="1">
      <c r="C14" s="601" t="s">
        <v>648</v>
      </c>
      <c r="D14" s="604">
        <f>SUM(E14:F14)</f>
        <v>7084</v>
      </c>
      <c r="E14" s="611">
        <v>5120</v>
      </c>
      <c r="F14" s="606">
        <f>SUM(G14:H14)</f>
        <v>1964</v>
      </c>
      <c r="G14" s="614">
        <v>1942</v>
      </c>
      <c r="H14" s="615">
        <v>22</v>
      </c>
    </row>
    <row r="15" spans="1:14" ht="20.100000000000001" customHeight="1">
      <c r="C15" s="397" t="s">
        <v>589</v>
      </c>
      <c r="D15" s="400">
        <f>SUM(D13:D14)</f>
        <v>9079</v>
      </c>
      <c r="E15" s="609">
        <f t="shared" ref="E15:H15" si="0">SUM(E13:E14)</f>
        <v>5956</v>
      </c>
      <c r="F15" s="400">
        <f t="shared" si="0"/>
        <v>3123</v>
      </c>
      <c r="G15" s="609">
        <f t="shared" si="0"/>
        <v>3085</v>
      </c>
      <c r="H15" s="609">
        <f t="shared" si="0"/>
        <v>38</v>
      </c>
    </row>
    <row r="16" spans="1:14" ht="42.75" customHeight="1">
      <c r="C16" s="1242" t="s">
        <v>913</v>
      </c>
      <c r="D16" s="1242"/>
      <c r="E16" s="1242"/>
      <c r="F16" s="1242"/>
      <c r="G16" s="1242"/>
      <c r="H16" s="1242"/>
    </row>
    <row r="17" spans="2:10" ht="20.100000000000001" customHeight="1">
      <c r="C17" s="1232" t="s">
        <v>593</v>
      </c>
      <c r="D17" s="1243" t="s">
        <v>589</v>
      </c>
      <c r="E17" s="1235" t="s">
        <v>643</v>
      </c>
      <c r="F17" s="1236"/>
      <c r="G17" s="1236"/>
      <c r="H17" s="1237"/>
    </row>
    <row r="18" spans="2:10" ht="20.100000000000001" customHeight="1">
      <c r="C18" s="1233"/>
      <c r="D18" s="1244"/>
      <c r="E18" s="1238" t="s">
        <v>644</v>
      </c>
      <c r="F18" s="1240" t="s">
        <v>645</v>
      </c>
      <c r="G18" s="406"/>
      <c r="H18" s="407"/>
    </row>
    <row r="19" spans="2:10" ht="20.100000000000001" customHeight="1" thickBot="1">
      <c r="C19" s="1234"/>
      <c r="D19" s="1245"/>
      <c r="E19" s="1239"/>
      <c r="F19" s="1241"/>
      <c r="G19" s="607" t="s">
        <v>646</v>
      </c>
      <c r="H19" s="608" t="s">
        <v>647</v>
      </c>
    </row>
    <row r="20" spans="2:10" ht="20.100000000000001" customHeight="1">
      <c r="C20" s="600" t="s">
        <v>587</v>
      </c>
      <c r="D20" s="1010">
        <f t="shared" ref="D20:E22" si="1">D13/$D$15</f>
        <v>0.21973785659213571</v>
      </c>
      <c r="E20" s="1011">
        <f>E13/$D$15</f>
        <v>9.2080625619561624E-2</v>
      </c>
      <c r="F20" s="1012">
        <f t="shared" ref="F20:H22" si="2">F13/$D$15</f>
        <v>0.12765723097257406</v>
      </c>
      <c r="G20" s="1013">
        <f>G13/$D$15</f>
        <v>0.12589492234827623</v>
      </c>
      <c r="H20" s="1014">
        <f>H13/$D$15</f>
        <v>1.7623086242978302E-3</v>
      </c>
    </row>
    <row r="21" spans="2:10" ht="20.100000000000001" customHeight="1" thickBot="1">
      <c r="C21" s="601" t="s">
        <v>648</v>
      </c>
      <c r="D21" s="1010">
        <f t="shared" si="1"/>
        <v>0.78026214340786426</v>
      </c>
      <c r="E21" s="1015">
        <f>E14/$D$15</f>
        <v>0.56393875977530561</v>
      </c>
      <c r="F21" s="1012">
        <f t="shared" si="2"/>
        <v>0.21632338363255865</v>
      </c>
      <c r="G21" s="1016">
        <f>G14/$D$15</f>
        <v>0.21390020927414913</v>
      </c>
      <c r="H21" s="1017">
        <f>H14/$D$15</f>
        <v>2.4231743584095166E-3</v>
      </c>
    </row>
    <row r="22" spans="2:10" ht="20.100000000000001" customHeight="1">
      <c r="C22" s="397" t="s">
        <v>589</v>
      </c>
      <c r="D22" s="1018">
        <f t="shared" si="1"/>
        <v>1</v>
      </c>
      <c r="E22" s="1019">
        <f t="shared" si="1"/>
        <v>0.65601938539486726</v>
      </c>
      <c r="F22" s="1018">
        <f t="shared" si="2"/>
        <v>0.34398061460513274</v>
      </c>
      <c r="G22" s="1019">
        <f>G15/$D$15</f>
        <v>0.33979513162242536</v>
      </c>
      <c r="H22" s="1019">
        <f t="shared" si="2"/>
        <v>4.1854829827073468E-3</v>
      </c>
      <c r="J22" s="947"/>
    </row>
    <row r="23" spans="2:10" ht="30.75" customHeight="1">
      <c r="C23" s="1231" t="s">
        <v>865</v>
      </c>
      <c r="D23" s="1231"/>
      <c r="E23" s="1231"/>
      <c r="F23" s="1231"/>
      <c r="G23" s="1231"/>
      <c r="H23" s="1231"/>
    </row>
    <row r="24" spans="2:10" ht="20.100000000000001" customHeight="1"/>
    <row r="25" spans="2:10" ht="20.100000000000001" customHeight="1">
      <c r="B25" s="393" t="s">
        <v>862</v>
      </c>
    </row>
    <row r="26" spans="2:10" ht="20.100000000000001" customHeight="1"/>
    <row r="27" spans="2:10" ht="20.100000000000001" customHeight="1">
      <c r="C27" s="1232" t="s">
        <v>593</v>
      </c>
      <c r="D27" s="1232" t="s">
        <v>589</v>
      </c>
      <c r="E27" s="1235" t="s">
        <v>643</v>
      </c>
      <c r="F27" s="1236"/>
      <c r="G27" s="1236"/>
      <c r="H27" s="1237"/>
    </row>
    <row r="28" spans="2:10" ht="20.100000000000001" customHeight="1">
      <c r="C28" s="1233"/>
      <c r="D28" s="1233"/>
      <c r="E28" s="1238" t="s">
        <v>644</v>
      </c>
      <c r="F28" s="1240" t="s">
        <v>645</v>
      </c>
      <c r="G28" s="406"/>
      <c r="H28" s="407"/>
    </row>
    <row r="29" spans="2:10" ht="20.100000000000001" customHeight="1" thickBot="1">
      <c r="C29" s="1234"/>
      <c r="D29" s="1234"/>
      <c r="E29" s="1239"/>
      <c r="F29" s="1241"/>
      <c r="G29" s="607" t="s">
        <v>646</v>
      </c>
      <c r="H29" s="608" t="s">
        <v>647</v>
      </c>
    </row>
    <row r="30" spans="2:10" ht="20.100000000000001" customHeight="1">
      <c r="C30" s="600" t="s">
        <v>587</v>
      </c>
      <c r="D30" s="1010">
        <f t="shared" ref="D30:H32" si="3">D13/$D13</f>
        <v>1</v>
      </c>
      <c r="E30" s="1011">
        <f>E13/$D13</f>
        <v>0.41904761904761906</v>
      </c>
      <c r="F30" s="1012">
        <f t="shared" ref="F30:H30" si="4">F13/$D13</f>
        <v>0.580952380952381</v>
      </c>
      <c r="G30" s="1013">
        <f t="shared" si="4"/>
        <v>0.57293233082706763</v>
      </c>
      <c r="H30" s="1014">
        <f t="shared" si="4"/>
        <v>8.0200501253132831E-3</v>
      </c>
    </row>
    <row r="31" spans="2:10" ht="20.100000000000001" customHeight="1" thickBot="1">
      <c r="C31" s="601" t="s">
        <v>648</v>
      </c>
      <c r="D31" s="1010">
        <f t="shared" si="3"/>
        <v>1</v>
      </c>
      <c r="E31" s="1015">
        <f t="shared" si="3"/>
        <v>0.72275550536420097</v>
      </c>
      <c r="F31" s="1012">
        <f t="shared" si="3"/>
        <v>0.27724449463579898</v>
      </c>
      <c r="G31" s="1016">
        <f t="shared" si="3"/>
        <v>0.27413890457368717</v>
      </c>
      <c r="H31" s="1017">
        <f t="shared" si="3"/>
        <v>3.105590062111801E-3</v>
      </c>
    </row>
    <row r="32" spans="2:10" ht="20.100000000000001" customHeight="1">
      <c r="C32" s="397" t="s">
        <v>589</v>
      </c>
      <c r="D32" s="1018">
        <f>D15/$D15</f>
        <v>1</v>
      </c>
      <c r="E32" s="1019">
        <f>E15/$D15</f>
        <v>0.65601938539486726</v>
      </c>
      <c r="F32" s="1018">
        <f t="shared" si="3"/>
        <v>0.34398061460513274</v>
      </c>
      <c r="G32" s="1019">
        <f t="shared" si="3"/>
        <v>0.33979513162242536</v>
      </c>
      <c r="H32" s="1019">
        <f t="shared" si="3"/>
        <v>4.1854829827073468E-3</v>
      </c>
    </row>
    <row r="33" spans="2:16" ht="20.100000000000001" customHeight="1">
      <c r="C33" s="409" t="s">
        <v>866</v>
      </c>
      <c r="D33" s="409"/>
      <c r="E33" s="409"/>
      <c r="F33" s="409"/>
      <c r="G33" s="409"/>
      <c r="H33" s="409"/>
    </row>
    <row r="34" spans="2:16" ht="20.100000000000001" customHeight="1"/>
    <row r="35" spans="2:16" ht="20.100000000000001" customHeight="1">
      <c r="B35" s="393" t="s">
        <v>863</v>
      </c>
      <c r="P35" s="396" t="s">
        <v>892</v>
      </c>
    </row>
    <row r="36" spans="2:16" ht="20.100000000000001" customHeight="1">
      <c r="F36" s="396" t="s">
        <v>649</v>
      </c>
      <c r="J36" s="1225"/>
      <c r="K36" s="1226" t="s">
        <v>650</v>
      </c>
      <c r="L36" s="1226"/>
      <c r="M36" s="1226"/>
      <c r="N36" s="1226" t="s">
        <v>651</v>
      </c>
      <c r="O36" s="1226"/>
      <c r="P36" s="1226"/>
    </row>
    <row r="37" spans="2:16" ht="20.100000000000001" customHeight="1" thickBot="1">
      <c r="C37" s="397" t="s">
        <v>593</v>
      </c>
      <c r="D37" s="608" t="s">
        <v>644</v>
      </c>
      <c r="E37" s="608" t="s">
        <v>645</v>
      </c>
      <c r="F37" s="617" t="s">
        <v>652</v>
      </c>
      <c r="J37" s="1225"/>
      <c r="K37" s="608" t="s">
        <v>653</v>
      </c>
      <c r="L37" s="608" t="s">
        <v>591</v>
      </c>
      <c r="M37" s="608" t="s">
        <v>654</v>
      </c>
      <c r="N37" s="608" t="s">
        <v>653</v>
      </c>
      <c r="O37" s="608" t="s">
        <v>591</v>
      </c>
      <c r="P37" s="608" t="s">
        <v>654</v>
      </c>
    </row>
    <row r="38" spans="2:16" ht="20.100000000000001" customHeight="1" thickBot="1">
      <c r="C38" s="616" t="s">
        <v>635</v>
      </c>
      <c r="D38" s="618">
        <f>(K38*1000000)/(E13*1000)</f>
        <v>17326.555023923444</v>
      </c>
      <c r="E38" s="619">
        <f>(L38*1000000)/(G13*1000)</f>
        <v>27958.880139982502</v>
      </c>
      <c r="F38" s="620">
        <f>(M38*1000000)/(H13*1000)</f>
        <v>85062.5</v>
      </c>
      <c r="J38" s="626" t="s">
        <v>655</v>
      </c>
      <c r="K38" s="930">
        <v>14485</v>
      </c>
      <c r="L38" s="931">
        <v>31957</v>
      </c>
      <c r="M38" s="931">
        <v>1361</v>
      </c>
      <c r="N38" s="931">
        <v>15138</v>
      </c>
      <c r="O38" s="931">
        <v>10524</v>
      </c>
      <c r="P38" s="932">
        <v>181</v>
      </c>
    </row>
    <row r="39" spans="2:16" ht="20.100000000000001" customHeight="1" thickBot="1">
      <c r="C39" s="616" t="s">
        <v>636</v>
      </c>
      <c r="D39" s="621">
        <f>(N38*1000000)/(E14*1000)</f>
        <v>2956.640625</v>
      </c>
      <c r="E39" s="622">
        <f>(O38*1000000)/(G14*1000)</f>
        <v>5419.1555097837281</v>
      </c>
      <c r="F39" s="623">
        <f>(P38*1000000)/(H14*1000)</f>
        <v>8227.2727272727279</v>
      </c>
      <c r="J39" s="393" t="s">
        <v>914</v>
      </c>
    </row>
    <row r="40" spans="2:16" ht="33" customHeight="1">
      <c r="C40" s="1230" t="s">
        <v>915</v>
      </c>
      <c r="D40" s="1230"/>
      <c r="E40" s="1230"/>
      <c r="F40" s="1230"/>
      <c r="G40" s="1230"/>
      <c r="H40" s="1230"/>
    </row>
    <row r="41" spans="2:16" ht="20.100000000000001" customHeight="1"/>
    <row r="42" spans="2:16" ht="20.100000000000001" customHeight="1">
      <c r="B42" s="393" t="s">
        <v>864</v>
      </c>
    </row>
    <row r="43" spans="2:16" ht="20.100000000000001" customHeight="1">
      <c r="C43" s="369"/>
      <c r="D43" s="369"/>
      <c r="E43" s="369"/>
      <c r="F43" s="369"/>
      <c r="G43" s="369"/>
    </row>
    <row r="44" spans="2:16" ht="15" customHeight="1">
      <c r="C44" s="393" t="s">
        <v>656</v>
      </c>
      <c r="E44" s="395"/>
      <c r="F44" s="395"/>
    </row>
    <row r="45" spans="2:16" ht="15" customHeight="1">
      <c r="E45" s="395"/>
      <c r="F45" s="395"/>
    </row>
  </sheetData>
  <sheetProtection sheet="1" objects="1" scenarios="1"/>
  <mergeCells count="23">
    <mergeCell ref="B2:I2"/>
    <mergeCell ref="B4:I6"/>
    <mergeCell ref="C10:C12"/>
    <mergeCell ref="D10:D12"/>
    <mergeCell ref="E10:H10"/>
    <mergeCell ref="E11:E12"/>
    <mergeCell ref="F11:F12"/>
    <mergeCell ref="C16:H16"/>
    <mergeCell ref="C17:C19"/>
    <mergeCell ref="D17:D19"/>
    <mergeCell ref="E17:H17"/>
    <mergeCell ref="E18:E19"/>
    <mergeCell ref="F18:F19"/>
    <mergeCell ref="J36:J37"/>
    <mergeCell ref="K36:M36"/>
    <mergeCell ref="N36:P36"/>
    <mergeCell ref="C40:H40"/>
    <mergeCell ref="C23:H23"/>
    <mergeCell ref="C27:C29"/>
    <mergeCell ref="D27:D29"/>
    <mergeCell ref="E27:H27"/>
    <mergeCell ref="E28:E29"/>
    <mergeCell ref="F28:F29"/>
  </mergeCells>
  <phoneticPr fontId="2"/>
  <pageMargins left="0.70866141732283472" right="0.39370078740157483" top="0.59055118110236227" bottom="0.59055118110236227" header="0.31496062992125984" footer="0.31496062992125984"/>
  <pageSetup paperSize="9" scale="87"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pageSetUpPr fitToPage="1"/>
  </sheetPr>
  <dimension ref="A1:K68"/>
  <sheetViews>
    <sheetView view="pageBreakPreview" zoomScaleNormal="100" zoomScaleSheetLayoutView="100" workbookViewId="0">
      <pane xSplit="5" ySplit="4" topLeftCell="F5" activePane="bottomRight" state="frozen"/>
      <selection activeCell="B2" sqref="B2:J2"/>
      <selection pane="topRight" activeCell="B2" sqref="B2:J2"/>
      <selection pane="bottomLeft" activeCell="B2" sqref="B2:J2"/>
      <selection pane="bottomRight"/>
    </sheetView>
  </sheetViews>
  <sheetFormatPr defaultColWidth="10.75" defaultRowHeight="12"/>
  <cols>
    <col min="1" max="1" width="3.25" style="410" customWidth="1"/>
    <col min="2" max="2" width="4.125" style="410" customWidth="1"/>
    <col min="3" max="3" width="10.5" style="410" customWidth="1"/>
    <col min="4" max="4" width="3.25" style="410" customWidth="1"/>
    <col min="5" max="5" width="35.625" style="416" customWidth="1"/>
    <col min="6" max="6" width="11.125" style="437" customWidth="1"/>
    <col min="7" max="7" width="9" style="414" customWidth="1"/>
    <col min="8" max="11" width="10.25" style="414" customWidth="1"/>
    <col min="12" max="16384" width="10.75" style="414"/>
  </cols>
  <sheetData>
    <row r="1" spans="1:11" ht="18.75" customHeight="1">
      <c r="B1" s="627" t="s">
        <v>869</v>
      </c>
      <c r="C1" s="411"/>
      <c r="D1" s="411"/>
      <c r="E1" s="412"/>
      <c r="F1" s="413"/>
    </row>
    <row r="2" spans="1:11" ht="18.75" customHeight="1" thickBot="1">
      <c r="B2" s="415"/>
      <c r="C2" s="416"/>
      <c r="D2" s="411"/>
      <c r="E2" s="412"/>
      <c r="F2" s="1022" t="s">
        <v>916</v>
      </c>
    </row>
    <row r="3" spans="1:11" s="419" customFormat="1" ht="24.95" customHeight="1">
      <c r="A3" s="418"/>
      <c r="B3" s="1263" t="s">
        <v>868</v>
      </c>
      <c r="C3" s="1257" t="s">
        <v>867</v>
      </c>
      <c r="D3" s="1258"/>
      <c r="E3" s="1259"/>
      <c r="F3" s="665" t="s">
        <v>657</v>
      </c>
      <c r="G3" s="666" t="s">
        <v>658</v>
      </c>
      <c r="H3" s="665" t="s">
        <v>813</v>
      </c>
      <c r="I3" s="659"/>
      <c r="J3" s="1255" t="s">
        <v>659</v>
      </c>
      <c r="K3" s="1256"/>
    </row>
    <row r="4" spans="1:11" s="419" customFormat="1" ht="15" customHeight="1" thickBot="1">
      <c r="A4" s="418"/>
      <c r="B4" s="1264"/>
      <c r="C4" s="1260"/>
      <c r="D4" s="1261"/>
      <c r="E4" s="1262"/>
      <c r="F4" s="660" t="s">
        <v>660</v>
      </c>
      <c r="G4" s="661" t="s">
        <v>661</v>
      </c>
      <c r="H4" s="662" t="s">
        <v>662</v>
      </c>
      <c r="I4" s="663" t="s">
        <v>663</v>
      </c>
      <c r="J4" s="660" t="s">
        <v>664</v>
      </c>
      <c r="K4" s="664" t="s">
        <v>665</v>
      </c>
    </row>
    <row r="5" spans="1:11" ht="12.75" thickTop="1">
      <c r="A5" s="414"/>
      <c r="B5" s="636" t="s">
        <v>666</v>
      </c>
      <c r="C5" s="637"/>
      <c r="D5" s="638">
        <v>1</v>
      </c>
      <c r="E5" s="639" t="s">
        <v>667</v>
      </c>
      <c r="F5" s="640"/>
      <c r="G5" s="641"/>
      <c r="H5" s="640"/>
      <c r="I5" s="642"/>
      <c r="J5" s="640"/>
      <c r="K5" s="643"/>
    </row>
    <row r="6" spans="1:11">
      <c r="A6" s="414"/>
      <c r="B6" s="636" t="s">
        <v>668</v>
      </c>
      <c r="C6" s="637"/>
      <c r="D6" s="638">
        <v>2</v>
      </c>
      <c r="E6" s="639" t="s">
        <v>669</v>
      </c>
      <c r="F6" s="640"/>
      <c r="G6" s="641"/>
      <c r="H6" s="640"/>
      <c r="I6" s="642"/>
      <c r="J6" s="640"/>
      <c r="K6" s="643"/>
    </row>
    <row r="7" spans="1:11">
      <c r="A7" s="414"/>
      <c r="B7" s="636" t="s">
        <v>668</v>
      </c>
      <c r="C7" s="637"/>
      <c r="D7" s="638">
        <v>3</v>
      </c>
      <c r="E7" s="639" t="s">
        <v>670</v>
      </c>
      <c r="F7" s="640"/>
      <c r="G7" s="641"/>
      <c r="H7" s="640"/>
      <c r="I7" s="642"/>
      <c r="J7" s="640"/>
      <c r="K7" s="643"/>
    </row>
    <row r="8" spans="1:11">
      <c r="A8" s="414"/>
      <c r="B8" s="636" t="s">
        <v>668</v>
      </c>
      <c r="C8" s="637"/>
      <c r="D8" s="638">
        <v>4</v>
      </c>
      <c r="E8" s="639" t="s">
        <v>671</v>
      </c>
      <c r="F8" s="640"/>
      <c r="G8" s="641"/>
      <c r="H8" s="640"/>
      <c r="I8" s="642"/>
      <c r="J8" s="640"/>
      <c r="K8" s="643"/>
    </row>
    <row r="9" spans="1:11">
      <c r="A9" s="414"/>
      <c r="B9" s="636" t="s">
        <v>668</v>
      </c>
      <c r="C9" s="637"/>
      <c r="D9" s="638">
        <v>5</v>
      </c>
      <c r="E9" s="639" t="s">
        <v>672</v>
      </c>
      <c r="F9" s="640"/>
      <c r="G9" s="641"/>
      <c r="H9" s="640"/>
      <c r="I9" s="642"/>
      <c r="J9" s="640"/>
      <c r="K9" s="643"/>
    </row>
    <row r="10" spans="1:11">
      <c r="A10" s="414"/>
      <c r="B10" s="636" t="s">
        <v>668</v>
      </c>
      <c r="C10" s="637"/>
      <c r="D10" s="638">
        <v>6</v>
      </c>
      <c r="E10" s="639" t="s">
        <v>673</v>
      </c>
      <c r="F10" s="640"/>
      <c r="G10" s="641"/>
      <c r="H10" s="640"/>
      <c r="I10" s="642"/>
      <c r="J10" s="640"/>
      <c r="K10" s="643"/>
    </row>
    <row r="11" spans="1:11">
      <c r="A11" s="414"/>
      <c r="B11" s="636" t="s">
        <v>668</v>
      </c>
      <c r="C11" s="637"/>
      <c r="D11" s="638">
        <v>7</v>
      </c>
      <c r="E11" s="639" t="s">
        <v>674</v>
      </c>
      <c r="F11" s="640"/>
      <c r="G11" s="641"/>
      <c r="H11" s="640"/>
      <c r="I11" s="642"/>
      <c r="J11" s="640"/>
      <c r="K11" s="643"/>
    </row>
    <row r="12" spans="1:11">
      <c r="A12" s="414"/>
      <c r="B12" s="636" t="s">
        <v>668</v>
      </c>
      <c r="C12" s="637"/>
      <c r="D12" s="638">
        <v>8</v>
      </c>
      <c r="E12" s="639" t="s">
        <v>675</v>
      </c>
      <c r="F12" s="640"/>
      <c r="G12" s="641"/>
      <c r="H12" s="640"/>
      <c r="I12" s="642"/>
      <c r="J12" s="640"/>
      <c r="K12" s="643"/>
    </row>
    <row r="13" spans="1:11">
      <c r="A13" s="414"/>
      <c r="B13" s="636" t="s">
        <v>668</v>
      </c>
      <c r="C13" s="637"/>
      <c r="D13" s="638">
        <v>9</v>
      </c>
      <c r="E13" s="639" t="s">
        <v>676</v>
      </c>
      <c r="F13" s="640"/>
      <c r="G13" s="641"/>
      <c r="H13" s="640"/>
      <c r="I13" s="642"/>
      <c r="J13" s="640"/>
      <c r="K13" s="643"/>
    </row>
    <row r="14" spans="1:11">
      <c r="A14" s="414"/>
      <c r="B14" s="636" t="s">
        <v>668</v>
      </c>
      <c r="C14" s="637"/>
      <c r="D14" s="638">
        <v>10</v>
      </c>
      <c r="E14" s="639" t="s">
        <v>677</v>
      </c>
      <c r="F14" s="640"/>
      <c r="G14" s="641"/>
      <c r="H14" s="640"/>
      <c r="I14" s="642"/>
      <c r="J14" s="640"/>
      <c r="K14" s="643"/>
    </row>
    <row r="15" spans="1:11">
      <c r="A15" s="414"/>
      <c r="B15" s="636" t="s">
        <v>668</v>
      </c>
      <c r="C15" s="637"/>
      <c r="D15" s="638">
        <v>11</v>
      </c>
      <c r="E15" s="639" t="s">
        <v>678</v>
      </c>
      <c r="F15" s="640"/>
      <c r="G15" s="641"/>
      <c r="H15" s="640"/>
      <c r="I15" s="642"/>
      <c r="J15" s="640"/>
      <c r="K15" s="643"/>
    </row>
    <row r="16" spans="1:11">
      <c r="A16" s="414"/>
      <c r="B16" s="636" t="s">
        <v>668</v>
      </c>
      <c r="C16" s="637"/>
      <c r="D16" s="638">
        <v>12</v>
      </c>
      <c r="E16" s="639" t="s">
        <v>679</v>
      </c>
      <c r="F16" s="640"/>
      <c r="G16" s="641"/>
      <c r="H16" s="640"/>
      <c r="I16" s="642"/>
      <c r="J16" s="640"/>
      <c r="K16" s="643"/>
    </row>
    <row r="17" spans="1:11">
      <c r="A17" s="414"/>
      <c r="B17" s="636" t="s">
        <v>668</v>
      </c>
      <c r="C17" s="637"/>
      <c r="D17" s="644">
        <v>13</v>
      </c>
      <c r="E17" s="639" t="s">
        <v>680</v>
      </c>
      <c r="F17" s="640"/>
      <c r="G17" s="641"/>
      <c r="H17" s="640"/>
      <c r="I17" s="642"/>
      <c r="J17" s="640"/>
      <c r="K17" s="643"/>
    </row>
    <row r="18" spans="1:11" ht="12" customHeight="1">
      <c r="A18" s="414"/>
      <c r="B18" s="645" t="s">
        <v>681</v>
      </c>
      <c r="C18" s="646"/>
      <c r="D18" s="638">
        <v>14</v>
      </c>
      <c r="E18" s="647" t="s">
        <v>682</v>
      </c>
      <c r="F18" s="648"/>
      <c r="G18" s="649"/>
      <c r="H18" s="648"/>
      <c r="I18" s="650"/>
      <c r="J18" s="648"/>
      <c r="K18" s="651"/>
    </row>
    <row r="19" spans="1:11">
      <c r="A19" s="414"/>
      <c r="B19" s="636" t="s">
        <v>681</v>
      </c>
      <c r="C19" s="637"/>
      <c r="D19" s="638">
        <v>15</v>
      </c>
      <c r="E19" s="639" t="s">
        <v>683</v>
      </c>
      <c r="F19" s="640"/>
      <c r="G19" s="641"/>
      <c r="H19" s="640"/>
      <c r="I19" s="642"/>
      <c r="J19" s="640"/>
      <c r="K19" s="643"/>
    </row>
    <row r="20" spans="1:11">
      <c r="A20" s="414"/>
      <c r="B20" s="652" t="s">
        <v>681</v>
      </c>
      <c r="C20" s="653"/>
      <c r="D20" s="644">
        <v>16</v>
      </c>
      <c r="E20" s="654" t="s">
        <v>684</v>
      </c>
      <c r="F20" s="655"/>
      <c r="G20" s="656"/>
      <c r="H20" s="655"/>
      <c r="I20" s="657"/>
      <c r="J20" s="655"/>
      <c r="K20" s="658"/>
    </row>
    <row r="21" spans="1:11">
      <c r="A21" s="414"/>
      <c r="B21" s="706" t="s">
        <v>685</v>
      </c>
      <c r="C21" s="667"/>
      <c r="D21" s="668">
        <v>17</v>
      </c>
      <c r="E21" s="729" t="s">
        <v>686</v>
      </c>
      <c r="F21" s="740">
        <f>旅行・観光消費動向調査!E26/旅行・観光消費動向調査!$E$25</f>
        <v>8.7417132756714588E-2</v>
      </c>
      <c r="G21" s="413"/>
      <c r="H21" s="741">
        <f>SUM(F21:G21)</f>
        <v>8.7417132756714588E-2</v>
      </c>
      <c r="I21" s="760">
        <f>H21</f>
        <v>8.7417132756714588E-2</v>
      </c>
      <c r="J21" s="420"/>
      <c r="K21" s="628"/>
    </row>
    <row r="22" spans="1:11">
      <c r="A22" s="414"/>
      <c r="B22" s="707" t="s">
        <v>685</v>
      </c>
      <c r="C22" s="730" t="s">
        <v>687</v>
      </c>
      <c r="D22" s="671">
        <v>18</v>
      </c>
      <c r="E22" s="672" t="s">
        <v>688</v>
      </c>
      <c r="F22" s="741">
        <f>旅行・観光消費動向調査!E28/旅行・観光消費動向調査!$E$25</f>
        <v>1.7107719369791635E-2</v>
      </c>
      <c r="G22" s="750">
        <f>$F$21*旅行・観光消費動向調査!Z28</f>
        <v>2.177039945885187E-3</v>
      </c>
      <c r="H22" s="759">
        <f t="shared" ref="H22:H54" si="0">SUM(F22:G22)</f>
        <v>1.9284759315676823E-2</v>
      </c>
      <c r="I22" s="421"/>
      <c r="J22" s="759">
        <f>H22/2</f>
        <v>9.6423796578384117E-3</v>
      </c>
      <c r="K22" s="703" t="s">
        <v>689</v>
      </c>
    </row>
    <row r="23" spans="1:11">
      <c r="A23" s="414"/>
      <c r="B23" s="707" t="s">
        <v>690</v>
      </c>
      <c r="C23" s="670"/>
      <c r="D23" s="671">
        <v>19</v>
      </c>
      <c r="E23" s="673" t="s">
        <v>691</v>
      </c>
      <c r="F23" s="741">
        <f>旅行・観光消費動向調査!E29/旅行・観光消費動向調査!$E$25</f>
        <v>3.1496418250110611E-2</v>
      </c>
      <c r="G23" s="751">
        <f>$F$21*旅行・観光消費動向調査!Z29</f>
        <v>4.0080713975163343E-3</v>
      </c>
      <c r="H23" s="743">
        <f t="shared" si="0"/>
        <v>3.5504489647626945E-2</v>
      </c>
      <c r="I23" s="422"/>
      <c r="J23" s="743">
        <f>H23/2</f>
        <v>1.7752244823813473E-2</v>
      </c>
      <c r="K23" s="704" t="s">
        <v>689</v>
      </c>
    </row>
    <row r="24" spans="1:11">
      <c r="A24" s="414"/>
      <c r="B24" s="707" t="s">
        <v>692</v>
      </c>
      <c r="C24" s="670"/>
      <c r="D24" s="671">
        <v>20</v>
      </c>
      <c r="E24" s="673" t="s">
        <v>693</v>
      </c>
      <c r="F24" s="741">
        <f>旅行・観光消費動向調査!E30/旅行・観光消費動向調査!$E$25</f>
        <v>2.7860170641457638E-3</v>
      </c>
      <c r="G24" s="751">
        <f>$F$21*旅行・観光消費動向調査!Z30</f>
        <v>3.5453413207566393E-4</v>
      </c>
      <c r="H24" s="743">
        <f t="shared" si="0"/>
        <v>3.1405511962214277E-3</v>
      </c>
      <c r="I24" s="423"/>
      <c r="J24" s="743">
        <f t="shared" ref="J24:J54" si="1">H24</f>
        <v>3.1405511962214277E-3</v>
      </c>
      <c r="K24" s="629"/>
    </row>
    <row r="25" spans="1:11">
      <c r="A25" s="414"/>
      <c r="B25" s="707" t="s">
        <v>690</v>
      </c>
      <c r="C25" s="670"/>
      <c r="D25" s="671">
        <v>21</v>
      </c>
      <c r="E25" s="673" t="s">
        <v>694</v>
      </c>
      <c r="F25" s="741">
        <f>旅行・観光消費動向調査!E31/旅行・観光消費動向調査!$E$25</f>
        <v>6.2569538627466207E-3</v>
      </c>
      <c r="G25" s="751">
        <f>$F$21*旅行・観光消費動向調査!Z31</f>
        <v>7.9622760955576301E-4</v>
      </c>
      <c r="H25" s="743">
        <f t="shared" si="0"/>
        <v>7.0531814723023833E-3</v>
      </c>
      <c r="I25" s="423"/>
      <c r="J25" s="743">
        <v>0</v>
      </c>
      <c r="K25" s="705" t="s">
        <v>695</v>
      </c>
    </row>
    <row r="26" spans="1:11">
      <c r="A26" s="414"/>
      <c r="B26" s="707" t="s">
        <v>690</v>
      </c>
      <c r="C26" s="670"/>
      <c r="D26" s="671">
        <v>22</v>
      </c>
      <c r="E26" s="673" t="s">
        <v>696</v>
      </c>
      <c r="F26" s="741">
        <f>旅行・観光消費動向調査!E32/旅行・観光消費動向調査!$E$25</f>
        <v>1.2914123613545544E-2</v>
      </c>
      <c r="G26" s="751">
        <f>$F$21*旅行・観光消費動向調査!Z32</f>
        <v>1.6433846245123575E-3</v>
      </c>
      <c r="H26" s="743">
        <f t="shared" si="0"/>
        <v>1.4557508238057902E-2</v>
      </c>
      <c r="I26" s="423"/>
      <c r="J26" s="743">
        <f t="shared" si="1"/>
        <v>1.4557508238057902E-2</v>
      </c>
      <c r="K26" s="630"/>
    </row>
    <row r="27" spans="1:11">
      <c r="A27" s="414"/>
      <c r="B27" s="707" t="s">
        <v>690</v>
      </c>
      <c r="C27" s="670"/>
      <c r="D27" s="671">
        <v>23</v>
      </c>
      <c r="E27" s="673" t="s">
        <v>697</v>
      </c>
      <c r="F27" s="741">
        <f>旅行・観光消費動向調査!E33/旅行・観光消費動向調査!$E$25</f>
        <v>1.9607824610872056E-3</v>
      </c>
      <c r="G27" s="751">
        <f>$F$21*旅行・観光消費動向調査!Z33</f>
        <v>2.4951904170905897E-4</v>
      </c>
      <c r="H27" s="743">
        <f t="shared" si="0"/>
        <v>2.2103015027962647E-3</v>
      </c>
      <c r="I27" s="423"/>
      <c r="J27" s="743">
        <f t="shared" si="1"/>
        <v>2.2103015027962647E-3</v>
      </c>
      <c r="K27" s="630"/>
    </row>
    <row r="28" spans="1:11">
      <c r="A28" s="414"/>
      <c r="B28" s="707" t="s">
        <v>690</v>
      </c>
      <c r="C28" s="670"/>
      <c r="D28" s="671">
        <v>24</v>
      </c>
      <c r="E28" s="673" t="s">
        <v>698</v>
      </c>
      <c r="F28" s="741">
        <f>旅行・観光消費動向調査!E34/旅行・観光消費動向調査!$E$25</f>
        <v>4.9668110269806129E-3</v>
      </c>
      <c r="G28" s="424"/>
      <c r="H28" s="743">
        <f t="shared" si="0"/>
        <v>4.9668110269806129E-3</v>
      </c>
      <c r="I28" s="423"/>
      <c r="J28" s="743">
        <f t="shared" si="1"/>
        <v>4.9668110269806129E-3</v>
      </c>
      <c r="K28" s="630"/>
    </row>
    <row r="29" spans="1:11">
      <c r="A29" s="414"/>
      <c r="B29" s="707" t="s">
        <v>690</v>
      </c>
      <c r="C29" s="670"/>
      <c r="D29" s="671">
        <v>25</v>
      </c>
      <c r="E29" s="673" t="s">
        <v>699</v>
      </c>
      <c r="F29" s="741">
        <f>旅行・観光消費動向調査!E35/旅行・観光消費動向調査!$E$25</f>
        <v>5.0145719824822976E-3</v>
      </c>
      <c r="G29" s="751">
        <f>$F$21*旅行・観光消費動向調査!Z35</f>
        <v>6.3812851271440984E-4</v>
      </c>
      <c r="H29" s="743">
        <f t="shared" si="0"/>
        <v>5.6527004951967075E-3</v>
      </c>
      <c r="I29" s="423"/>
      <c r="J29" s="751">
        <f>H29/2</f>
        <v>2.8263502475983538E-3</v>
      </c>
      <c r="K29" s="704" t="s">
        <v>689</v>
      </c>
    </row>
    <row r="30" spans="1:11">
      <c r="A30" s="414"/>
      <c r="B30" s="707" t="s">
        <v>690</v>
      </c>
      <c r="C30" s="670"/>
      <c r="D30" s="671">
        <v>26</v>
      </c>
      <c r="E30" s="673" t="s">
        <v>700</v>
      </c>
      <c r="F30" s="741">
        <f>旅行・観光消費動向調査!E36/旅行・観光消費動向調査!$E$25</f>
        <v>2.1811115906804582E-2</v>
      </c>
      <c r="G30" s="424"/>
      <c r="H30" s="743">
        <f t="shared" si="0"/>
        <v>2.1811115906804582E-2</v>
      </c>
      <c r="I30" s="423"/>
      <c r="J30" s="743">
        <f t="shared" si="1"/>
        <v>2.1811115906804582E-2</v>
      </c>
      <c r="K30" s="630"/>
    </row>
    <row r="31" spans="1:11" s="425" customFormat="1">
      <c r="B31" s="707" t="s">
        <v>690</v>
      </c>
      <c r="C31" s="670"/>
      <c r="D31" s="671">
        <v>27</v>
      </c>
      <c r="E31" s="673" t="s">
        <v>701</v>
      </c>
      <c r="F31" s="741">
        <f>旅行・観光消費動向調査!E37/旅行・観光消費動向調査!$E$25</f>
        <v>5.8867137171529318E-2</v>
      </c>
      <c r="G31" s="424"/>
      <c r="H31" s="743">
        <f t="shared" si="0"/>
        <v>5.8867137171529318E-2</v>
      </c>
      <c r="I31" s="423"/>
      <c r="J31" s="743">
        <f t="shared" si="1"/>
        <v>5.8867137171529318E-2</v>
      </c>
      <c r="K31" s="630"/>
    </row>
    <row r="32" spans="1:11">
      <c r="A32" s="414"/>
      <c r="B32" s="706" t="s">
        <v>690</v>
      </c>
      <c r="C32" s="674"/>
      <c r="D32" s="668">
        <v>28</v>
      </c>
      <c r="E32" s="669" t="s">
        <v>702</v>
      </c>
      <c r="F32" s="741">
        <f>旅行・観光消費動向調査!E38/旅行・観光消費動向調査!$E$25</f>
        <v>5.2200726234962885E-2</v>
      </c>
      <c r="G32" s="752">
        <f>$F$21*旅行・観光消費動向調査!Z38</f>
        <v>6.6427946216138572E-3</v>
      </c>
      <c r="H32" s="744">
        <f t="shared" si="0"/>
        <v>5.8843520856576743E-2</v>
      </c>
      <c r="I32" s="761">
        <f>SUM(H22:H32)</f>
        <v>0.2318920768297697</v>
      </c>
      <c r="J32" s="744">
        <f t="shared" si="1"/>
        <v>5.8843520856576743E-2</v>
      </c>
      <c r="K32" s="769">
        <f>SUM(J22:J32)</f>
        <v>0.19461792062821709</v>
      </c>
    </row>
    <row r="33" spans="1:11">
      <c r="A33" s="414"/>
      <c r="B33" s="708" t="s">
        <v>690</v>
      </c>
      <c r="C33" s="731" t="s">
        <v>703</v>
      </c>
      <c r="D33" s="668">
        <v>29</v>
      </c>
      <c r="E33" s="675" t="s">
        <v>704</v>
      </c>
      <c r="F33" s="742">
        <f>旅行・観光消費動向調査!E39/旅行・観光消費動向調査!$E$25</f>
        <v>0.36433851229049069</v>
      </c>
      <c r="G33" s="753">
        <f>$F$21*旅行・観光消費動向調査!Z39</f>
        <v>4.6363835993320959E-2</v>
      </c>
      <c r="H33" s="742">
        <f>SUM(F33:G33)</f>
        <v>0.41070234828381164</v>
      </c>
      <c r="I33" s="762">
        <f>SUM(H33)</f>
        <v>0.41070234828381164</v>
      </c>
      <c r="J33" s="742">
        <f t="shared" si="1"/>
        <v>0.41070234828381164</v>
      </c>
      <c r="K33" s="770">
        <f>SUM(J33)</f>
        <v>0.41070234828381164</v>
      </c>
    </row>
    <row r="34" spans="1:11">
      <c r="A34" s="414"/>
      <c r="B34" s="708" t="s">
        <v>705</v>
      </c>
      <c r="C34" s="731" t="s">
        <v>706</v>
      </c>
      <c r="D34" s="668">
        <v>30</v>
      </c>
      <c r="E34" s="675" t="s">
        <v>707</v>
      </c>
      <c r="F34" s="742">
        <f>旅行・観光消費動向調査!E40/旅行・観光消費動向調査!$E$25</f>
        <v>0.13814596255659889</v>
      </c>
      <c r="G34" s="754">
        <f>$F$21*旅行・観光消費動向調査!Z40</f>
        <v>1.7579741188619824E-2</v>
      </c>
      <c r="H34" s="742">
        <f t="shared" si="0"/>
        <v>0.15572570374521871</v>
      </c>
      <c r="I34" s="762">
        <f>H34</f>
        <v>0.15572570374521871</v>
      </c>
      <c r="J34" s="742">
        <f t="shared" si="1"/>
        <v>0.15572570374521871</v>
      </c>
      <c r="K34" s="770">
        <f>J34</f>
        <v>0.15572570374521871</v>
      </c>
    </row>
    <row r="35" spans="1:11">
      <c r="A35" s="414"/>
      <c r="B35" s="707" t="s">
        <v>690</v>
      </c>
      <c r="C35" s="730" t="s">
        <v>708</v>
      </c>
      <c r="D35" s="671">
        <v>31</v>
      </c>
      <c r="E35" s="673" t="s">
        <v>709</v>
      </c>
      <c r="F35" s="743">
        <f>旅行・観光消費動向調査!E42/旅行・観光消費動向調査!$E$25</f>
        <v>2.4825454209626507E-2</v>
      </c>
      <c r="G35" s="424"/>
      <c r="H35" s="743">
        <f t="shared" si="0"/>
        <v>2.4825454209626507E-2</v>
      </c>
      <c r="I35" s="423"/>
      <c r="J35" s="743">
        <f t="shared" si="1"/>
        <v>2.4825454209626507E-2</v>
      </c>
      <c r="K35" s="631"/>
    </row>
    <row r="36" spans="1:11">
      <c r="A36" s="414"/>
      <c r="B36" s="707" t="s">
        <v>690</v>
      </c>
      <c r="C36" s="670"/>
      <c r="D36" s="671">
        <v>32</v>
      </c>
      <c r="E36" s="673" t="s">
        <v>710</v>
      </c>
      <c r="F36" s="743">
        <f>旅行・観光消費動向調査!E43/旅行・観光消費動向調査!$E$25</f>
        <v>8.0514917900337546E-3</v>
      </c>
      <c r="G36" s="424"/>
      <c r="H36" s="743">
        <f t="shared" si="0"/>
        <v>8.0514917900337546E-3</v>
      </c>
      <c r="I36" s="423"/>
      <c r="J36" s="743">
        <f t="shared" si="1"/>
        <v>8.0514917900337546E-3</v>
      </c>
      <c r="K36" s="631"/>
    </row>
    <row r="37" spans="1:11">
      <c r="A37" s="414"/>
      <c r="B37" s="707" t="s">
        <v>690</v>
      </c>
      <c r="C37" s="670"/>
      <c r="D37" s="671">
        <v>33</v>
      </c>
      <c r="E37" s="673" t="s">
        <v>711</v>
      </c>
      <c r="F37" s="743">
        <f>旅行・観光消費動向調査!E44/旅行・観光消費動向調査!$E$25</f>
        <v>9.564428846751849E-3</v>
      </c>
      <c r="G37" s="424"/>
      <c r="H37" s="743">
        <f t="shared" si="0"/>
        <v>9.564428846751849E-3</v>
      </c>
      <c r="I37" s="423"/>
      <c r="J37" s="743">
        <f t="shared" si="1"/>
        <v>9.564428846751849E-3</v>
      </c>
      <c r="K37" s="631"/>
    </row>
    <row r="38" spans="1:11">
      <c r="A38" s="414"/>
      <c r="B38" s="707" t="s">
        <v>690</v>
      </c>
      <c r="C38" s="670"/>
      <c r="D38" s="671">
        <v>34</v>
      </c>
      <c r="E38" s="673" t="s">
        <v>712</v>
      </c>
      <c r="F38" s="743">
        <f>旅行・観光消費動向調査!E45/旅行・観光消費動向調査!$E$25</f>
        <v>1.7347229116312788E-2</v>
      </c>
      <c r="G38" s="424"/>
      <c r="H38" s="743">
        <f t="shared" si="0"/>
        <v>1.7347229116312788E-2</v>
      </c>
      <c r="I38" s="423"/>
      <c r="J38" s="743">
        <f t="shared" si="1"/>
        <v>1.7347229116312788E-2</v>
      </c>
      <c r="K38" s="631"/>
    </row>
    <row r="39" spans="1:11">
      <c r="A39" s="414"/>
      <c r="B39" s="707" t="s">
        <v>690</v>
      </c>
      <c r="C39" s="670"/>
      <c r="D39" s="671">
        <v>35</v>
      </c>
      <c r="E39" s="673" t="s">
        <v>713</v>
      </c>
      <c r="F39" s="743">
        <f>旅行・観光消費動向調査!E46/旅行・観光消費動向調査!$E$25</f>
        <v>1.0978036805923082E-2</v>
      </c>
      <c r="G39" s="424"/>
      <c r="H39" s="743">
        <f t="shared" si="0"/>
        <v>1.0978036805923082E-2</v>
      </c>
      <c r="I39" s="423"/>
      <c r="J39" s="743">
        <f t="shared" si="1"/>
        <v>1.0978036805923082E-2</v>
      </c>
      <c r="K39" s="631"/>
    </row>
    <row r="40" spans="1:11">
      <c r="A40" s="414"/>
      <c r="B40" s="707" t="s">
        <v>690</v>
      </c>
      <c r="C40" s="670"/>
      <c r="D40" s="671">
        <v>36</v>
      </c>
      <c r="E40" s="673" t="s">
        <v>714</v>
      </c>
      <c r="F40" s="743">
        <f>旅行・観光消費動向調査!E47/旅行・観光消費動向調査!$E$25</f>
        <v>3.4512459448679681E-3</v>
      </c>
      <c r="G40" s="424"/>
      <c r="H40" s="743">
        <f t="shared" si="0"/>
        <v>3.4512459448679681E-3</v>
      </c>
      <c r="I40" s="423"/>
      <c r="J40" s="743">
        <f t="shared" si="1"/>
        <v>3.4512459448679681E-3</v>
      </c>
      <c r="K40" s="631"/>
    </row>
    <row r="41" spans="1:11">
      <c r="A41" s="414"/>
      <c r="B41" s="707" t="s">
        <v>690</v>
      </c>
      <c r="C41" s="670"/>
      <c r="D41" s="671">
        <v>37</v>
      </c>
      <c r="E41" s="673" t="s">
        <v>715</v>
      </c>
      <c r="F41" s="743">
        <f>旅行・観光消費動向調査!E48/旅行・観光消費動向調査!$E$25</f>
        <v>1.3390281018337159E-3</v>
      </c>
      <c r="G41" s="424"/>
      <c r="H41" s="743">
        <f t="shared" si="0"/>
        <v>1.3390281018337159E-3</v>
      </c>
      <c r="I41" s="423"/>
      <c r="J41" s="743">
        <f t="shared" si="1"/>
        <v>1.3390281018337159E-3</v>
      </c>
      <c r="K41" s="631"/>
    </row>
    <row r="42" spans="1:11">
      <c r="A42" s="414"/>
      <c r="B42" s="707" t="s">
        <v>690</v>
      </c>
      <c r="C42" s="670"/>
      <c r="D42" s="671">
        <v>38</v>
      </c>
      <c r="E42" s="673" t="s">
        <v>716</v>
      </c>
      <c r="F42" s="743">
        <f>旅行・観光消費動向調査!E49/旅行・観光消費動向調査!$E$25</f>
        <v>1.6207530813253988E-3</v>
      </c>
      <c r="G42" s="424"/>
      <c r="H42" s="743">
        <f t="shared" si="0"/>
        <v>1.6207530813253988E-3</v>
      </c>
      <c r="I42" s="423"/>
      <c r="J42" s="743">
        <f t="shared" si="1"/>
        <v>1.6207530813253988E-3</v>
      </c>
      <c r="K42" s="631"/>
    </row>
    <row r="43" spans="1:11">
      <c r="A43" s="414"/>
      <c r="B43" s="706" t="s">
        <v>690</v>
      </c>
      <c r="C43" s="674"/>
      <c r="D43" s="668">
        <v>39</v>
      </c>
      <c r="E43" s="669" t="s">
        <v>717</v>
      </c>
      <c r="F43" s="744">
        <f>旅行・観光消費動向調査!E50/旅行・観光消費動向調査!$E$25</f>
        <v>4.9360176316849975E-2</v>
      </c>
      <c r="G43" s="427"/>
      <c r="H43" s="744">
        <f t="shared" si="0"/>
        <v>4.9360176316849975E-2</v>
      </c>
      <c r="I43" s="763">
        <f>SUM(H35:H43)</f>
        <v>0.12653784421352501</v>
      </c>
      <c r="J43" s="744">
        <f t="shared" si="1"/>
        <v>4.9360176316849975E-2</v>
      </c>
      <c r="K43" s="771">
        <f>SUM(J35:J43)</f>
        <v>0.12653784421352501</v>
      </c>
    </row>
    <row r="44" spans="1:11">
      <c r="A44" s="414"/>
      <c r="B44" s="707" t="s">
        <v>690</v>
      </c>
      <c r="C44" s="730" t="s">
        <v>718</v>
      </c>
      <c r="D44" s="671">
        <v>40</v>
      </c>
      <c r="E44" s="673" t="s">
        <v>719</v>
      </c>
      <c r="F44" s="743">
        <f>旅行・観光消費動向調査!E52/旅行・観光消費動向調査!$E$25</f>
        <v>1.1827965040305076E-2</v>
      </c>
      <c r="G44" s="751">
        <f>$F$21*旅行・観光消費動向調査!Z52</f>
        <v>1.505165698283913E-3</v>
      </c>
      <c r="H44" s="743">
        <f t="shared" si="0"/>
        <v>1.3333130738588989E-2</v>
      </c>
      <c r="I44" s="423"/>
      <c r="J44" s="743">
        <f t="shared" si="1"/>
        <v>1.3333130738588989E-2</v>
      </c>
      <c r="K44" s="631"/>
    </row>
    <row r="45" spans="1:11">
      <c r="A45" s="414"/>
      <c r="B45" s="707" t="s">
        <v>690</v>
      </c>
      <c r="C45" s="670"/>
      <c r="D45" s="671">
        <v>41</v>
      </c>
      <c r="E45" s="673" t="s">
        <v>720</v>
      </c>
      <c r="F45" s="743">
        <f>旅行・観光消費動向調査!E53/旅行・観光消費動向調査!$E$25</f>
        <v>1.853999245151839E-2</v>
      </c>
      <c r="G45" s="751">
        <f>$F$21*旅行・観光消費動向調査!Z53</f>
        <v>2.3593036155734517E-3</v>
      </c>
      <c r="H45" s="743">
        <f t="shared" si="0"/>
        <v>2.0899296067091844E-2</v>
      </c>
      <c r="I45" s="423"/>
      <c r="J45" s="743">
        <f t="shared" si="1"/>
        <v>2.0899296067091844E-2</v>
      </c>
      <c r="K45" s="631"/>
    </row>
    <row r="46" spans="1:11">
      <c r="A46" s="414"/>
      <c r="B46" s="707" t="s">
        <v>690</v>
      </c>
      <c r="C46" s="670"/>
      <c r="D46" s="671">
        <v>42</v>
      </c>
      <c r="E46" s="673" t="s">
        <v>721</v>
      </c>
      <c r="F46" s="743">
        <f>旅行・観光消費動向調査!E54/旅行・観光消費動向調査!$E$25</f>
        <v>7.9244853916667479E-3</v>
      </c>
      <c r="G46" s="751">
        <f>$F$21*旅行・観光消費動向調査!Z54</f>
        <v>1.0084290533024013E-3</v>
      </c>
      <c r="H46" s="743">
        <f t="shared" si="0"/>
        <v>8.9329144449691485E-3</v>
      </c>
      <c r="I46" s="423"/>
      <c r="J46" s="743">
        <f t="shared" si="1"/>
        <v>8.9329144449691485E-3</v>
      </c>
      <c r="K46" s="631"/>
    </row>
    <row r="47" spans="1:11">
      <c r="A47" s="414"/>
      <c r="B47" s="707" t="s">
        <v>690</v>
      </c>
      <c r="C47" s="670"/>
      <c r="D47" s="671">
        <v>43</v>
      </c>
      <c r="E47" s="673" t="s">
        <v>722</v>
      </c>
      <c r="F47" s="743">
        <f>旅行・観光消費動向調査!E55/旅行・観光消費動向調査!$E$25</f>
        <v>2.7111222582998687E-3</v>
      </c>
      <c r="G47" s="751">
        <f>$F$21*旅行・観光消費動向調査!Z55</f>
        <v>3.4500340617693684E-4</v>
      </c>
      <c r="H47" s="743">
        <f t="shared" si="0"/>
        <v>3.0561256644768054E-3</v>
      </c>
      <c r="I47" s="423"/>
      <c r="J47" s="743">
        <f t="shared" si="1"/>
        <v>3.0561256644768054E-3</v>
      </c>
      <c r="K47" s="631"/>
    </row>
    <row r="48" spans="1:11">
      <c r="A48" s="414"/>
      <c r="B48" s="707" t="s">
        <v>690</v>
      </c>
      <c r="C48" s="670"/>
      <c r="D48" s="671">
        <v>44</v>
      </c>
      <c r="E48" s="673" t="s">
        <v>723</v>
      </c>
      <c r="F48" s="743">
        <f>旅行・観光消費動向調査!E56/旅行・観光消費動向調査!$E$25</f>
        <v>4.4331411430077591E-3</v>
      </c>
      <c r="G48" s="424"/>
      <c r="H48" s="743">
        <f t="shared" si="0"/>
        <v>4.4331411430077591E-3</v>
      </c>
      <c r="I48" s="423"/>
      <c r="J48" s="743">
        <f t="shared" si="1"/>
        <v>4.4331411430077591E-3</v>
      </c>
      <c r="K48" s="631"/>
    </row>
    <row r="49" spans="1:11">
      <c r="A49" s="414"/>
      <c r="B49" s="707" t="s">
        <v>724</v>
      </c>
      <c r="C49" s="670"/>
      <c r="D49" s="671">
        <v>45</v>
      </c>
      <c r="E49" s="673" t="s">
        <v>725</v>
      </c>
      <c r="F49" s="743">
        <f>旅行・観光消費動向調査!E57/旅行・観光消費動向調査!$E$25</f>
        <v>1.4553725073982301E-3</v>
      </c>
      <c r="G49" s="751">
        <f>$F$21*旅行・観光消費動向調査!Z57</f>
        <v>1.852031832100144E-4</v>
      </c>
      <c r="H49" s="743">
        <f t="shared" si="0"/>
        <v>1.6405756906082444E-3</v>
      </c>
      <c r="I49" s="422"/>
      <c r="J49" s="743">
        <f t="shared" si="1"/>
        <v>1.6405756906082444E-3</v>
      </c>
      <c r="K49" s="632"/>
    </row>
    <row r="50" spans="1:11">
      <c r="A50" s="414"/>
      <c r="B50" s="707" t="s">
        <v>690</v>
      </c>
      <c r="C50" s="670"/>
      <c r="D50" s="671">
        <v>46</v>
      </c>
      <c r="E50" s="673" t="s">
        <v>726</v>
      </c>
      <c r="F50" s="743">
        <f>旅行・観光消費動向調査!E58/旅行・観光消費動向調査!$E$25</f>
        <v>7.2005810477448048E-3</v>
      </c>
      <c r="G50" s="751">
        <f>$F$21*旅行・観光消費動向調査!Z58</f>
        <v>9.1630872798886592E-4</v>
      </c>
      <c r="H50" s="743">
        <f t="shared" si="0"/>
        <v>8.1168897757336704E-3</v>
      </c>
      <c r="I50" s="423"/>
      <c r="J50" s="743">
        <f t="shared" si="1"/>
        <v>8.1168897757336704E-3</v>
      </c>
      <c r="K50" s="631"/>
    </row>
    <row r="51" spans="1:11">
      <c r="A51" s="414"/>
      <c r="B51" s="706" t="s">
        <v>690</v>
      </c>
      <c r="C51" s="674"/>
      <c r="D51" s="668">
        <v>47</v>
      </c>
      <c r="E51" s="669" t="s">
        <v>727</v>
      </c>
      <c r="F51" s="744">
        <f>旅行・観光消費動向調査!E59/旅行・観光消費動向調査!$E$25</f>
        <v>2.556115522039116E-4</v>
      </c>
      <c r="G51" s="427"/>
      <c r="H51" s="744">
        <f t="shared" si="0"/>
        <v>2.556115522039116E-4</v>
      </c>
      <c r="I51" s="763">
        <f>SUM(H44:H51)</f>
        <v>6.0667685076680369E-2</v>
      </c>
      <c r="J51" s="744">
        <f t="shared" si="1"/>
        <v>2.556115522039116E-4</v>
      </c>
      <c r="K51" s="771">
        <f>SUM(J44:J51)</f>
        <v>6.0667685076680369E-2</v>
      </c>
    </row>
    <row r="52" spans="1:11">
      <c r="A52" s="414"/>
      <c r="B52" s="707" t="s">
        <v>690</v>
      </c>
      <c r="C52" s="730" t="s">
        <v>728</v>
      </c>
      <c r="D52" s="671">
        <v>48</v>
      </c>
      <c r="E52" s="673" t="s">
        <v>729</v>
      </c>
      <c r="F52" s="743">
        <f>旅行・観光消費動向調査!E60/旅行・観光消費動向調査!$E$25</f>
        <v>2.4147097082011727E-3</v>
      </c>
      <c r="G52" s="424"/>
      <c r="H52" s="743">
        <f t="shared" si="0"/>
        <v>2.4147097082011727E-3</v>
      </c>
      <c r="I52" s="423"/>
      <c r="J52" s="743">
        <f t="shared" si="1"/>
        <v>2.4147097082011727E-3</v>
      </c>
      <c r="K52" s="631"/>
    </row>
    <row r="53" spans="1:11">
      <c r="A53" s="414"/>
      <c r="B53" s="707" t="s">
        <v>690</v>
      </c>
      <c r="C53" s="670"/>
      <c r="D53" s="671">
        <v>49</v>
      </c>
      <c r="E53" s="673" t="s">
        <v>730</v>
      </c>
      <c r="F53" s="743">
        <f>旅行・観光消費動向調査!E61/旅行・観光消費動向調査!$E$25</f>
        <v>5.0641849666524302E-3</v>
      </c>
      <c r="G53" s="751">
        <f>$F$21*旅行・観光消費動向調査!Z61</f>
        <v>6.4444200465557818E-4</v>
      </c>
      <c r="H53" s="743">
        <f t="shared" si="0"/>
        <v>5.7086269713080085E-3</v>
      </c>
      <c r="I53" s="423"/>
      <c r="J53" s="743">
        <f t="shared" si="1"/>
        <v>5.7086269713080085E-3</v>
      </c>
      <c r="K53" s="631"/>
    </row>
    <row r="54" spans="1:11">
      <c r="A54" s="414"/>
      <c r="B54" s="707" t="s">
        <v>690</v>
      </c>
      <c r="C54" s="670"/>
      <c r="D54" s="671">
        <v>50</v>
      </c>
      <c r="E54" s="673" t="s">
        <v>731</v>
      </c>
      <c r="F54" s="743">
        <f>旅行・観光消費動向調査!E62/旅行・観光消費動向調査!$E$25</f>
        <v>6.3510049187176822E-3</v>
      </c>
      <c r="G54" s="424"/>
      <c r="H54" s="743">
        <f t="shared" si="0"/>
        <v>6.3510049187176822E-3</v>
      </c>
      <c r="I54" s="761">
        <f>SUM(H52:H54)</f>
        <v>1.4474341598226864E-2</v>
      </c>
      <c r="J54" s="743">
        <f t="shared" si="1"/>
        <v>6.3510049187176822E-3</v>
      </c>
      <c r="K54" s="769">
        <f>SUM(J52:J54)</f>
        <v>1.4474341598226864E-2</v>
      </c>
    </row>
    <row r="55" spans="1:11">
      <c r="B55" s="676" t="s">
        <v>666</v>
      </c>
      <c r="C55" s="677"/>
      <c r="D55" s="678"/>
      <c r="E55" s="679" t="s">
        <v>732</v>
      </c>
      <c r="F55" s="680"/>
      <c r="G55" s="681"/>
      <c r="H55" s="680"/>
      <c r="I55" s="682"/>
      <c r="J55" s="680"/>
      <c r="K55" s="683"/>
    </row>
    <row r="56" spans="1:11">
      <c r="B56" s="652" t="s">
        <v>681</v>
      </c>
      <c r="C56" s="653"/>
      <c r="D56" s="684"/>
      <c r="E56" s="685" t="s">
        <v>733</v>
      </c>
      <c r="F56" s="686"/>
      <c r="G56" s="687"/>
      <c r="H56" s="686"/>
      <c r="I56" s="688"/>
      <c r="J56" s="686"/>
      <c r="K56" s="689"/>
    </row>
    <row r="57" spans="1:11">
      <c r="B57" s="652" t="s">
        <v>734</v>
      </c>
      <c r="C57" s="653"/>
      <c r="D57" s="690"/>
      <c r="E57" s="685" t="s">
        <v>735</v>
      </c>
      <c r="F57" s="686"/>
      <c r="G57" s="687"/>
      <c r="H57" s="686"/>
      <c r="I57" s="688"/>
      <c r="J57" s="686"/>
      <c r="K57" s="689"/>
    </row>
    <row r="58" spans="1:11">
      <c r="A58" s="414"/>
      <c r="B58" s="709" t="s">
        <v>685</v>
      </c>
      <c r="C58" s="691"/>
      <c r="D58" s="692"/>
      <c r="E58" s="737" t="s">
        <v>870</v>
      </c>
      <c r="F58" s="745">
        <f>F21</f>
        <v>8.7417132756714588E-2</v>
      </c>
      <c r="G58" s="427"/>
      <c r="H58" s="429"/>
      <c r="I58" s="428"/>
      <c r="J58" s="429"/>
      <c r="K58" s="633"/>
    </row>
    <row r="59" spans="1:11">
      <c r="A59" s="414"/>
      <c r="B59" s="710" t="s">
        <v>685</v>
      </c>
      <c r="C59" s="693"/>
      <c r="D59" s="694"/>
      <c r="E59" s="732" t="s">
        <v>871</v>
      </c>
      <c r="F59" s="746">
        <f>SUM(F22:F32)</f>
        <v>0.21538237694418708</v>
      </c>
      <c r="G59" s="755">
        <f>SUM(G22:G32)</f>
        <v>1.6509699885582631E-2</v>
      </c>
      <c r="H59" s="430"/>
      <c r="I59" s="764">
        <f>SUM(I22:I32)</f>
        <v>0.2318920768297697</v>
      </c>
      <c r="J59" s="430"/>
      <c r="K59" s="772">
        <f>SUM(K22:K32)</f>
        <v>0.19461792062821709</v>
      </c>
    </row>
    <row r="60" spans="1:11">
      <c r="A60" s="414"/>
      <c r="B60" s="711" t="s">
        <v>685</v>
      </c>
      <c r="C60" s="693"/>
      <c r="D60" s="695"/>
      <c r="E60" s="733" t="s">
        <v>872</v>
      </c>
      <c r="F60" s="747">
        <f>SUM(F33)</f>
        <v>0.36433851229049069</v>
      </c>
      <c r="G60" s="756">
        <f>SUM(G33)</f>
        <v>4.6363835993320959E-2</v>
      </c>
      <c r="H60" s="431"/>
      <c r="I60" s="765">
        <f>SUM(I33)</f>
        <v>0.41070234828381164</v>
      </c>
      <c r="J60" s="431"/>
      <c r="K60" s="773">
        <f>SUM(K33)</f>
        <v>0.41070234828381164</v>
      </c>
    </row>
    <row r="61" spans="1:11">
      <c r="A61" s="414"/>
      <c r="B61" s="711" t="s">
        <v>685</v>
      </c>
      <c r="C61" s="696"/>
      <c r="D61" s="695"/>
      <c r="E61" s="733" t="s">
        <v>873</v>
      </c>
      <c r="F61" s="747">
        <f>F34</f>
        <v>0.13814596255659889</v>
      </c>
      <c r="G61" s="756">
        <f>SUM(G34)</f>
        <v>1.7579741188619824E-2</v>
      </c>
      <c r="H61" s="432"/>
      <c r="I61" s="765">
        <f>SUM(I34)</f>
        <v>0.15572570374521871</v>
      </c>
      <c r="J61" s="432"/>
      <c r="K61" s="773">
        <f>SUM(K34)</f>
        <v>0.15572570374521871</v>
      </c>
    </row>
    <row r="62" spans="1:11">
      <c r="A62" s="414"/>
      <c r="B62" s="712" t="s">
        <v>705</v>
      </c>
      <c r="C62" s="697"/>
      <c r="D62" s="698"/>
      <c r="E62" s="734" t="s">
        <v>874</v>
      </c>
      <c r="F62" s="747">
        <f>SUM(F35:F43)</f>
        <v>0.12653784421352501</v>
      </c>
      <c r="G62" s="757">
        <f>SUM(G35:G43)</f>
        <v>0</v>
      </c>
      <c r="H62" s="433"/>
      <c r="I62" s="766">
        <f>SUM(I35:I43)</f>
        <v>0.12653784421352501</v>
      </c>
      <c r="J62" s="433"/>
      <c r="K62" s="774">
        <f>SUM(K35:K43)</f>
        <v>0.12653784421352501</v>
      </c>
    </row>
    <row r="63" spans="1:11">
      <c r="A63" s="414"/>
      <c r="B63" s="712" t="s">
        <v>705</v>
      </c>
      <c r="C63" s="697"/>
      <c r="D63" s="698"/>
      <c r="E63" s="734" t="s">
        <v>875</v>
      </c>
      <c r="F63" s="747">
        <f>SUM(F44:F51)</f>
        <v>5.4348271392144792E-2</v>
      </c>
      <c r="G63" s="757">
        <f>SUM(G44:G51)</f>
        <v>6.3194136845355822E-3</v>
      </c>
      <c r="H63" s="433"/>
      <c r="I63" s="766">
        <f>SUM(I44:I51)</f>
        <v>6.0667685076680369E-2</v>
      </c>
      <c r="J63" s="433"/>
      <c r="K63" s="774">
        <f>SUM(K44:K51)</f>
        <v>6.0667685076680369E-2</v>
      </c>
    </row>
    <row r="64" spans="1:11">
      <c r="A64" s="414"/>
      <c r="B64" s="713" t="s">
        <v>685</v>
      </c>
      <c r="C64" s="699"/>
      <c r="D64" s="700"/>
      <c r="E64" s="735" t="s">
        <v>876</v>
      </c>
      <c r="F64" s="748">
        <f>SUM(F52:F54)</f>
        <v>1.3829899593571286E-2</v>
      </c>
      <c r="G64" s="758">
        <f>SUM(G52:G54)</f>
        <v>6.4444200465557818E-4</v>
      </c>
      <c r="H64" s="434"/>
      <c r="I64" s="767">
        <f>SUM(I52:I54)</f>
        <v>1.4474341598226864E-2</v>
      </c>
      <c r="J64" s="434"/>
      <c r="K64" s="775">
        <f>SUM(K52:K54)</f>
        <v>1.4474341598226864E-2</v>
      </c>
    </row>
    <row r="65" spans="1:11" ht="12.75" thickBot="1">
      <c r="A65" s="414"/>
      <c r="B65" s="714" t="s">
        <v>685</v>
      </c>
      <c r="C65" s="701"/>
      <c r="D65" s="702"/>
      <c r="E65" s="736" t="s">
        <v>736</v>
      </c>
      <c r="F65" s="749">
        <f>SUM(F58:F64)</f>
        <v>0.99999999974723219</v>
      </c>
      <c r="G65" s="634"/>
      <c r="H65" s="635"/>
      <c r="I65" s="768">
        <f>SUM(I59:I64)</f>
        <v>0.9999999997472323</v>
      </c>
      <c r="J65" s="635"/>
      <c r="K65" s="776">
        <f>SUM(K59:K64)</f>
        <v>0.96272584354567969</v>
      </c>
    </row>
    <row r="66" spans="1:11">
      <c r="A66" s="414"/>
      <c r="F66" s="435"/>
      <c r="G66" s="437"/>
    </row>
    <row r="67" spans="1:11" ht="18" customHeight="1">
      <c r="A67" s="414"/>
      <c r="B67" s="436"/>
      <c r="C67" s="436"/>
      <c r="F67" s="414"/>
    </row>
    <row r="68" spans="1:11">
      <c r="A68" s="414"/>
      <c r="F68" s="414"/>
    </row>
  </sheetData>
  <sheetProtection sheet="1" objects="1" scenarios="1"/>
  <mergeCells count="3">
    <mergeCell ref="J3:K3"/>
    <mergeCell ref="C3:E4"/>
    <mergeCell ref="B3:B4"/>
  </mergeCells>
  <phoneticPr fontId="2"/>
  <pageMargins left="0.59055118110236227" right="0.59055118110236227" top="0.59055118110236227" bottom="0.59055118110236227" header="0.51181102362204722" footer="0.51181102362204722"/>
  <pageSetup paperSize="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pageSetUpPr fitToPage="1"/>
  </sheetPr>
  <dimension ref="A1:K68"/>
  <sheetViews>
    <sheetView view="pageBreakPreview" zoomScaleNormal="100" zoomScaleSheetLayoutView="100" workbookViewId="0">
      <pane xSplit="5" ySplit="4" topLeftCell="F5" activePane="bottomRight" state="frozen"/>
      <selection activeCell="B2" sqref="B2:J2"/>
      <selection pane="topRight" activeCell="B2" sqref="B2:J2"/>
      <selection pane="bottomLeft" activeCell="B2" sqref="B2:J2"/>
      <selection pane="bottomRight"/>
    </sheetView>
  </sheetViews>
  <sheetFormatPr defaultColWidth="10.75" defaultRowHeight="12"/>
  <cols>
    <col min="1" max="1" width="3.25" style="410" customWidth="1"/>
    <col min="2" max="2" width="4.125" style="410" customWidth="1"/>
    <col min="3" max="3" width="10.5" style="410" customWidth="1"/>
    <col min="4" max="4" width="3.25" style="410" customWidth="1"/>
    <col min="5" max="5" width="35.625" style="416" customWidth="1"/>
    <col min="6" max="6" width="11.125" style="437" customWidth="1"/>
    <col min="7" max="7" width="9" style="414" customWidth="1"/>
    <col min="8" max="11" width="10.25" style="414" customWidth="1"/>
    <col min="12" max="16384" width="10.75" style="414"/>
  </cols>
  <sheetData>
    <row r="1" spans="1:11" ht="18.75" customHeight="1">
      <c r="B1" s="627" t="s">
        <v>883</v>
      </c>
      <c r="C1" s="411"/>
      <c r="D1" s="411"/>
      <c r="E1" s="412"/>
      <c r="F1" s="413"/>
    </row>
    <row r="2" spans="1:11" ht="18.75" customHeight="1" thickBot="1">
      <c r="B2" s="415"/>
      <c r="C2" s="416"/>
      <c r="D2" s="411"/>
      <c r="E2" s="412"/>
      <c r="F2" s="417" t="s">
        <v>916</v>
      </c>
    </row>
    <row r="3" spans="1:11" s="419" customFormat="1" ht="24.95" customHeight="1">
      <c r="A3" s="418"/>
      <c r="B3" s="1263" t="s">
        <v>868</v>
      </c>
      <c r="C3" s="1257" t="s">
        <v>867</v>
      </c>
      <c r="D3" s="1258"/>
      <c r="E3" s="1259"/>
      <c r="F3" s="665" t="s">
        <v>657</v>
      </c>
      <c r="G3" s="666" t="s">
        <v>658</v>
      </c>
      <c r="H3" s="665" t="s">
        <v>813</v>
      </c>
      <c r="I3" s="659"/>
      <c r="J3" s="1255" t="s">
        <v>659</v>
      </c>
      <c r="K3" s="1256"/>
    </row>
    <row r="4" spans="1:11" s="419" customFormat="1" ht="15" customHeight="1" thickBot="1">
      <c r="A4" s="418"/>
      <c r="B4" s="1264"/>
      <c r="C4" s="1260"/>
      <c r="D4" s="1261"/>
      <c r="E4" s="1262"/>
      <c r="F4" s="660" t="s">
        <v>660</v>
      </c>
      <c r="G4" s="661" t="s">
        <v>661</v>
      </c>
      <c r="H4" s="662" t="s">
        <v>662</v>
      </c>
      <c r="I4" s="663" t="s">
        <v>663</v>
      </c>
      <c r="J4" s="660" t="s">
        <v>664</v>
      </c>
      <c r="K4" s="664" t="s">
        <v>665</v>
      </c>
    </row>
    <row r="5" spans="1:11" ht="12.75" thickTop="1">
      <c r="A5" s="414"/>
      <c r="B5" s="636" t="s">
        <v>666</v>
      </c>
      <c r="C5" s="637"/>
      <c r="D5" s="638">
        <v>1</v>
      </c>
      <c r="E5" s="639" t="s">
        <v>667</v>
      </c>
      <c r="F5" s="640"/>
      <c r="G5" s="641"/>
      <c r="H5" s="640"/>
      <c r="I5" s="642"/>
      <c r="J5" s="648"/>
      <c r="K5" s="643"/>
    </row>
    <row r="6" spans="1:11">
      <c r="A6" s="414"/>
      <c r="B6" s="636" t="s">
        <v>668</v>
      </c>
      <c r="C6" s="637"/>
      <c r="D6" s="638">
        <v>2</v>
      </c>
      <c r="E6" s="639" t="s">
        <v>669</v>
      </c>
      <c r="F6" s="640"/>
      <c r="G6" s="641"/>
      <c r="H6" s="640"/>
      <c r="I6" s="642"/>
      <c r="J6" s="640"/>
      <c r="K6" s="643"/>
    </row>
    <row r="7" spans="1:11">
      <c r="A7" s="414"/>
      <c r="B7" s="636" t="s">
        <v>668</v>
      </c>
      <c r="C7" s="637"/>
      <c r="D7" s="638">
        <v>3</v>
      </c>
      <c r="E7" s="639" t="s">
        <v>670</v>
      </c>
      <c r="F7" s="640"/>
      <c r="G7" s="641"/>
      <c r="H7" s="640"/>
      <c r="I7" s="642"/>
      <c r="J7" s="640"/>
      <c r="K7" s="643"/>
    </row>
    <row r="8" spans="1:11">
      <c r="A8" s="414"/>
      <c r="B8" s="636" t="s">
        <v>668</v>
      </c>
      <c r="C8" s="637"/>
      <c r="D8" s="638">
        <v>4</v>
      </c>
      <c r="E8" s="639" t="s">
        <v>671</v>
      </c>
      <c r="F8" s="640"/>
      <c r="G8" s="641"/>
      <c r="H8" s="640"/>
      <c r="I8" s="642"/>
      <c r="J8" s="640"/>
      <c r="K8" s="643"/>
    </row>
    <row r="9" spans="1:11">
      <c r="A9" s="414"/>
      <c r="B9" s="636" t="s">
        <v>668</v>
      </c>
      <c r="C9" s="637"/>
      <c r="D9" s="638">
        <v>5</v>
      </c>
      <c r="E9" s="639" t="s">
        <v>672</v>
      </c>
      <c r="F9" s="640"/>
      <c r="G9" s="641"/>
      <c r="H9" s="640"/>
      <c r="I9" s="642"/>
      <c r="J9" s="640"/>
      <c r="K9" s="643"/>
    </row>
    <row r="10" spans="1:11">
      <c r="A10" s="414"/>
      <c r="B10" s="636" t="s">
        <v>668</v>
      </c>
      <c r="C10" s="637"/>
      <c r="D10" s="638">
        <v>6</v>
      </c>
      <c r="E10" s="639" t="s">
        <v>673</v>
      </c>
      <c r="F10" s="640"/>
      <c r="G10" s="641"/>
      <c r="H10" s="640"/>
      <c r="I10" s="642"/>
      <c r="J10" s="640"/>
      <c r="K10" s="643"/>
    </row>
    <row r="11" spans="1:11">
      <c r="A11" s="414"/>
      <c r="B11" s="636" t="s">
        <v>668</v>
      </c>
      <c r="C11" s="637"/>
      <c r="D11" s="638">
        <v>7</v>
      </c>
      <c r="E11" s="639" t="s">
        <v>674</v>
      </c>
      <c r="F11" s="640"/>
      <c r="G11" s="641"/>
      <c r="H11" s="640"/>
      <c r="I11" s="642"/>
      <c r="J11" s="640"/>
      <c r="K11" s="643"/>
    </row>
    <row r="12" spans="1:11">
      <c r="A12" s="414"/>
      <c r="B12" s="636" t="s">
        <v>668</v>
      </c>
      <c r="C12" s="637"/>
      <c r="D12" s="638">
        <v>8</v>
      </c>
      <c r="E12" s="639" t="s">
        <v>675</v>
      </c>
      <c r="F12" s="640"/>
      <c r="G12" s="641"/>
      <c r="H12" s="640"/>
      <c r="I12" s="642"/>
      <c r="J12" s="640"/>
      <c r="K12" s="643"/>
    </row>
    <row r="13" spans="1:11">
      <c r="A13" s="414"/>
      <c r="B13" s="636" t="s">
        <v>668</v>
      </c>
      <c r="C13" s="637"/>
      <c r="D13" s="638">
        <v>9</v>
      </c>
      <c r="E13" s="639" t="s">
        <v>676</v>
      </c>
      <c r="F13" s="640"/>
      <c r="G13" s="641"/>
      <c r="H13" s="640"/>
      <c r="I13" s="642"/>
      <c r="J13" s="640"/>
      <c r="K13" s="643"/>
    </row>
    <row r="14" spans="1:11">
      <c r="A14" s="414"/>
      <c r="B14" s="636" t="s">
        <v>668</v>
      </c>
      <c r="C14" s="637"/>
      <c r="D14" s="638">
        <v>10</v>
      </c>
      <c r="E14" s="639" t="s">
        <v>677</v>
      </c>
      <c r="F14" s="640"/>
      <c r="G14" s="641"/>
      <c r="H14" s="640"/>
      <c r="I14" s="642"/>
      <c r="J14" s="640"/>
      <c r="K14" s="643"/>
    </row>
    <row r="15" spans="1:11">
      <c r="A15" s="414"/>
      <c r="B15" s="636" t="s">
        <v>668</v>
      </c>
      <c r="C15" s="637"/>
      <c r="D15" s="638">
        <v>11</v>
      </c>
      <c r="E15" s="639" t="s">
        <v>678</v>
      </c>
      <c r="F15" s="640"/>
      <c r="G15" s="641"/>
      <c r="H15" s="640"/>
      <c r="I15" s="642"/>
      <c r="J15" s="640"/>
      <c r="K15" s="643"/>
    </row>
    <row r="16" spans="1:11">
      <c r="A16" s="414"/>
      <c r="B16" s="636" t="s">
        <v>668</v>
      </c>
      <c r="C16" s="637"/>
      <c r="D16" s="638">
        <v>12</v>
      </c>
      <c r="E16" s="639" t="s">
        <v>679</v>
      </c>
      <c r="F16" s="640"/>
      <c r="G16" s="641"/>
      <c r="H16" s="640"/>
      <c r="I16" s="642"/>
      <c r="J16" s="640"/>
      <c r="K16" s="643"/>
    </row>
    <row r="17" spans="1:11">
      <c r="A17" s="414"/>
      <c r="B17" s="636" t="s">
        <v>668</v>
      </c>
      <c r="C17" s="637"/>
      <c r="D17" s="644">
        <v>13</v>
      </c>
      <c r="E17" s="639" t="s">
        <v>680</v>
      </c>
      <c r="F17" s="640"/>
      <c r="G17" s="641"/>
      <c r="H17" s="640"/>
      <c r="I17" s="642"/>
      <c r="J17" s="640"/>
      <c r="K17" s="643"/>
    </row>
    <row r="18" spans="1:11" ht="12" customHeight="1">
      <c r="A18" s="414"/>
      <c r="B18" s="645" t="s">
        <v>681</v>
      </c>
      <c r="C18" s="646"/>
      <c r="D18" s="638">
        <v>14</v>
      </c>
      <c r="E18" s="647" t="s">
        <v>682</v>
      </c>
      <c r="F18" s="648"/>
      <c r="G18" s="649"/>
      <c r="H18" s="648"/>
      <c r="I18" s="650"/>
      <c r="J18" s="648"/>
      <c r="K18" s="651"/>
    </row>
    <row r="19" spans="1:11">
      <c r="A19" s="414"/>
      <c r="B19" s="636" t="s">
        <v>681</v>
      </c>
      <c r="C19" s="637"/>
      <c r="D19" s="638">
        <v>15</v>
      </c>
      <c r="E19" s="639" t="s">
        <v>683</v>
      </c>
      <c r="F19" s="640"/>
      <c r="G19" s="641"/>
      <c r="H19" s="640"/>
      <c r="I19" s="642"/>
      <c r="J19" s="640"/>
      <c r="K19" s="643"/>
    </row>
    <row r="20" spans="1:11">
      <c r="A20" s="414"/>
      <c r="B20" s="652" t="s">
        <v>681</v>
      </c>
      <c r="C20" s="653"/>
      <c r="D20" s="644">
        <v>16</v>
      </c>
      <c r="E20" s="654" t="s">
        <v>684</v>
      </c>
      <c r="F20" s="655"/>
      <c r="G20" s="656"/>
      <c r="H20" s="655"/>
      <c r="I20" s="657"/>
      <c r="J20" s="655"/>
      <c r="K20" s="658"/>
    </row>
    <row r="21" spans="1:11">
      <c r="A21" s="414"/>
      <c r="B21" s="706" t="s">
        <v>685</v>
      </c>
      <c r="C21" s="667"/>
      <c r="D21" s="668">
        <v>17</v>
      </c>
      <c r="E21" s="729" t="s">
        <v>686</v>
      </c>
      <c r="F21" s="740">
        <f>旅行・観光消費動向調査!Q26/旅行・観光消費動向調査!$Q$25</f>
        <v>3.3409944658371105E-2</v>
      </c>
      <c r="G21" s="413"/>
      <c r="H21" s="741">
        <f>SUM(F21:G21)</f>
        <v>3.3409944658371105E-2</v>
      </c>
      <c r="I21" s="760">
        <f>H21</f>
        <v>3.3409944658371105E-2</v>
      </c>
      <c r="J21" s="420"/>
      <c r="K21" s="628"/>
    </row>
    <row r="22" spans="1:11">
      <c r="A22" s="414"/>
      <c r="B22" s="707" t="s">
        <v>685</v>
      </c>
      <c r="C22" s="730" t="s">
        <v>687</v>
      </c>
      <c r="D22" s="671">
        <v>18</v>
      </c>
      <c r="E22" s="672" t="s">
        <v>688</v>
      </c>
      <c r="F22" s="741">
        <f>旅行・観光消費動向調査!Q28/旅行・観光消費動向調査!$Q$25</f>
        <v>4.7342796169928727E-3</v>
      </c>
      <c r="G22" s="750">
        <f>$F$21*旅行・観光消費動向調査!AA28</f>
        <v>3.4279096950623039E-4</v>
      </c>
      <c r="H22" s="759">
        <f t="shared" ref="H22:H54" si="0">SUM(F22:G22)</f>
        <v>5.0770705864991031E-3</v>
      </c>
      <c r="I22" s="421"/>
      <c r="J22" s="759">
        <f>H22/2</f>
        <v>2.5385352932495516E-3</v>
      </c>
      <c r="K22" s="703" t="s">
        <v>689</v>
      </c>
    </row>
    <row r="23" spans="1:11">
      <c r="A23" s="414"/>
      <c r="B23" s="707" t="s">
        <v>690</v>
      </c>
      <c r="C23" s="670"/>
      <c r="D23" s="671">
        <v>19</v>
      </c>
      <c r="E23" s="673" t="s">
        <v>691</v>
      </c>
      <c r="F23" s="741">
        <f>旅行・観光消費動向調査!Q29/旅行・観光消費動向調査!$Q$25</f>
        <v>3.5434392735229817E-2</v>
      </c>
      <c r="G23" s="751">
        <f>$F$21*旅行・観光消費動向調査!AA29</f>
        <v>2.5309593934612473E-3</v>
      </c>
      <c r="H23" s="743">
        <f t="shared" si="0"/>
        <v>3.7965352128691066E-2</v>
      </c>
      <c r="I23" s="422"/>
      <c r="J23" s="743">
        <f>H23/2</f>
        <v>1.8982676064345533E-2</v>
      </c>
      <c r="K23" s="704" t="s">
        <v>689</v>
      </c>
    </row>
    <row r="24" spans="1:11">
      <c r="A24" s="414"/>
      <c r="B24" s="707" t="s">
        <v>692</v>
      </c>
      <c r="C24" s="670"/>
      <c r="D24" s="671">
        <v>20</v>
      </c>
      <c r="E24" s="673" t="s">
        <v>693</v>
      </c>
      <c r="F24" s="741">
        <f>旅行・観光消費動向調査!Q30/旅行・観光消費動向調査!$Q$25</f>
        <v>3.7734793358216935E-3</v>
      </c>
      <c r="G24" s="751">
        <f>$F$21*旅行・観光消費動向調査!AA30</f>
        <v>2.3869126844813641E-4</v>
      </c>
      <c r="H24" s="743">
        <f t="shared" si="0"/>
        <v>4.0121706042698302E-3</v>
      </c>
      <c r="I24" s="423"/>
      <c r="J24" s="743">
        <f t="shared" ref="J24:J54" si="1">H24</f>
        <v>4.0121706042698302E-3</v>
      </c>
      <c r="K24" s="629"/>
    </row>
    <row r="25" spans="1:11">
      <c r="A25" s="414"/>
      <c r="B25" s="707" t="s">
        <v>690</v>
      </c>
      <c r="C25" s="670"/>
      <c r="D25" s="671">
        <v>21</v>
      </c>
      <c r="E25" s="673" t="s">
        <v>694</v>
      </c>
      <c r="F25" s="1007" t="s">
        <v>910</v>
      </c>
      <c r="G25" s="1008" t="s">
        <v>910</v>
      </c>
      <c r="H25" s="1009" t="s">
        <v>910</v>
      </c>
      <c r="I25" s="423"/>
      <c r="J25" s="743">
        <v>0</v>
      </c>
      <c r="K25" s="705" t="s">
        <v>695</v>
      </c>
    </row>
    <row r="26" spans="1:11">
      <c r="A26" s="414"/>
      <c r="B26" s="707" t="s">
        <v>690</v>
      </c>
      <c r="C26" s="670"/>
      <c r="D26" s="671">
        <v>22</v>
      </c>
      <c r="E26" s="673" t="s">
        <v>696</v>
      </c>
      <c r="F26" s="741">
        <f>旅行・観光消費動向調査!Q32/旅行・観光消費動向調査!$Q$25</f>
        <v>2.2709886507655742E-2</v>
      </c>
      <c r="G26" s="751">
        <f>$F$21*旅行・観光消費動向調査!AA32</f>
        <v>1.4835519311326936E-3</v>
      </c>
      <c r="H26" s="743">
        <f t="shared" si="0"/>
        <v>2.4193438438788437E-2</v>
      </c>
      <c r="I26" s="423"/>
      <c r="J26" s="743">
        <f t="shared" si="1"/>
        <v>2.4193438438788437E-2</v>
      </c>
      <c r="K26" s="630"/>
    </row>
    <row r="27" spans="1:11">
      <c r="A27" s="414"/>
      <c r="B27" s="707" t="s">
        <v>690</v>
      </c>
      <c r="C27" s="670"/>
      <c r="D27" s="671">
        <v>23</v>
      </c>
      <c r="E27" s="673" t="s">
        <v>697</v>
      </c>
      <c r="F27" s="741">
        <f>旅行・観光消費動向調査!Q33/旅行・観光消費動向調査!$Q$25</f>
        <v>3.1396578690191233E-3</v>
      </c>
      <c r="G27" s="751">
        <f>$F$21*旅行・観光消費動向調査!AA33</f>
        <v>2.1258837702581518E-4</v>
      </c>
      <c r="H27" s="743">
        <f t="shared" si="0"/>
        <v>3.3522462460449385E-3</v>
      </c>
      <c r="I27" s="423"/>
      <c r="J27" s="743">
        <f t="shared" si="1"/>
        <v>3.3522462460449385E-3</v>
      </c>
      <c r="K27" s="630"/>
    </row>
    <row r="28" spans="1:11">
      <c r="A28" s="414"/>
      <c r="B28" s="707" t="s">
        <v>690</v>
      </c>
      <c r="C28" s="670"/>
      <c r="D28" s="671">
        <v>24</v>
      </c>
      <c r="E28" s="673" t="s">
        <v>698</v>
      </c>
      <c r="F28" s="741">
        <f>旅行・観光消費動向調査!Q34/旅行・観光消費動向調査!$Q$25</f>
        <v>1.5132780201453505E-3</v>
      </c>
      <c r="G28" s="424"/>
      <c r="H28" s="743">
        <f t="shared" si="0"/>
        <v>1.5132780201453505E-3</v>
      </c>
      <c r="I28" s="423"/>
      <c r="J28" s="743">
        <f t="shared" si="1"/>
        <v>1.5132780201453505E-3</v>
      </c>
      <c r="K28" s="630"/>
    </row>
    <row r="29" spans="1:11">
      <c r="A29" s="414"/>
      <c r="B29" s="707" t="s">
        <v>690</v>
      </c>
      <c r="C29" s="670"/>
      <c r="D29" s="671">
        <v>25</v>
      </c>
      <c r="E29" s="673" t="s">
        <v>699</v>
      </c>
      <c r="F29" s="741">
        <f>旅行・観光消費動向調査!Q35/旅行・観光消費動向調査!$Q$25</f>
        <v>2.5637549413340668E-3</v>
      </c>
      <c r="G29" s="751">
        <f>$F$21*旅行・観光消費動向調査!AA35</f>
        <v>1.8491588576540667E-4</v>
      </c>
      <c r="H29" s="743">
        <f t="shared" si="0"/>
        <v>2.7486708270994735E-3</v>
      </c>
      <c r="I29" s="423"/>
      <c r="J29" s="751">
        <f>H29/2</f>
        <v>1.3743354135497367E-3</v>
      </c>
      <c r="K29" s="704" t="s">
        <v>689</v>
      </c>
    </row>
    <row r="30" spans="1:11">
      <c r="A30" s="414"/>
      <c r="B30" s="707" t="s">
        <v>690</v>
      </c>
      <c r="C30" s="670"/>
      <c r="D30" s="671">
        <v>26</v>
      </c>
      <c r="E30" s="673" t="s">
        <v>700</v>
      </c>
      <c r="F30" s="741">
        <f>旅行・観光消費動向調査!Q36/旅行・観光消費動向調査!$Q$25</f>
        <v>9.9285840628972836E-3</v>
      </c>
      <c r="G30" s="424"/>
      <c r="H30" s="743">
        <f t="shared" si="0"/>
        <v>9.9285840628972836E-3</v>
      </c>
      <c r="I30" s="423"/>
      <c r="J30" s="743">
        <f t="shared" si="1"/>
        <v>9.9285840628972836E-3</v>
      </c>
      <c r="K30" s="630"/>
    </row>
    <row r="31" spans="1:11" s="425" customFormat="1">
      <c r="B31" s="707" t="s">
        <v>690</v>
      </c>
      <c r="C31" s="670"/>
      <c r="D31" s="671">
        <v>27</v>
      </c>
      <c r="E31" s="673" t="s">
        <v>701</v>
      </c>
      <c r="F31" s="741">
        <f>旅行・観光消費動向調査!Q37/旅行・観光消費動向調査!$Q$25</f>
        <v>0.15586289656195382</v>
      </c>
      <c r="G31" s="424"/>
      <c r="H31" s="743">
        <f t="shared" si="0"/>
        <v>0.15586289656195382</v>
      </c>
      <c r="I31" s="423"/>
      <c r="J31" s="743">
        <f t="shared" si="1"/>
        <v>0.15586289656195382</v>
      </c>
      <c r="K31" s="630"/>
    </row>
    <row r="32" spans="1:11">
      <c r="A32" s="414"/>
      <c r="B32" s="706" t="s">
        <v>690</v>
      </c>
      <c r="C32" s="674"/>
      <c r="D32" s="668">
        <v>28</v>
      </c>
      <c r="E32" s="669" t="s">
        <v>702</v>
      </c>
      <c r="F32" s="741">
        <f>旅行・観光消費動向調査!Q38/旅行・観光消費動向調査!$Q$25</f>
        <v>0.11121350238608267</v>
      </c>
      <c r="G32" s="752">
        <f>$F$21*旅行・観光消費動向調査!AA38</f>
        <v>8.0224288210371288E-3</v>
      </c>
      <c r="H32" s="744">
        <f t="shared" si="0"/>
        <v>0.1192359312071198</v>
      </c>
      <c r="I32" s="761">
        <f>SUM(H22:H32)</f>
        <v>0.3638896386835091</v>
      </c>
      <c r="J32" s="744">
        <f t="shared" si="1"/>
        <v>0.1192359312071198</v>
      </c>
      <c r="K32" s="769">
        <f>SUM(J22:J32)</f>
        <v>0.34099409191236424</v>
      </c>
    </row>
    <row r="33" spans="1:11">
      <c r="A33" s="414"/>
      <c r="B33" s="715" t="s">
        <v>690</v>
      </c>
      <c r="C33" s="738" t="s">
        <v>703</v>
      </c>
      <c r="D33" s="716">
        <v>29</v>
      </c>
      <c r="E33" s="717" t="s">
        <v>704</v>
      </c>
      <c r="F33" s="718"/>
      <c r="G33" s="719"/>
      <c r="H33" s="718"/>
      <c r="I33" s="720"/>
      <c r="J33" s="718"/>
      <c r="K33" s="721"/>
    </row>
    <row r="34" spans="1:11">
      <c r="A34" s="414"/>
      <c r="B34" s="708" t="s">
        <v>705</v>
      </c>
      <c r="C34" s="731" t="s">
        <v>706</v>
      </c>
      <c r="D34" s="668">
        <v>30</v>
      </c>
      <c r="E34" s="675" t="s">
        <v>707</v>
      </c>
      <c r="F34" s="742">
        <f>旅行・観光消費動向調査!Q40/旅行・観光消費動向調査!$Q$25</f>
        <v>0.15858214313608249</v>
      </c>
      <c r="G34" s="754">
        <f>$F$21*旅行・観光消費動向調査!AA40</f>
        <v>1.1319951477965712E-2</v>
      </c>
      <c r="H34" s="742">
        <f t="shared" si="0"/>
        <v>0.1699020946140482</v>
      </c>
      <c r="I34" s="762">
        <f>H34</f>
        <v>0.1699020946140482</v>
      </c>
      <c r="J34" s="742">
        <f t="shared" si="1"/>
        <v>0.1699020946140482</v>
      </c>
      <c r="K34" s="770">
        <f>J34</f>
        <v>0.1699020946140482</v>
      </c>
    </row>
    <row r="35" spans="1:11">
      <c r="A35" s="414"/>
      <c r="B35" s="707" t="s">
        <v>690</v>
      </c>
      <c r="C35" s="730" t="s">
        <v>708</v>
      </c>
      <c r="D35" s="671">
        <v>31</v>
      </c>
      <c r="E35" s="673" t="s">
        <v>709</v>
      </c>
      <c r="F35" s="743">
        <f>旅行・観光消費動向調査!Q42/旅行・観光消費動向調査!$Q$25</f>
        <v>3.953282118917556E-2</v>
      </c>
      <c r="G35" s="424"/>
      <c r="H35" s="743">
        <f t="shared" si="0"/>
        <v>3.953282118917556E-2</v>
      </c>
      <c r="I35" s="423"/>
      <c r="J35" s="743">
        <f t="shared" si="1"/>
        <v>3.953282118917556E-2</v>
      </c>
      <c r="K35" s="631"/>
    </row>
    <row r="36" spans="1:11">
      <c r="A36" s="414"/>
      <c r="B36" s="707" t="s">
        <v>690</v>
      </c>
      <c r="C36" s="670"/>
      <c r="D36" s="671">
        <v>32</v>
      </c>
      <c r="E36" s="673" t="s">
        <v>710</v>
      </c>
      <c r="F36" s="743">
        <f>旅行・観光消費動向調査!Q43/旅行・観光消費動向調査!$Q$25</f>
        <v>2.6323759030261341E-2</v>
      </c>
      <c r="G36" s="424"/>
      <c r="H36" s="743">
        <f t="shared" si="0"/>
        <v>2.6323759030261341E-2</v>
      </c>
      <c r="I36" s="423"/>
      <c r="J36" s="743">
        <f t="shared" si="1"/>
        <v>2.6323759030261341E-2</v>
      </c>
      <c r="K36" s="631"/>
    </row>
    <row r="37" spans="1:11">
      <c r="A37" s="414"/>
      <c r="B37" s="707" t="s">
        <v>690</v>
      </c>
      <c r="C37" s="670"/>
      <c r="D37" s="671">
        <v>33</v>
      </c>
      <c r="E37" s="673" t="s">
        <v>711</v>
      </c>
      <c r="F37" s="743">
        <f>旅行・観光消費動向調査!Q44/旅行・観光消費動向調査!$Q$25</f>
        <v>3.1479411463566871E-2</v>
      </c>
      <c r="G37" s="424"/>
      <c r="H37" s="743">
        <f t="shared" si="0"/>
        <v>3.1479411463566871E-2</v>
      </c>
      <c r="I37" s="423"/>
      <c r="J37" s="743">
        <f t="shared" si="1"/>
        <v>3.1479411463566871E-2</v>
      </c>
      <c r="K37" s="631"/>
    </row>
    <row r="38" spans="1:11">
      <c r="A38" s="414"/>
      <c r="B38" s="707" t="s">
        <v>690</v>
      </c>
      <c r="C38" s="670"/>
      <c r="D38" s="671">
        <v>34</v>
      </c>
      <c r="E38" s="673" t="s">
        <v>712</v>
      </c>
      <c r="F38" s="743">
        <f>旅行・観光消費動向調査!Q45/旅行・観光消費動向調査!$Q$25</f>
        <v>3.1374134712761063E-2</v>
      </c>
      <c r="G38" s="424"/>
      <c r="H38" s="743">
        <f t="shared" si="0"/>
        <v>3.1374134712761063E-2</v>
      </c>
      <c r="I38" s="423"/>
      <c r="J38" s="743">
        <f t="shared" si="1"/>
        <v>3.1374134712761063E-2</v>
      </c>
      <c r="K38" s="631"/>
    </row>
    <row r="39" spans="1:11">
      <c r="A39" s="414"/>
      <c r="B39" s="707" t="s">
        <v>690</v>
      </c>
      <c r="C39" s="670"/>
      <c r="D39" s="671">
        <v>35</v>
      </c>
      <c r="E39" s="673" t="s">
        <v>713</v>
      </c>
      <c r="F39" s="743">
        <f>旅行・観光消費動向調査!Q46/旅行・観光消費動向調査!$Q$25</f>
        <v>3.127450813092706E-2</v>
      </c>
      <c r="G39" s="424"/>
      <c r="H39" s="743">
        <f t="shared" si="0"/>
        <v>3.127450813092706E-2</v>
      </c>
      <c r="I39" s="423"/>
      <c r="J39" s="743">
        <f t="shared" si="1"/>
        <v>3.127450813092706E-2</v>
      </c>
      <c r="K39" s="631"/>
    </row>
    <row r="40" spans="1:11">
      <c r="A40" s="414"/>
      <c r="B40" s="707" t="s">
        <v>690</v>
      </c>
      <c r="C40" s="670"/>
      <c r="D40" s="671">
        <v>36</v>
      </c>
      <c r="E40" s="673" t="s">
        <v>714</v>
      </c>
      <c r="F40" s="743">
        <f>旅行・観光消費動向調査!Q47/旅行・観光消費動向調査!$Q$25</f>
        <v>8.3508201154219499E-3</v>
      </c>
      <c r="G40" s="424"/>
      <c r="H40" s="743">
        <f t="shared" si="0"/>
        <v>8.3508201154219499E-3</v>
      </c>
      <c r="I40" s="423"/>
      <c r="J40" s="743">
        <f t="shared" si="1"/>
        <v>8.3508201154219499E-3</v>
      </c>
      <c r="K40" s="631"/>
    </row>
    <row r="41" spans="1:11">
      <c r="A41" s="414"/>
      <c r="B41" s="707" t="s">
        <v>690</v>
      </c>
      <c r="C41" s="670"/>
      <c r="D41" s="671">
        <v>37</v>
      </c>
      <c r="E41" s="673" t="s">
        <v>715</v>
      </c>
      <c r="F41" s="743">
        <f>旅行・観光消費動向調査!Q48/旅行・観光消費動向調査!$Q$25</f>
        <v>3.6517180714177419E-3</v>
      </c>
      <c r="G41" s="424"/>
      <c r="H41" s="743">
        <f t="shared" si="0"/>
        <v>3.6517180714177419E-3</v>
      </c>
      <c r="I41" s="423"/>
      <c r="J41" s="743">
        <f t="shared" si="1"/>
        <v>3.6517180714177419E-3</v>
      </c>
      <c r="K41" s="631"/>
    </row>
    <row r="42" spans="1:11">
      <c r="A42" s="414"/>
      <c r="B42" s="707" t="s">
        <v>690</v>
      </c>
      <c r="C42" s="670"/>
      <c r="D42" s="671">
        <v>38</v>
      </c>
      <c r="E42" s="673" t="s">
        <v>716</v>
      </c>
      <c r="F42" s="743">
        <f>旅行・観光消費動向調査!Q49/旅行・観光消費動向調査!$Q$25</f>
        <v>3.7822183513418965E-3</v>
      </c>
      <c r="G42" s="424"/>
      <c r="H42" s="743">
        <f t="shared" si="0"/>
        <v>3.7822183513418965E-3</v>
      </c>
      <c r="I42" s="423"/>
      <c r="J42" s="743">
        <f t="shared" si="1"/>
        <v>3.7822183513418965E-3</v>
      </c>
      <c r="K42" s="631"/>
    </row>
    <row r="43" spans="1:11">
      <c r="A43" s="414"/>
      <c r="B43" s="706" t="s">
        <v>690</v>
      </c>
      <c r="C43" s="674"/>
      <c r="D43" s="668">
        <v>39</v>
      </c>
      <c r="E43" s="669" t="s">
        <v>717</v>
      </c>
      <c r="F43" s="744">
        <f>旅行・観光消費動向調査!Q50/旅行・観光消費動向調査!$Q$25</f>
        <v>9.6161746772668102E-2</v>
      </c>
      <c r="G43" s="427"/>
      <c r="H43" s="744">
        <f t="shared" si="0"/>
        <v>9.6161746772668102E-2</v>
      </c>
      <c r="I43" s="763">
        <f>SUM(H35:H43)</f>
        <v>0.27193113783754158</v>
      </c>
      <c r="J43" s="744">
        <f t="shared" si="1"/>
        <v>9.6161746772668102E-2</v>
      </c>
      <c r="K43" s="771">
        <f>SUM(J35:J43)</f>
        <v>0.27193113783754158</v>
      </c>
    </row>
    <row r="44" spans="1:11">
      <c r="A44" s="414"/>
      <c r="B44" s="707" t="s">
        <v>690</v>
      </c>
      <c r="C44" s="730" t="s">
        <v>718</v>
      </c>
      <c r="D44" s="671">
        <v>40</v>
      </c>
      <c r="E44" s="673" t="s">
        <v>719</v>
      </c>
      <c r="F44" s="743">
        <f>旅行・観光消費動向調査!Q52/旅行・観光消費動向調査!$Q$25</f>
        <v>1.6717383913516889E-2</v>
      </c>
      <c r="G44" s="751">
        <f>$F$21*旅行・観光消費動向調査!AA52</f>
        <v>1.1937837109992522E-3</v>
      </c>
      <c r="H44" s="743">
        <f t="shared" si="0"/>
        <v>1.7911167624516142E-2</v>
      </c>
      <c r="I44" s="423"/>
      <c r="J44" s="743">
        <f t="shared" si="1"/>
        <v>1.7911167624516142E-2</v>
      </c>
      <c r="K44" s="631"/>
    </row>
    <row r="45" spans="1:11">
      <c r="A45" s="414"/>
      <c r="B45" s="707" t="s">
        <v>690</v>
      </c>
      <c r="C45" s="670"/>
      <c r="D45" s="671">
        <v>41</v>
      </c>
      <c r="E45" s="673" t="s">
        <v>720</v>
      </c>
      <c r="F45" s="743">
        <f>旅行・観光消費動向調査!Q53/旅行・観光消費動向調査!$Q$25</f>
        <v>4.793716818486414E-2</v>
      </c>
      <c r="G45" s="751">
        <f>$F$21*旅行・観光消費動向調査!AA53</f>
        <v>3.4034002239956142E-3</v>
      </c>
      <c r="H45" s="743">
        <f t="shared" si="0"/>
        <v>5.1340568408859755E-2</v>
      </c>
      <c r="I45" s="423"/>
      <c r="J45" s="743">
        <f t="shared" si="1"/>
        <v>5.1340568408859755E-2</v>
      </c>
      <c r="K45" s="631"/>
    </row>
    <row r="46" spans="1:11">
      <c r="A46" s="414"/>
      <c r="B46" s="707" t="s">
        <v>690</v>
      </c>
      <c r="C46" s="670"/>
      <c r="D46" s="671">
        <v>42</v>
      </c>
      <c r="E46" s="673" t="s">
        <v>721</v>
      </c>
      <c r="F46" s="743">
        <f>旅行・観光消費動向調査!Q54/旅行・観光消費動向調査!$Q$25</f>
        <v>1.6250539009875775E-2</v>
      </c>
      <c r="G46" s="751">
        <f>$F$21*旅行・観光消費動向調査!AA54</f>
        <v>1.1668200731948441E-3</v>
      </c>
      <c r="H46" s="743">
        <f t="shared" si="0"/>
        <v>1.741735908307062E-2</v>
      </c>
      <c r="I46" s="423"/>
      <c r="J46" s="743">
        <f t="shared" si="1"/>
        <v>1.741735908307062E-2</v>
      </c>
      <c r="K46" s="631"/>
    </row>
    <row r="47" spans="1:11">
      <c r="A47" s="414"/>
      <c r="B47" s="707" t="s">
        <v>690</v>
      </c>
      <c r="C47" s="670"/>
      <c r="D47" s="671">
        <v>43</v>
      </c>
      <c r="E47" s="673" t="s">
        <v>722</v>
      </c>
      <c r="F47" s="743">
        <f>旅行・観光消費動向調査!Q55/旅行・観光消費動向調査!$Q$25</f>
        <v>5.9560386170630997E-3</v>
      </c>
      <c r="G47" s="751">
        <f>$F$21*旅行・観光消費動向調査!AA55</f>
        <v>4.3125383735919737E-4</v>
      </c>
      <c r="H47" s="743">
        <f t="shared" si="0"/>
        <v>6.3872924544222968E-3</v>
      </c>
      <c r="I47" s="423"/>
      <c r="J47" s="743">
        <f t="shared" si="1"/>
        <v>6.3872924544222968E-3</v>
      </c>
      <c r="K47" s="631"/>
    </row>
    <row r="48" spans="1:11">
      <c r="A48" s="414"/>
      <c r="B48" s="707" t="s">
        <v>690</v>
      </c>
      <c r="C48" s="670"/>
      <c r="D48" s="671">
        <v>44</v>
      </c>
      <c r="E48" s="673" t="s">
        <v>723</v>
      </c>
      <c r="F48" s="743">
        <f>旅行・観光消費動向調査!Q56/旅行・観光消費動向調査!$Q$25</f>
        <v>4.6080805046116925E-2</v>
      </c>
      <c r="G48" s="424"/>
      <c r="H48" s="743">
        <f t="shared" si="0"/>
        <v>4.6080805046116925E-2</v>
      </c>
      <c r="I48" s="423"/>
      <c r="J48" s="743">
        <f t="shared" si="1"/>
        <v>4.6080805046116925E-2</v>
      </c>
      <c r="K48" s="631"/>
    </row>
    <row r="49" spans="1:11">
      <c r="A49" s="414"/>
      <c r="B49" s="707" t="s">
        <v>724</v>
      </c>
      <c r="C49" s="670"/>
      <c r="D49" s="671">
        <v>45</v>
      </c>
      <c r="E49" s="673" t="s">
        <v>725</v>
      </c>
      <c r="F49" s="743">
        <f>旅行・観光消費動向調査!Q57/旅行・観光消費動向調査!$Q$25</f>
        <v>5.6859782610835848E-3</v>
      </c>
      <c r="G49" s="751">
        <f>$F$21*旅行・観光消費動向調査!AA57</f>
        <v>4.1169980617795151E-4</v>
      </c>
      <c r="H49" s="743">
        <f t="shared" si="0"/>
        <v>6.0976780672615362E-3</v>
      </c>
      <c r="I49" s="422"/>
      <c r="J49" s="743">
        <f t="shared" si="1"/>
        <v>6.0976780672615362E-3</v>
      </c>
      <c r="K49" s="632"/>
    </row>
    <row r="50" spans="1:11">
      <c r="A50" s="414"/>
      <c r="B50" s="707" t="s">
        <v>690</v>
      </c>
      <c r="C50" s="670"/>
      <c r="D50" s="671">
        <v>46</v>
      </c>
      <c r="E50" s="673" t="s">
        <v>726</v>
      </c>
      <c r="F50" s="743">
        <f>旅行・観光消費動向調査!Q58/旅行・観光消費動向調査!$Q$25</f>
        <v>2.0101776058050951E-2</v>
      </c>
      <c r="G50" s="751">
        <f>$F$21*旅行・観光消費動向調査!AA58</f>
        <v>1.3117599030756709E-3</v>
      </c>
      <c r="H50" s="743">
        <f t="shared" si="0"/>
        <v>2.1413535961126624E-2</v>
      </c>
      <c r="I50" s="423"/>
      <c r="J50" s="743">
        <f t="shared" si="1"/>
        <v>2.1413535961126624E-2</v>
      </c>
      <c r="K50" s="631"/>
    </row>
    <row r="51" spans="1:11">
      <c r="A51" s="414"/>
      <c r="B51" s="706" t="s">
        <v>690</v>
      </c>
      <c r="C51" s="674"/>
      <c r="D51" s="668">
        <v>47</v>
      </c>
      <c r="E51" s="669" t="s">
        <v>727</v>
      </c>
      <c r="F51" s="744">
        <f>旅行・観光消費動向調査!Q59/旅行・観光消費動向調査!$Q$25</f>
        <v>6.7185078762715543E-4</v>
      </c>
      <c r="G51" s="427"/>
      <c r="H51" s="744">
        <f t="shared" si="0"/>
        <v>6.7185078762715543E-4</v>
      </c>
      <c r="I51" s="763">
        <f>SUM(H44:H51)</f>
        <v>0.16732025743300105</v>
      </c>
      <c r="J51" s="744">
        <f t="shared" si="1"/>
        <v>6.7185078762715543E-4</v>
      </c>
      <c r="K51" s="771">
        <f>SUM(J44:J51)</f>
        <v>0.16732025743300105</v>
      </c>
    </row>
    <row r="52" spans="1:11">
      <c r="A52" s="414"/>
      <c r="B52" s="707" t="s">
        <v>690</v>
      </c>
      <c r="C52" s="730" t="s">
        <v>728</v>
      </c>
      <c r="D52" s="671">
        <v>48</v>
      </c>
      <c r="E52" s="673" t="s">
        <v>729</v>
      </c>
      <c r="F52" s="743">
        <f>旅行・観光消費動向調査!Q60/旅行・観光消費動向調査!$Q$25</f>
        <v>3.7765189577239045E-3</v>
      </c>
      <c r="G52" s="424"/>
      <c r="H52" s="743">
        <f t="shared" si="0"/>
        <v>3.7765189577239045E-3</v>
      </c>
      <c r="I52" s="423"/>
      <c r="J52" s="743">
        <f t="shared" si="1"/>
        <v>3.7765189577239045E-3</v>
      </c>
      <c r="K52" s="631"/>
    </row>
    <row r="53" spans="1:11">
      <c r="A53" s="414"/>
      <c r="B53" s="707" t="s">
        <v>690</v>
      </c>
      <c r="C53" s="670"/>
      <c r="D53" s="671">
        <v>49</v>
      </c>
      <c r="E53" s="673" t="s">
        <v>730</v>
      </c>
      <c r="F53" s="743">
        <f>旅行・観光消費動向調査!Q61/旅行・観光消費動向調査!$Q$25</f>
        <v>1.6016497968334768E-2</v>
      </c>
      <c r="G53" s="751">
        <f>$F$21*旅行・観光消費動向調査!AA61</f>
        <v>1.1553489792261982E-3</v>
      </c>
      <c r="H53" s="743">
        <f t="shared" si="0"/>
        <v>1.7171846947560965E-2</v>
      </c>
      <c r="I53" s="423"/>
      <c r="J53" s="743">
        <f t="shared" si="1"/>
        <v>1.7171846947560965E-2</v>
      </c>
      <c r="K53" s="631"/>
    </row>
    <row r="54" spans="1:11">
      <c r="A54" s="414"/>
      <c r="B54" s="707" t="s">
        <v>690</v>
      </c>
      <c r="C54" s="670"/>
      <c r="D54" s="671">
        <v>50</v>
      </c>
      <c r="E54" s="673" t="s">
        <v>731</v>
      </c>
      <c r="F54" s="743">
        <f>旅行・観光消費動向調査!Q62/旅行・観光消費動向調査!$Q$25</f>
        <v>6.0085063470258797E-3</v>
      </c>
      <c r="G54" s="424"/>
      <c r="H54" s="743">
        <f t="shared" si="0"/>
        <v>6.0085063470258797E-3</v>
      </c>
      <c r="I54" s="761">
        <f>SUM(H52:H54)</f>
        <v>2.6956872252310748E-2</v>
      </c>
      <c r="J54" s="743">
        <f t="shared" si="1"/>
        <v>6.0085063470258797E-3</v>
      </c>
      <c r="K54" s="769">
        <f>SUM(J52:J54)</f>
        <v>2.6956872252310748E-2</v>
      </c>
    </row>
    <row r="55" spans="1:11">
      <c r="B55" s="676" t="s">
        <v>666</v>
      </c>
      <c r="C55" s="677"/>
      <c r="D55" s="678"/>
      <c r="E55" s="679" t="s">
        <v>732</v>
      </c>
      <c r="F55" s="680"/>
      <c r="G55" s="681"/>
      <c r="H55" s="680"/>
      <c r="I55" s="682"/>
      <c r="J55" s="680"/>
      <c r="K55" s="683"/>
    </row>
    <row r="56" spans="1:11">
      <c r="B56" s="652" t="s">
        <v>681</v>
      </c>
      <c r="C56" s="653"/>
      <c r="D56" s="684"/>
      <c r="E56" s="685" t="s">
        <v>733</v>
      </c>
      <c r="F56" s="686"/>
      <c r="G56" s="687"/>
      <c r="H56" s="686"/>
      <c r="I56" s="688"/>
      <c r="J56" s="686"/>
      <c r="K56" s="689"/>
    </row>
    <row r="57" spans="1:11">
      <c r="B57" s="652" t="s">
        <v>734</v>
      </c>
      <c r="C57" s="653"/>
      <c r="D57" s="690"/>
      <c r="E57" s="685" t="s">
        <v>735</v>
      </c>
      <c r="F57" s="686"/>
      <c r="G57" s="687"/>
      <c r="H57" s="686"/>
      <c r="I57" s="688"/>
      <c r="J57" s="686"/>
      <c r="K57" s="689"/>
    </row>
    <row r="58" spans="1:11">
      <c r="A58" s="414"/>
      <c r="B58" s="709" t="s">
        <v>685</v>
      </c>
      <c r="C58" s="691"/>
      <c r="D58" s="692"/>
      <c r="E58" s="737" t="s">
        <v>870</v>
      </c>
      <c r="F58" s="745">
        <f>F21</f>
        <v>3.3409944658371105E-2</v>
      </c>
      <c r="G58" s="427"/>
      <c r="H58" s="429"/>
      <c r="I58" s="428"/>
      <c r="J58" s="429"/>
      <c r="K58" s="633"/>
    </row>
    <row r="59" spans="1:11">
      <c r="A59" s="414"/>
      <c r="B59" s="710" t="s">
        <v>685</v>
      </c>
      <c r="C59" s="693"/>
      <c r="D59" s="694"/>
      <c r="E59" s="732" t="s">
        <v>871</v>
      </c>
      <c r="F59" s="746">
        <f>SUM(F22:F32)</f>
        <v>0.35087371203713247</v>
      </c>
      <c r="G59" s="755">
        <f>SUM(G22:G32)</f>
        <v>1.3015926646376658E-2</v>
      </c>
      <c r="H59" s="430"/>
      <c r="I59" s="764">
        <f>SUM(I22:I32)</f>
        <v>0.3638896386835091</v>
      </c>
      <c r="J59" s="430"/>
      <c r="K59" s="772">
        <f>SUM(K22:K32)</f>
        <v>0.34099409191236424</v>
      </c>
    </row>
    <row r="60" spans="1:11">
      <c r="A60" s="414"/>
      <c r="B60" s="722" t="s">
        <v>685</v>
      </c>
      <c r="C60" s="723"/>
      <c r="D60" s="724"/>
      <c r="E60" s="739" t="s">
        <v>872</v>
      </c>
      <c r="F60" s="725"/>
      <c r="G60" s="726"/>
      <c r="H60" s="725"/>
      <c r="I60" s="727"/>
      <c r="J60" s="725"/>
      <c r="K60" s="728"/>
    </row>
    <row r="61" spans="1:11">
      <c r="A61" s="414"/>
      <c r="B61" s="711" t="s">
        <v>685</v>
      </c>
      <c r="C61" s="696"/>
      <c r="D61" s="695"/>
      <c r="E61" s="733" t="s">
        <v>873</v>
      </c>
      <c r="F61" s="747">
        <f>F34</f>
        <v>0.15858214313608249</v>
      </c>
      <c r="G61" s="756">
        <f>SUM(G34)</f>
        <v>1.1319951477965712E-2</v>
      </c>
      <c r="H61" s="432"/>
      <c r="I61" s="765">
        <f>SUM(I34)</f>
        <v>0.1699020946140482</v>
      </c>
      <c r="J61" s="432"/>
      <c r="K61" s="773">
        <f>SUM(K34)</f>
        <v>0.1699020946140482</v>
      </c>
    </row>
    <row r="62" spans="1:11">
      <c r="A62" s="414"/>
      <c r="B62" s="712" t="s">
        <v>705</v>
      </c>
      <c r="C62" s="697"/>
      <c r="D62" s="698"/>
      <c r="E62" s="734" t="s">
        <v>874</v>
      </c>
      <c r="F62" s="747">
        <f>SUM(F35:F43)</f>
        <v>0.27193113783754158</v>
      </c>
      <c r="G62" s="757">
        <f>SUM(G35:G43)</f>
        <v>0</v>
      </c>
      <c r="H62" s="433"/>
      <c r="I62" s="766">
        <f>SUM(I35:I43)</f>
        <v>0.27193113783754158</v>
      </c>
      <c r="J62" s="433"/>
      <c r="K62" s="774">
        <f>SUM(K35:K43)</f>
        <v>0.27193113783754158</v>
      </c>
    </row>
    <row r="63" spans="1:11">
      <c r="A63" s="414"/>
      <c r="B63" s="712" t="s">
        <v>705</v>
      </c>
      <c r="C63" s="697"/>
      <c r="D63" s="698"/>
      <c r="E63" s="734" t="s">
        <v>875</v>
      </c>
      <c r="F63" s="747">
        <f>SUM(F44:F51)</f>
        <v>0.15940153987819852</v>
      </c>
      <c r="G63" s="757">
        <f>SUM(G44:G51)</f>
        <v>7.9187175548025308E-3</v>
      </c>
      <c r="H63" s="433"/>
      <c r="I63" s="766">
        <f>SUM(I44:I51)</f>
        <v>0.16732025743300105</v>
      </c>
      <c r="J63" s="433"/>
      <c r="K63" s="774">
        <f>SUM(K44:K51)</f>
        <v>0.16732025743300105</v>
      </c>
    </row>
    <row r="64" spans="1:11">
      <c r="A64" s="414"/>
      <c r="B64" s="713" t="s">
        <v>685</v>
      </c>
      <c r="C64" s="699"/>
      <c r="D64" s="700"/>
      <c r="E64" s="735" t="s">
        <v>876</v>
      </c>
      <c r="F64" s="748">
        <f>SUM(F52:F54)</f>
        <v>2.5801523273084551E-2</v>
      </c>
      <c r="G64" s="758">
        <f>SUM(G52:G54)</f>
        <v>1.1553489792261982E-3</v>
      </c>
      <c r="H64" s="434"/>
      <c r="I64" s="767">
        <f>SUM(I52:I54)</f>
        <v>2.6956872252310748E-2</v>
      </c>
      <c r="J64" s="434"/>
      <c r="K64" s="775">
        <f>SUM(K52:K54)</f>
        <v>2.6956872252310748E-2</v>
      </c>
    </row>
    <row r="65" spans="1:11" ht="12.75" thickBot="1">
      <c r="A65" s="414"/>
      <c r="B65" s="714" t="s">
        <v>685</v>
      </c>
      <c r="C65" s="701"/>
      <c r="D65" s="702"/>
      <c r="E65" s="736" t="s">
        <v>736</v>
      </c>
      <c r="F65" s="749">
        <f>SUM(F58:F64)</f>
        <v>1.0000000008204106</v>
      </c>
      <c r="G65" s="634"/>
      <c r="H65" s="635"/>
      <c r="I65" s="768">
        <f>SUM(I59:I64)</f>
        <v>1.0000000008204106</v>
      </c>
      <c r="J65" s="635"/>
      <c r="K65" s="776">
        <f>SUM(K59:K64)</f>
        <v>0.97710445404926594</v>
      </c>
    </row>
    <row r="66" spans="1:11">
      <c r="A66" s="414"/>
      <c r="F66" s="435"/>
      <c r="G66" s="437"/>
    </row>
    <row r="67" spans="1:11" ht="18" customHeight="1">
      <c r="A67" s="414"/>
      <c r="B67" s="436"/>
      <c r="C67" s="436"/>
      <c r="F67" s="414"/>
    </row>
    <row r="68" spans="1:11">
      <c r="A68" s="414"/>
      <c r="F68" s="414"/>
    </row>
  </sheetData>
  <sheetProtection sheet="1" objects="1" scenarios="1"/>
  <mergeCells count="3">
    <mergeCell ref="J3:K3"/>
    <mergeCell ref="B3:B4"/>
    <mergeCell ref="C3:E4"/>
  </mergeCells>
  <phoneticPr fontId="2"/>
  <pageMargins left="0.59055118110236227" right="0.59055118110236227" top="0.59055118110236227" bottom="0.59055118110236227" header="0.51181102362204722" footer="0.51181102362204722"/>
  <pageSetup paperSize="8" orientation="landscape"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AA70"/>
  <sheetViews>
    <sheetView showGridLines="0" view="pageBreakPreview" zoomScaleNormal="130" zoomScaleSheetLayoutView="100" workbookViewId="0">
      <pane xSplit="1" ySplit="5" topLeftCell="B6" activePane="bottomRight" state="frozen"/>
      <selection activeCell="B2" sqref="B2:J2"/>
      <selection pane="topRight" activeCell="B2" sqref="B2:J2"/>
      <selection pane="bottomLeft" activeCell="B2" sqref="B2:J2"/>
      <selection pane="bottomRight"/>
    </sheetView>
  </sheetViews>
  <sheetFormatPr defaultRowHeight="13.5"/>
  <cols>
    <col min="1" max="1" width="31.75" style="462" customWidth="1"/>
    <col min="2" max="25" width="7.625" style="445" customWidth="1"/>
    <col min="26" max="27" width="9" style="444"/>
    <col min="28" max="16384" width="9" style="445"/>
  </cols>
  <sheetData>
    <row r="1" spans="1:27" s="440" customFormat="1" ht="36" customHeight="1">
      <c r="A1" s="438" t="s">
        <v>917</v>
      </c>
      <c r="B1" s="1267" t="s">
        <v>737</v>
      </c>
      <c r="C1" s="1267"/>
      <c r="D1" s="1267"/>
      <c r="E1" s="1267"/>
      <c r="F1" s="1267"/>
      <c r="G1" s="1267"/>
      <c r="H1" s="1267"/>
      <c r="I1" s="1267"/>
      <c r="J1" s="1267"/>
      <c r="K1" s="1267"/>
      <c r="L1" s="1267"/>
      <c r="M1" s="1267"/>
      <c r="N1" s="1267"/>
      <c r="O1" s="1267"/>
      <c r="P1" s="1267"/>
      <c r="Q1" s="1267"/>
      <c r="R1" s="1267"/>
      <c r="S1" s="1267"/>
      <c r="T1" s="1267"/>
      <c r="U1" s="1267"/>
      <c r="V1" s="1267"/>
      <c r="W1" s="1267"/>
      <c r="X1" s="1267"/>
      <c r="Y1" s="1267"/>
      <c r="Z1" s="439"/>
      <c r="AA1" s="439"/>
    </row>
    <row r="2" spans="1:27" ht="13.5" customHeight="1" thickBot="1">
      <c r="A2" s="441"/>
      <c r="B2" s="442"/>
      <c r="C2" s="442"/>
      <c r="D2" s="442"/>
      <c r="E2" s="442"/>
      <c r="F2" s="442"/>
      <c r="G2" s="442"/>
      <c r="H2" s="442"/>
      <c r="I2" s="442"/>
      <c r="J2" s="442"/>
      <c r="K2" s="442"/>
      <c r="L2" s="442"/>
      <c r="M2" s="443" t="s">
        <v>738</v>
      </c>
      <c r="N2" s="442"/>
      <c r="O2" s="442"/>
      <c r="P2" s="442"/>
      <c r="Q2" s="442"/>
      <c r="R2" s="442"/>
      <c r="S2" s="442"/>
      <c r="T2" s="442"/>
      <c r="U2" s="442"/>
      <c r="V2" s="442"/>
      <c r="W2" s="442"/>
      <c r="X2" s="442"/>
      <c r="Y2" s="443" t="s">
        <v>738</v>
      </c>
    </row>
    <row r="3" spans="1:27" s="447" customFormat="1" ht="12.75" customHeight="1">
      <c r="A3" s="777"/>
      <c r="B3" s="790" t="s">
        <v>739</v>
      </c>
      <c r="C3" s="791"/>
      <c r="D3" s="791"/>
      <c r="E3" s="791"/>
      <c r="F3" s="791"/>
      <c r="G3" s="791"/>
      <c r="H3" s="791"/>
      <c r="I3" s="791"/>
      <c r="J3" s="791"/>
      <c r="K3" s="791"/>
      <c r="L3" s="791"/>
      <c r="M3" s="791"/>
      <c r="N3" s="790" t="s">
        <v>740</v>
      </c>
      <c r="O3" s="791"/>
      <c r="P3" s="791"/>
      <c r="Q3" s="791"/>
      <c r="R3" s="791"/>
      <c r="S3" s="791"/>
      <c r="T3" s="791"/>
      <c r="U3" s="791"/>
      <c r="V3" s="791"/>
      <c r="W3" s="791"/>
      <c r="X3" s="791"/>
      <c r="Y3" s="792"/>
      <c r="Z3" s="446"/>
      <c r="AA3" s="446"/>
    </row>
    <row r="4" spans="1:27" s="447" customFormat="1" ht="12.75" customHeight="1">
      <c r="A4" s="778"/>
      <c r="B4" s="793"/>
      <c r="C4" s="794"/>
      <c r="D4" s="794"/>
      <c r="E4" s="1268" t="s">
        <v>741</v>
      </c>
      <c r="F4" s="795"/>
      <c r="G4" s="795"/>
      <c r="H4" s="1268" t="s">
        <v>742</v>
      </c>
      <c r="I4" s="796"/>
      <c r="J4" s="796"/>
      <c r="K4" s="797" t="s">
        <v>743</v>
      </c>
      <c r="L4" s="795"/>
      <c r="M4" s="795"/>
      <c r="N4" s="793"/>
      <c r="O4" s="794"/>
      <c r="P4" s="794"/>
      <c r="Q4" s="1268" t="s">
        <v>741</v>
      </c>
      <c r="R4" s="795"/>
      <c r="S4" s="795"/>
      <c r="T4" s="1268" t="s">
        <v>742</v>
      </c>
      <c r="U4" s="796"/>
      <c r="V4" s="796"/>
      <c r="W4" s="797" t="s">
        <v>743</v>
      </c>
      <c r="X4" s="795"/>
      <c r="Y4" s="798"/>
      <c r="Z4" s="446"/>
      <c r="AA4" s="446"/>
    </row>
    <row r="5" spans="1:27" s="447" customFormat="1" ht="24" customHeight="1" thickBot="1">
      <c r="A5" s="789"/>
      <c r="B5" s="799"/>
      <c r="C5" s="800" t="s">
        <v>744</v>
      </c>
      <c r="D5" s="801" t="s">
        <v>745</v>
      </c>
      <c r="E5" s="1269"/>
      <c r="F5" s="800" t="s">
        <v>744</v>
      </c>
      <c r="G5" s="801" t="s">
        <v>745</v>
      </c>
      <c r="H5" s="1269"/>
      <c r="I5" s="800" t="s">
        <v>744</v>
      </c>
      <c r="J5" s="801" t="s">
        <v>745</v>
      </c>
      <c r="K5" s="799"/>
      <c r="L5" s="800" t="s">
        <v>744</v>
      </c>
      <c r="M5" s="801" t="s">
        <v>745</v>
      </c>
      <c r="N5" s="799"/>
      <c r="O5" s="800" t="s">
        <v>744</v>
      </c>
      <c r="P5" s="801" t="s">
        <v>745</v>
      </c>
      <c r="Q5" s="1269"/>
      <c r="R5" s="800" t="s">
        <v>744</v>
      </c>
      <c r="S5" s="801" t="s">
        <v>745</v>
      </c>
      <c r="T5" s="1269"/>
      <c r="U5" s="800" t="s">
        <v>744</v>
      </c>
      <c r="V5" s="801" t="s">
        <v>745</v>
      </c>
      <c r="W5" s="799"/>
      <c r="X5" s="800" t="s">
        <v>744</v>
      </c>
      <c r="Y5" s="802" t="s">
        <v>745</v>
      </c>
      <c r="Z5" s="446"/>
      <c r="AA5" s="446"/>
    </row>
    <row r="6" spans="1:27" ht="10.5" customHeight="1" thickTop="1">
      <c r="A6" s="788" t="s">
        <v>746</v>
      </c>
      <c r="B6" s="449">
        <v>6992505.0319999997</v>
      </c>
      <c r="C6" s="448">
        <v>6306085.557</v>
      </c>
      <c r="D6" s="448">
        <v>686419.47499999998</v>
      </c>
      <c r="E6" s="448">
        <v>4477150.2340000002</v>
      </c>
      <c r="F6" s="448">
        <v>3885189.7579999999</v>
      </c>
      <c r="G6" s="448">
        <v>591960.47600000002</v>
      </c>
      <c r="H6" s="448">
        <v>1529500.166</v>
      </c>
      <c r="I6" s="448">
        <v>1493592.3970000001</v>
      </c>
      <c r="J6" s="448">
        <v>35907.769</v>
      </c>
      <c r="K6" s="448">
        <v>985854.63199999998</v>
      </c>
      <c r="L6" s="448">
        <v>927303.402</v>
      </c>
      <c r="M6" s="448">
        <v>58551.23</v>
      </c>
      <c r="N6" s="449">
        <v>2191006.2650000001</v>
      </c>
      <c r="O6" s="448">
        <v>2106219.4929999998</v>
      </c>
      <c r="P6" s="448">
        <v>84786.771999999997</v>
      </c>
      <c r="Q6" s="448">
        <v>1446992.669</v>
      </c>
      <c r="R6" s="448">
        <v>1364997.23</v>
      </c>
      <c r="S6" s="448">
        <v>81995.438999999998</v>
      </c>
      <c r="T6" s="448">
        <v>377942.14500000002</v>
      </c>
      <c r="U6" s="448">
        <v>377635.82299999997</v>
      </c>
      <c r="V6" s="448">
        <v>306.322</v>
      </c>
      <c r="W6" s="448">
        <v>366071.45199999999</v>
      </c>
      <c r="X6" s="448">
        <v>363586.44099999999</v>
      </c>
      <c r="Y6" s="779">
        <v>2485.011</v>
      </c>
    </row>
    <row r="7" spans="1:27" ht="10.5" customHeight="1">
      <c r="A7" s="803" t="s">
        <v>747</v>
      </c>
      <c r="B7" s="804">
        <v>882291.46799999999</v>
      </c>
      <c r="C7" s="805">
        <v>813794.58</v>
      </c>
      <c r="D7" s="805">
        <v>68496.888000000006</v>
      </c>
      <c r="E7" s="805">
        <v>490876.66399999999</v>
      </c>
      <c r="F7" s="805">
        <v>431807.40600000002</v>
      </c>
      <c r="G7" s="805">
        <v>59069.258000000002</v>
      </c>
      <c r="H7" s="805">
        <v>295650.02799999999</v>
      </c>
      <c r="I7" s="805">
        <v>290731.52299999999</v>
      </c>
      <c r="J7" s="805">
        <v>4918.5039999999999</v>
      </c>
      <c r="K7" s="805">
        <v>95764.777000000002</v>
      </c>
      <c r="L7" s="805">
        <v>91255.650999999998</v>
      </c>
      <c r="M7" s="805">
        <v>4509.1260000000002</v>
      </c>
      <c r="N7" s="804">
        <v>381186.42</v>
      </c>
      <c r="O7" s="805">
        <v>371742.57500000001</v>
      </c>
      <c r="P7" s="805">
        <v>9443.8439999999991</v>
      </c>
      <c r="Q7" s="805">
        <v>212850.62</v>
      </c>
      <c r="R7" s="805">
        <v>203519.228</v>
      </c>
      <c r="S7" s="805">
        <v>9331.3919999999998</v>
      </c>
      <c r="T7" s="805">
        <v>99361.906000000003</v>
      </c>
      <c r="U7" s="805">
        <v>99361.906000000003</v>
      </c>
      <c r="V7" s="805" t="s">
        <v>751</v>
      </c>
      <c r="W7" s="805">
        <v>68973.894</v>
      </c>
      <c r="X7" s="805">
        <v>68861.441999999995</v>
      </c>
      <c r="Y7" s="806">
        <v>112.452</v>
      </c>
    </row>
    <row r="8" spans="1:27" ht="10.5" customHeight="1">
      <c r="A8" s="803" t="s">
        <v>748</v>
      </c>
      <c r="B8" s="804">
        <v>129366.857</v>
      </c>
      <c r="C8" s="805">
        <v>122740.04</v>
      </c>
      <c r="D8" s="805">
        <v>6626.8180000000002</v>
      </c>
      <c r="E8" s="805">
        <v>59543.561999999998</v>
      </c>
      <c r="F8" s="805">
        <v>53733.023000000001</v>
      </c>
      <c r="G8" s="805">
        <v>5810.5389999999998</v>
      </c>
      <c r="H8" s="805">
        <v>59332.288999999997</v>
      </c>
      <c r="I8" s="805">
        <v>58809.428999999996</v>
      </c>
      <c r="J8" s="805">
        <v>522.86</v>
      </c>
      <c r="K8" s="805">
        <v>10491.007</v>
      </c>
      <c r="L8" s="805">
        <v>10197.588</v>
      </c>
      <c r="M8" s="805">
        <v>293.41899999999998</v>
      </c>
      <c r="N8" s="804">
        <v>62094.125999999997</v>
      </c>
      <c r="O8" s="805">
        <v>60512.42</v>
      </c>
      <c r="P8" s="805">
        <v>1581.7059999999999</v>
      </c>
      <c r="Q8" s="805">
        <v>32173.077000000001</v>
      </c>
      <c r="R8" s="805">
        <v>30593.744999999999</v>
      </c>
      <c r="S8" s="805">
        <v>1579.3320000000001</v>
      </c>
      <c r="T8" s="805">
        <v>26193.787</v>
      </c>
      <c r="U8" s="805">
        <v>26193.787</v>
      </c>
      <c r="V8" s="805" t="s">
        <v>751</v>
      </c>
      <c r="W8" s="805">
        <v>3727.2620000000002</v>
      </c>
      <c r="X8" s="805">
        <v>3724.8879999999999</v>
      </c>
      <c r="Y8" s="806">
        <v>2.3740000000000001</v>
      </c>
    </row>
    <row r="9" spans="1:27" ht="10.5" customHeight="1">
      <c r="A9" s="803" t="s">
        <v>749</v>
      </c>
      <c r="B9" s="804">
        <v>191720.58600000001</v>
      </c>
      <c r="C9" s="805">
        <v>185939.927</v>
      </c>
      <c r="D9" s="805">
        <v>5780.66</v>
      </c>
      <c r="E9" s="805">
        <v>107031.37</v>
      </c>
      <c r="F9" s="805">
        <v>101937.014</v>
      </c>
      <c r="G9" s="805">
        <v>5094.3559999999998</v>
      </c>
      <c r="H9" s="805">
        <v>60137.631000000001</v>
      </c>
      <c r="I9" s="805">
        <v>59796.029000000002</v>
      </c>
      <c r="J9" s="805">
        <v>341.60199999999998</v>
      </c>
      <c r="K9" s="805">
        <v>24551.584999999999</v>
      </c>
      <c r="L9" s="805">
        <v>24206.883999999998</v>
      </c>
      <c r="M9" s="805">
        <v>344.702</v>
      </c>
      <c r="N9" s="804">
        <v>75593.187999999995</v>
      </c>
      <c r="O9" s="805">
        <v>74436.308000000005</v>
      </c>
      <c r="P9" s="805">
        <v>1156.8800000000001</v>
      </c>
      <c r="Q9" s="805">
        <v>48030.423999999999</v>
      </c>
      <c r="R9" s="805">
        <v>46894.589</v>
      </c>
      <c r="S9" s="805">
        <v>1135.835</v>
      </c>
      <c r="T9" s="805">
        <v>18104.562999999998</v>
      </c>
      <c r="U9" s="805">
        <v>18104.562999999998</v>
      </c>
      <c r="V9" s="805" t="s">
        <v>751</v>
      </c>
      <c r="W9" s="805">
        <v>9458.2019999999993</v>
      </c>
      <c r="X9" s="805">
        <v>9437.1560000000009</v>
      </c>
      <c r="Y9" s="806">
        <v>21.045000000000002</v>
      </c>
    </row>
    <row r="10" spans="1:27" ht="10.5" customHeight="1">
      <c r="A10" s="803" t="s">
        <v>750</v>
      </c>
      <c r="B10" s="804">
        <v>149524.772</v>
      </c>
      <c r="C10" s="805">
        <v>128232.393</v>
      </c>
      <c r="D10" s="805">
        <v>21292.379000000001</v>
      </c>
      <c r="E10" s="805">
        <v>102498.731</v>
      </c>
      <c r="F10" s="805">
        <v>83337.191999999995</v>
      </c>
      <c r="G10" s="805">
        <v>19161.538</v>
      </c>
      <c r="H10" s="805">
        <v>41438.292999999998</v>
      </c>
      <c r="I10" s="805">
        <v>39488.523000000001</v>
      </c>
      <c r="J10" s="805">
        <v>1949.77</v>
      </c>
      <c r="K10" s="805">
        <v>5587.7479999999996</v>
      </c>
      <c r="L10" s="805">
        <v>5406.6779999999999</v>
      </c>
      <c r="M10" s="805">
        <v>181.07</v>
      </c>
      <c r="N10" s="804">
        <v>42948.695</v>
      </c>
      <c r="O10" s="805">
        <v>41446.186000000002</v>
      </c>
      <c r="P10" s="805">
        <v>1502.509</v>
      </c>
      <c r="Q10" s="805">
        <v>28722.210999999999</v>
      </c>
      <c r="R10" s="805">
        <v>27225.002</v>
      </c>
      <c r="S10" s="805">
        <v>1497.2090000000001</v>
      </c>
      <c r="T10" s="805">
        <v>11676.558999999999</v>
      </c>
      <c r="U10" s="805">
        <v>11676.558999999999</v>
      </c>
      <c r="V10" s="805" t="s">
        <v>751</v>
      </c>
      <c r="W10" s="805">
        <v>2549.9250000000002</v>
      </c>
      <c r="X10" s="805">
        <v>2544.625</v>
      </c>
      <c r="Y10" s="806">
        <v>5.3</v>
      </c>
    </row>
    <row r="11" spans="1:27" ht="10.5" customHeight="1">
      <c r="A11" s="803" t="s">
        <v>752</v>
      </c>
      <c r="B11" s="804">
        <v>46870.546000000002</v>
      </c>
      <c r="C11" s="805">
        <v>39136.607000000004</v>
      </c>
      <c r="D11" s="805">
        <v>7733.9380000000001</v>
      </c>
      <c r="E11" s="805">
        <v>32480.214</v>
      </c>
      <c r="F11" s="805">
        <v>26978.631000000001</v>
      </c>
      <c r="G11" s="805">
        <v>5501.5829999999996</v>
      </c>
      <c r="H11" s="805">
        <v>9369.7810000000009</v>
      </c>
      <c r="I11" s="805">
        <v>9072.393</v>
      </c>
      <c r="J11" s="805">
        <v>297.38799999999998</v>
      </c>
      <c r="K11" s="805">
        <v>5020.5510000000004</v>
      </c>
      <c r="L11" s="805">
        <v>3085.5830000000001</v>
      </c>
      <c r="M11" s="805">
        <v>1934.9680000000001</v>
      </c>
      <c r="N11" s="804">
        <v>18039.776999999998</v>
      </c>
      <c r="O11" s="805">
        <v>15982.078</v>
      </c>
      <c r="P11" s="805">
        <v>2057.6990000000001</v>
      </c>
      <c r="Q11" s="805">
        <v>11954.442999999999</v>
      </c>
      <c r="R11" s="805">
        <v>9923.2459999999992</v>
      </c>
      <c r="S11" s="805">
        <v>2031.1969999999999</v>
      </c>
      <c r="T11" s="805">
        <v>1893.8520000000001</v>
      </c>
      <c r="U11" s="805">
        <v>1893.8520000000001</v>
      </c>
      <c r="V11" s="805" t="s">
        <v>751</v>
      </c>
      <c r="W11" s="805">
        <v>4191.482</v>
      </c>
      <c r="X11" s="805">
        <v>4164.9799999999996</v>
      </c>
      <c r="Y11" s="806">
        <v>26.501999999999999</v>
      </c>
    </row>
    <row r="12" spans="1:27" ht="10.5" customHeight="1">
      <c r="A12" s="803" t="s">
        <v>753</v>
      </c>
      <c r="B12" s="804">
        <v>32471.207999999999</v>
      </c>
      <c r="C12" s="805">
        <v>29235.725999999999</v>
      </c>
      <c r="D12" s="805">
        <v>3235.482</v>
      </c>
      <c r="E12" s="805">
        <v>12686.574000000001</v>
      </c>
      <c r="F12" s="805">
        <v>9533.5619999999999</v>
      </c>
      <c r="G12" s="805">
        <v>3153.011</v>
      </c>
      <c r="H12" s="805">
        <v>14281.342000000001</v>
      </c>
      <c r="I12" s="805">
        <v>14264.842000000001</v>
      </c>
      <c r="J12" s="805">
        <v>16.498999999999999</v>
      </c>
      <c r="K12" s="805">
        <v>5503.2920000000004</v>
      </c>
      <c r="L12" s="805">
        <v>5437.3209999999999</v>
      </c>
      <c r="M12" s="805">
        <v>65.971000000000004</v>
      </c>
      <c r="N12" s="804">
        <v>3350.924</v>
      </c>
      <c r="O12" s="805">
        <v>3264.4029999999998</v>
      </c>
      <c r="P12" s="805">
        <v>86.521000000000001</v>
      </c>
      <c r="Q12" s="805">
        <v>2672.134</v>
      </c>
      <c r="R12" s="805">
        <v>2585.6129999999998</v>
      </c>
      <c r="S12" s="805">
        <v>86.521000000000001</v>
      </c>
      <c r="T12" s="805">
        <v>372.488</v>
      </c>
      <c r="U12" s="805">
        <v>372.488</v>
      </c>
      <c r="V12" s="805" t="s">
        <v>751</v>
      </c>
      <c r="W12" s="805">
        <v>306.30200000000002</v>
      </c>
      <c r="X12" s="805">
        <v>306.30200000000002</v>
      </c>
      <c r="Y12" s="806" t="s">
        <v>751</v>
      </c>
    </row>
    <row r="13" spans="1:27" ht="10.5" customHeight="1">
      <c r="A13" s="803" t="s">
        <v>754</v>
      </c>
      <c r="B13" s="804">
        <v>8363.9639999999999</v>
      </c>
      <c r="C13" s="805">
        <v>7724.6559999999999</v>
      </c>
      <c r="D13" s="805">
        <v>639.30799999999999</v>
      </c>
      <c r="E13" s="805">
        <v>6084.6019999999999</v>
      </c>
      <c r="F13" s="805">
        <v>5486.1329999999998</v>
      </c>
      <c r="G13" s="805">
        <v>598.46799999999996</v>
      </c>
      <c r="H13" s="805">
        <v>1575.8810000000001</v>
      </c>
      <c r="I13" s="805">
        <v>1541.6089999999999</v>
      </c>
      <c r="J13" s="805">
        <v>34.271999999999998</v>
      </c>
      <c r="K13" s="805">
        <v>703.48099999999999</v>
      </c>
      <c r="L13" s="805">
        <v>696.91300000000001</v>
      </c>
      <c r="M13" s="805">
        <v>6.5679999999999996</v>
      </c>
      <c r="N13" s="804">
        <v>3590.3420000000001</v>
      </c>
      <c r="O13" s="805">
        <v>3566.9670000000001</v>
      </c>
      <c r="P13" s="805">
        <v>23.375</v>
      </c>
      <c r="Q13" s="805">
        <v>2810.15</v>
      </c>
      <c r="R13" s="805">
        <v>2786.7750000000001</v>
      </c>
      <c r="S13" s="805">
        <v>23.375</v>
      </c>
      <c r="T13" s="805">
        <v>749.75099999999998</v>
      </c>
      <c r="U13" s="805">
        <v>749.75099999999998</v>
      </c>
      <c r="V13" s="805" t="s">
        <v>751</v>
      </c>
      <c r="W13" s="805">
        <v>30.44</v>
      </c>
      <c r="X13" s="805">
        <v>30.44</v>
      </c>
      <c r="Y13" s="806" t="s">
        <v>751</v>
      </c>
    </row>
    <row r="14" spans="1:27" ht="10.5" customHeight="1">
      <c r="A14" s="803" t="s">
        <v>755</v>
      </c>
      <c r="B14" s="804">
        <v>36606.497000000003</v>
      </c>
      <c r="C14" s="805">
        <v>34444.968999999997</v>
      </c>
      <c r="D14" s="805">
        <v>2161.529</v>
      </c>
      <c r="E14" s="805">
        <v>21270.291000000001</v>
      </c>
      <c r="F14" s="805">
        <v>19200.63</v>
      </c>
      <c r="G14" s="805">
        <v>2069.6610000000001</v>
      </c>
      <c r="H14" s="805">
        <v>14978.421</v>
      </c>
      <c r="I14" s="805">
        <v>14886.554</v>
      </c>
      <c r="J14" s="805">
        <v>91.867000000000004</v>
      </c>
      <c r="K14" s="805">
        <v>357.78500000000003</v>
      </c>
      <c r="L14" s="805">
        <v>357.78500000000003</v>
      </c>
      <c r="M14" s="805" t="s">
        <v>751</v>
      </c>
      <c r="N14" s="804">
        <v>40958.580999999998</v>
      </c>
      <c r="O14" s="805">
        <v>40948.616000000002</v>
      </c>
      <c r="P14" s="805">
        <v>9.9649999999999999</v>
      </c>
      <c r="Q14" s="805">
        <v>17121.333999999999</v>
      </c>
      <c r="R14" s="805">
        <v>17111.367999999999</v>
      </c>
      <c r="S14" s="805">
        <v>9.9649999999999999</v>
      </c>
      <c r="T14" s="805">
        <v>1255.2429999999999</v>
      </c>
      <c r="U14" s="805">
        <v>1255.2429999999999</v>
      </c>
      <c r="V14" s="805" t="s">
        <v>751</v>
      </c>
      <c r="W14" s="805">
        <v>22582.004000000001</v>
      </c>
      <c r="X14" s="805">
        <v>22582.004000000001</v>
      </c>
      <c r="Y14" s="806" t="s">
        <v>751</v>
      </c>
    </row>
    <row r="15" spans="1:27" ht="10.5" customHeight="1">
      <c r="A15" s="803" t="s">
        <v>756</v>
      </c>
      <c r="B15" s="804">
        <v>116620.504</v>
      </c>
      <c r="C15" s="805">
        <v>107470.086</v>
      </c>
      <c r="D15" s="805">
        <v>9150.4179999999997</v>
      </c>
      <c r="E15" s="805">
        <v>65408.571000000004</v>
      </c>
      <c r="F15" s="805">
        <v>57731.622000000003</v>
      </c>
      <c r="G15" s="805">
        <v>7676.9489999999996</v>
      </c>
      <c r="H15" s="805">
        <v>40824.690999999999</v>
      </c>
      <c r="I15" s="805">
        <v>40416.457000000002</v>
      </c>
      <c r="J15" s="805">
        <v>408.23399999999998</v>
      </c>
      <c r="K15" s="805">
        <v>10387.243</v>
      </c>
      <c r="L15" s="805">
        <v>9322.0079999999998</v>
      </c>
      <c r="M15" s="805">
        <v>1065.2349999999999</v>
      </c>
      <c r="N15" s="804">
        <v>72205.294999999998</v>
      </c>
      <c r="O15" s="805">
        <v>70921.683999999994</v>
      </c>
      <c r="P15" s="805">
        <v>1283.6110000000001</v>
      </c>
      <c r="Q15" s="805">
        <v>41693.775000000001</v>
      </c>
      <c r="R15" s="805">
        <v>40440.894</v>
      </c>
      <c r="S15" s="805">
        <v>1252.8810000000001</v>
      </c>
      <c r="T15" s="805">
        <v>13654.929</v>
      </c>
      <c r="U15" s="805">
        <v>13654.929</v>
      </c>
      <c r="V15" s="805" t="s">
        <v>751</v>
      </c>
      <c r="W15" s="805">
        <v>16856.591</v>
      </c>
      <c r="X15" s="805">
        <v>16825.861000000001</v>
      </c>
      <c r="Y15" s="806">
        <v>30.73</v>
      </c>
    </row>
    <row r="16" spans="1:27" ht="10.5" customHeight="1">
      <c r="A16" s="803" t="s">
        <v>757</v>
      </c>
      <c r="B16" s="804">
        <v>27346.856</v>
      </c>
      <c r="C16" s="805">
        <v>24884.866999999998</v>
      </c>
      <c r="D16" s="805">
        <v>2461.9899999999998</v>
      </c>
      <c r="E16" s="805">
        <v>16509.788</v>
      </c>
      <c r="F16" s="805">
        <v>14346.505999999999</v>
      </c>
      <c r="G16" s="805">
        <v>2163.2829999999999</v>
      </c>
      <c r="H16" s="805">
        <v>2905.4810000000002</v>
      </c>
      <c r="I16" s="805">
        <v>2606.7739999999999</v>
      </c>
      <c r="J16" s="805">
        <v>298.70699999999999</v>
      </c>
      <c r="K16" s="805">
        <v>7931.5870000000004</v>
      </c>
      <c r="L16" s="805">
        <v>7931.5870000000004</v>
      </c>
      <c r="M16" s="805" t="s">
        <v>751</v>
      </c>
      <c r="N16" s="804">
        <v>8419.6810000000005</v>
      </c>
      <c r="O16" s="805">
        <v>8103.134</v>
      </c>
      <c r="P16" s="805">
        <v>316.54700000000003</v>
      </c>
      <c r="Q16" s="805">
        <v>6489.7269999999999</v>
      </c>
      <c r="R16" s="805">
        <v>6173.18</v>
      </c>
      <c r="S16" s="805">
        <v>316.54700000000003</v>
      </c>
      <c r="T16" s="805">
        <v>274.08100000000002</v>
      </c>
      <c r="U16" s="805">
        <v>274.08100000000002</v>
      </c>
      <c r="V16" s="805" t="s">
        <v>751</v>
      </c>
      <c r="W16" s="805">
        <v>1655.873</v>
      </c>
      <c r="X16" s="805">
        <v>1655.873</v>
      </c>
      <c r="Y16" s="806" t="s">
        <v>751</v>
      </c>
    </row>
    <row r="17" spans="1:27" ht="10.5" customHeight="1">
      <c r="A17" s="803" t="s">
        <v>758</v>
      </c>
      <c r="B17" s="804">
        <v>8982.8850000000002</v>
      </c>
      <c r="C17" s="805">
        <v>7633.7280000000001</v>
      </c>
      <c r="D17" s="805">
        <v>1349.1569999999999</v>
      </c>
      <c r="E17" s="805">
        <v>8110.0659999999998</v>
      </c>
      <c r="F17" s="805">
        <v>6787.473</v>
      </c>
      <c r="G17" s="805">
        <v>1322.5930000000001</v>
      </c>
      <c r="H17" s="805">
        <v>567.15099999999995</v>
      </c>
      <c r="I17" s="805">
        <v>540.58699999999999</v>
      </c>
      <c r="J17" s="805">
        <v>26.564</v>
      </c>
      <c r="K17" s="805">
        <v>305.66899999999998</v>
      </c>
      <c r="L17" s="805">
        <v>305.66899999999998</v>
      </c>
      <c r="M17" s="805" t="s">
        <v>751</v>
      </c>
      <c r="N17" s="804">
        <v>546.04100000000005</v>
      </c>
      <c r="O17" s="805">
        <v>509.83199999999999</v>
      </c>
      <c r="P17" s="805">
        <v>36.209000000000003</v>
      </c>
      <c r="Q17" s="805">
        <v>546.04100000000005</v>
      </c>
      <c r="R17" s="805">
        <v>509.83199999999999</v>
      </c>
      <c r="S17" s="805">
        <v>36.209000000000003</v>
      </c>
      <c r="T17" s="805" t="s">
        <v>751</v>
      </c>
      <c r="U17" s="805" t="s">
        <v>751</v>
      </c>
      <c r="V17" s="805" t="s">
        <v>751</v>
      </c>
      <c r="W17" s="805" t="s">
        <v>751</v>
      </c>
      <c r="X17" s="805" t="s">
        <v>751</v>
      </c>
      <c r="Y17" s="806" t="s">
        <v>751</v>
      </c>
    </row>
    <row r="18" spans="1:27" ht="10.5" customHeight="1">
      <c r="A18" s="803" t="s">
        <v>678</v>
      </c>
      <c r="B18" s="804">
        <v>61950.68</v>
      </c>
      <c r="C18" s="805">
        <v>57784.127999999997</v>
      </c>
      <c r="D18" s="805">
        <v>4166.5519999999997</v>
      </c>
      <c r="E18" s="805">
        <v>29268.145</v>
      </c>
      <c r="F18" s="805">
        <v>25982.994999999999</v>
      </c>
      <c r="G18" s="805">
        <v>3285.15</v>
      </c>
      <c r="H18" s="805">
        <v>29906.905999999999</v>
      </c>
      <c r="I18" s="805">
        <v>29025.504000000001</v>
      </c>
      <c r="J18" s="805">
        <v>881.40200000000004</v>
      </c>
      <c r="K18" s="805">
        <v>2775.6289999999999</v>
      </c>
      <c r="L18" s="805">
        <v>2775.6289999999999</v>
      </c>
      <c r="M18" s="805" t="s">
        <v>751</v>
      </c>
      <c r="N18" s="804">
        <v>18339.919000000002</v>
      </c>
      <c r="O18" s="805">
        <v>17315.825000000001</v>
      </c>
      <c r="P18" s="805">
        <v>1024.0940000000001</v>
      </c>
      <c r="Q18" s="805">
        <v>10458.507</v>
      </c>
      <c r="R18" s="805">
        <v>9434.4140000000007</v>
      </c>
      <c r="S18" s="805">
        <v>1024.0940000000001</v>
      </c>
      <c r="T18" s="805">
        <v>4585.2669999999998</v>
      </c>
      <c r="U18" s="805">
        <v>4585.2669999999998</v>
      </c>
      <c r="V18" s="805" t="s">
        <v>751</v>
      </c>
      <c r="W18" s="805">
        <v>3296.145</v>
      </c>
      <c r="X18" s="805">
        <v>3296.145</v>
      </c>
      <c r="Y18" s="806" t="s">
        <v>751</v>
      </c>
    </row>
    <row r="19" spans="1:27" ht="10.5" customHeight="1">
      <c r="A19" s="803" t="s">
        <v>759</v>
      </c>
      <c r="B19" s="804">
        <v>39349.767</v>
      </c>
      <c r="C19" s="805">
        <v>36941.303</v>
      </c>
      <c r="D19" s="805">
        <v>2408.4639999999999</v>
      </c>
      <c r="E19" s="805">
        <v>15404.683999999999</v>
      </c>
      <c r="F19" s="805">
        <v>13499.703</v>
      </c>
      <c r="G19" s="805">
        <v>1904.981</v>
      </c>
      <c r="H19" s="805">
        <v>7561.5150000000003</v>
      </c>
      <c r="I19" s="805">
        <v>7512.1750000000002</v>
      </c>
      <c r="J19" s="805">
        <v>49.338999999999999</v>
      </c>
      <c r="K19" s="805">
        <v>16383.567999999999</v>
      </c>
      <c r="L19" s="805">
        <v>15929.424999999999</v>
      </c>
      <c r="M19" s="805">
        <v>454.14400000000001</v>
      </c>
      <c r="N19" s="804">
        <v>12849.779</v>
      </c>
      <c r="O19" s="805">
        <v>12555.602999999999</v>
      </c>
      <c r="P19" s="805">
        <v>294.17500000000001</v>
      </c>
      <c r="Q19" s="805">
        <v>5596.7359999999999</v>
      </c>
      <c r="R19" s="805">
        <v>5329.0630000000001</v>
      </c>
      <c r="S19" s="805">
        <v>267.67399999999998</v>
      </c>
      <c r="T19" s="805">
        <v>3795.09</v>
      </c>
      <c r="U19" s="805">
        <v>3795.09</v>
      </c>
      <c r="V19" s="805" t="s">
        <v>751</v>
      </c>
      <c r="W19" s="805">
        <v>3457.953</v>
      </c>
      <c r="X19" s="805">
        <v>3431.451</v>
      </c>
      <c r="Y19" s="806">
        <v>26.501999999999999</v>
      </c>
    </row>
    <row r="20" spans="1:27" ht="10.5" customHeight="1">
      <c r="A20" s="803" t="s">
        <v>760</v>
      </c>
      <c r="B20" s="804">
        <v>33116.345000000001</v>
      </c>
      <c r="C20" s="805">
        <v>31626.15</v>
      </c>
      <c r="D20" s="805">
        <v>1490.1949999999999</v>
      </c>
      <c r="E20" s="805">
        <v>14580.066999999999</v>
      </c>
      <c r="F20" s="805">
        <v>13252.921</v>
      </c>
      <c r="G20" s="805">
        <v>1327.146</v>
      </c>
      <c r="H20" s="805">
        <v>12770.647000000001</v>
      </c>
      <c r="I20" s="805">
        <v>12770.647000000001</v>
      </c>
      <c r="J20" s="805" t="s">
        <v>751</v>
      </c>
      <c r="K20" s="805">
        <v>5765.6310000000003</v>
      </c>
      <c r="L20" s="805">
        <v>5602.5820000000003</v>
      </c>
      <c r="M20" s="805">
        <v>163.04900000000001</v>
      </c>
      <c r="N20" s="804">
        <v>22250.073</v>
      </c>
      <c r="O20" s="805">
        <v>22179.52</v>
      </c>
      <c r="P20" s="805">
        <v>70.552999999999997</v>
      </c>
      <c r="Q20" s="805">
        <v>4582.0600000000004</v>
      </c>
      <c r="R20" s="805">
        <v>4511.5069999999996</v>
      </c>
      <c r="S20" s="805">
        <v>70.552999999999997</v>
      </c>
      <c r="T20" s="805">
        <v>16806.296999999999</v>
      </c>
      <c r="U20" s="805">
        <v>16806.296999999999</v>
      </c>
      <c r="V20" s="805" t="s">
        <v>751</v>
      </c>
      <c r="W20" s="805">
        <v>861.71600000000001</v>
      </c>
      <c r="X20" s="805">
        <v>861.71600000000001</v>
      </c>
      <c r="Y20" s="806" t="s">
        <v>751</v>
      </c>
    </row>
    <row r="21" spans="1:27" ht="10.5" customHeight="1">
      <c r="A21" s="803" t="s">
        <v>761</v>
      </c>
      <c r="B21" s="807">
        <v>61851.125</v>
      </c>
      <c r="C21" s="808">
        <v>56611.074000000001</v>
      </c>
      <c r="D21" s="808">
        <v>5240.0510000000004</v>
      </c>
      <c r="E21" s="808">
        <v>30071.312000000002</v>
      </c>
      <c r="F21" s="808">
        <v>25984.281999999999</v>
      </c>
      <c r="G21" s="808">
        <v>4087.03</v>
      </c>
      <c r="H21" s="808">
        <v>25579.464</v>
      </c>
      <c r="I21" s="808">
        <v>25316.668000000001</v>
      </c>
      <c r="J21" s="808">
        <v>262.79500000000002</v>
      </c>
      <c r="K21" s="808">
        <v>6200.3490000000002</v>
      </c>
      <c r="L21" s="808">
        <v>5310.1239999999998</v>
      </c>
      <c r="M21" s="808">
        <v>890.22500000000002</v>
      </c>
      <c r="N21" s="807">
        <v>22860.601999999999</v>
      </c>
      <c r="O21" s="808">
        <v>22319.793000000001</v>
      </c>
      <c r="P21" s="808">
        <v>540.80899999999997</v>
      </c>
      <c r="Q21" s="808">
        <v>15240.448</v>
      </c>
      <c r="R21" s="808">
        <v>14711.859</v>
      </c>
      <c r="S21" s="808">
        <v>528.58900000000006</v>
      </c>
      <c r="T21" s="808">
        <v>6990.4059999999999</v>
      </c>
      <c r="U21" s="808">
        <v>6990.4059999999999</v>
      </c>
      <c r="V21" s="808" t="s">
        <v>751</v>
      </c>
      <c r="W21" s="808">
        <v>629.74800000000005</v>
      </c>
      <c r="X21" s="808">
        <v>617.529</v>
      </c>
      <c r="Y21" s="809">
        <v>12.218999999999999</v>
      </c>
    </row>
    <row r="22" spans="1:27" ht="10.5" customHeight="1">
      <c r="A22" s="803" t="s">
        <v>762</v>
      </c>
      <c r="B22" s="804">
        <v>13212.127</v>
      </c>
      <c r="C22" s="805">
        <v>10900.156999999999</v>
      </c>
      <c r="D22" s="805">
        <v>2311.971</v>
      </c>
      <c r="E22" s="805">
        <v>6021.942</v>
      </c>
      <c r="F22" s="805">
        <v>4143.0320000000002</v>
      </c>
      <c r="G22" s="805">
        <v>1878.91</v>
      </c>
      <c r="H22" s="805">
        <v>6426.607</v>
      </c>
      <c r="I22" s="805">
        <v>6414.759</v>
      </c>
      <c r="J22" s="805">
        <v>11.848000000000001</v>
      </c>
      <c r="K22" s="805">
        <v>763.57899999999995</v>
      </c>
      <c r="L22" s="805">
        <v>342.36599999999999</v>
      </c>
      <c r="M22" s="805">
        <v>421.21300000000002</v>
      </c>
      <c r="N22" s="804">
        <v>3181.2950000000001</v>
      </c>
      <c r="O22" s="805">
        <v>2921.7649999999999</v>
      </c>
      <c r="P22" s="805">
        <v>259.52999999999997</v>
      </c>
      <c r="Q22" s="805">
        <v>2961.3359999999998</v>
      </c>
      <c r="R22" s="805">
        <v>2701.806</v>
      </c>
      <c r="S22" s="805">
        <v>259.52999999999997</v>
      </c>
      <c r="T22" s="805">
        <v>171.04900000000001</v>
      </c>
      <c r="U22" s="805">
        <v>171.04900000000001</v>
      </c>
      <c r="V22" s="805" t="s">
        <v>751</v>
      </c>
      <c r="W22" s="805">
        <v>48.91</v>
      </c>
      <c r="X22" s="805">
        <v>48.91</v>
      </c>
      <c r="Y22" s="806" t="s">
        <v>751</v>
      </c>
    </row>
    <row r="23" spans="1:27" ht="10.5" customHeight="1">
      <c r="A23" s="803" t="s">
        <v>763</v>
      </c>
      <c r="B23" s="804">
        <v>9441.5730000000003</v>
      </c>
      <c r="C23" s="805">
        <v>8435.4490000000005</v>
      </c>
      <c r="D23" s="805">
        <v>1006.124</v>
      </c>
      <c r="E23" s="805">
        <v>3240.076</v>
      </c>
      <c r="F23" s="805">
        <v>2490.8119999999999</v>
      </c>
      <c r="G23" s="805">
        <v>749.26400000000001</v>
      </c>
      <c r="H23" s="805">
        <v>4554.8639999999996</v>
      </c>
      <c r="I23" s="805">
        <v>4312.8729999999996</v>
      </c>
      <c r="J23" s="805">
        <v>241.99100000000001</v>
      </c>
      <c r="K23" s="805">
        <v>1646.633</v>
      </c>
      <c r="L23" s="805">
        <v>1631.7639999999999</v>
      </c>
      <c r="M23" s="805">
        <v>14.869</v>
      </c>
      <c r="N23" s="804">
        <v>4486.3209999999999</v>
      </c>
      <c r="O23" s="805">
        <v>4382.9359999999997</v>
      </c>
      <c r="P23" s="805">
        <v>103.38500000000001</v>
      </c>
      <c r="Q23" s="805">
        <v>1009.288</v>
      </c>
      <c r="R23" s="805">
        <v>905.90300000000002</v>
      </c>
      <c r="S23" s="805">
        <v>103.38500000000001</v>
      </c>
      <c r="T23" s="805">
        <v>2995.6460000000002</v>
      </c>
      <c r="U23" s="805">
        <v>2995.6460000000002</v>
      </c>
      <c r="V23" s="805" t="s">
        <v>751</v>
      </c>
      <c r="W23" s="805">
        <v>481.387</v>
      </c>
      <c r="X23" s="805">
        <v>481.387</v>
      </c>
      <c r="Y23" s="806" t="s">
        <v>751</v>
      </c>
    </row>
    <row r="24" spans="1:27" ht="10.5" customHeight="1">
      <c r="A24" s="803" t="s">
        <v>764</v>
      </c>
      <c r="B24" s="810">
        <v>39197.425000000003</v>
      </c>
      <c r="C24" s="811">
        <v>37275.468999999997</v>
      </c>
      <c r="D24" s="811">
        <v>1921.9559999999999</v>
      </c>
      <c r="E24" s="811">
        <v>20809.294000000002</v>
      </c>
      <c r="F24" s="811">
        <v>19350.437999999998</v>
      </c>
      <c r="G24" s="811">
        <v>1458.856</v>
      </c>
      <c r="H24" s="811">
        <v>14597.993</v>
      </c>
      <c r="I24" s="811">
        <v>14589.037</v>
      </c>
      <c r="J24" s="811">
        <v>8.9559999999999995</v>
      </c>
      <c r="K24" s="811">
        <v>3790.1379999999999</v>
      </c>
      <c r="L24" s="811">
        <v>3335.9940000000001</v>
      </c>
      <c r="M24" s="811">
        <v>454.14400000000001</v>
      </c>
      <c r="N24" s="810">
        <v>15192.986000000001</v>
      </c>
      <c r="O24" s="811">
        <v>15015.092000000001</v>
      </c>
      <c r="P24" s="811">
        <v>177.893</v>
      </c>
      <c r="Q24" s="811">
        <v>11269.824000000001</v>
      </c>
      <c r="R24" s="811">
        <v>11104.15</v>
      </c>
      <c r="S24" s="811">
        <v>165.67400000000001</v>
      </c>
      <c r="T24" s="811">
        <v>3823.7109999999998</v>
      </c>
      <c r="U24" s="811">
        <v>3823.7109999999998</v>
      </c>
      <c r="V24" s="811" t="s">
        <v>751</v>
      </c>
      <c r="W24" s="811">
        <v>99.450999999999993</v>
      </c>
      <c r="X24" s="811">
        <v>87.231999999999999</v>
      </c>
      <c r="Y24" s="812">
        <v>12.218999999999999</v>
      </c>
    </row>
    <row r="25" spans="1:27" ht="10.5" customHeight="1">
      <c r="A25" s="813" t="s">
        <v>765</v>
      </c>
      <c r="B25" s="454">
        <v>6048362.4390000002</v>
      </c>
      <c r="C25" s="455">
        <v>5435679.9029999999</v>
      </c>
      <c r="D25" s="455">
        <v>612682.53599999996</v>
      </c>
      <c r="E25" s="455">
        <v>3956202.2579999999</v>
      </c>
      <c r="F25" s="455">
        <v>3427398.07</v>
      </c>
      <c r="G25" s="455">
        <v>528804.18799999997</v>
      </c>
      <c r="H25" s="455">
        <v>1208270.675</v>
      </c>
      <c r="I25" s="455">
        <v>1177544.2050000001</v>
      </c>
      <c r="J25" s="455">
        <v>30726.47</v>
      </c>
      <c r="K25" s="455">
        <v>883889.50600000005</v>
      </c>
      <c r="L25" s="455">
        <v>830737.62800000003</v>
      </c>
      <c r="M25" s="455">
        <v>53151.877999999997</v>
      </c>
      <c r="N25" s="454">
        <v>1786959.2439999999</v>
      </c>
      <c r="O25" s="455">
        <v>1712157.125</v>
      </c>
      <c r="P25" s="455">
        <v>74802.119000000006</v>
      </c>
      <c r="Q25" s="455">
        <v>1218901.6000000001</v>
      </c>
      <c r="R25" s="455">
        <v>1146766.1429999999</v>
      </c>
      <c r="S25" s="455">
        <v>72135.456999999995</v>
      </c>
      <c r="T25" s="455">
        <v>271589.83299999998</v>
      </c>
      <c r="U25" s="455">
        <v>271283.511</v>
      </c>
      <c r="V25" s="455">
        <v>306.322</v>
      </c>
      <c r="W25" s="455">
        <v>296467.81</v>
      </c>
      <c r="X25" s="455">
        <v>294107.46999999997</v>
      </c>
      <c r="Y25" s="782">
        <v>2360.34</v>
      </c>
    </row>
    <row r="26" spans="1:27" ht="10.5" customHeight="1" thickBot="1">
      <c r="A26" s="814" t="s">
        <v>766</v>
      </c>
      <c r="B26" s="454">
        <v>396865.98</v>
      </c>
      <c r="C26" s="455" t="s">
        <v>767</v>
      </c>
      <c r="D26" s="455">
        <v>396865.98</v>
      </c>
      <c r="E26" s="455">
        <v>345839.85800000001</v>
      </c>
      <c r="F26" s="455" t="s">
        <v>767</v>
      </c>
      <c r="G26" s="455">
        <v>345839.85800000001</v>
      </c>
      <c r="H26" s="455">
        <v>18518.065999999999</v>
      </c>
      <c r="I26" s="455" t="s">
        <v>767</v>
      </c>
      <c r="J26" s="455">
        <v>18518.065999999999</v>
      </c>
      <c r="K26" s="455">
        <v>32508.056</v>
      </c>
      <c r="L26" s="455" t="s">
        <v>767</v>
      </c>
      <c r="M26" s="455">
        <v>32508.056</v>
      </c>
      <c r="N26" s="454">
        <v>42321.896000000001</v>
      </c>
      <c r="O26" s="455" t="s">
        <v>767</v>
      </c>
      <c r="P26" s="455">
        <v>42321.896000000001</v>
      </c>
      <c r="Q26" s="455">
        <v>40723.434999999998</v>
      </c>
      <c r="R26" s="455" t="s">
        <v>767</v>
      </c>
      <c r="S26" s="455">
        <v>40723.434999999998</v>
      </c>
      <c r="T26" s="455">
        <v>213.49700000000001</v>
      </c>
      <c r="U26" s="455" t="s">
        <v>767</v>
      </c>
      <c r="V26" s="455">
        <v>213.49700000000001</v>
      </c>
      <c r="W26" s="455">
        <v>1384.9639999999999</v>
      </c>
      <c r="X26" s="455" t="s">
        <v>767</v>
      </c>
      <c r="Y26" s="782">
        <v>1384.9639999999999</v>
      </c>
      <c r="Z26" s="1265" t="s">
        <v>768</v>
      </c>
      <c r="AA26" s="1265"/>
    </row>
    <row r="27" spans="1:27" ht="10.5" customHeight="1">
      <c r="A27" s="814" t="s">
        <v>769</v>
      </c>
      <c r="B27" s="450">
        <v>1812088.2819999999</v>
      </c>
      <c r="C27" s="451">
        <v>1760812.2649999999</v>
      </c>
      <c r="D27" s="451">
        <v>51276.016000000003</v>
      </c>
      <c r="E27" s="451">
        <v>852096.24699999997</v>
      </c>
      <c r="F27" s="451">
        <v>809905.799</v>
      </c>
      <c r="G27" s="451">
        <v>42190.447999999997</v>
      </c>
      <c r="H27" s="451">
        <v>573658.29599999997</v>
      </c>
      <c r="I27" s="451">
        <v>567593.26899999997</v>
      </c>
      <c r="J27" s="451">
        <v>6065.027</v>
      </c>
      <c r="K27" s="451">
        <v>386333.73800000001</v>
      </c>
      <c r="L27" s="451">
        <v>383313.19799999997</v>
      </c>
      <c r="M27" s="451">
        <v>3020.54</v>
      </c>
      <c r="N27" s="450">
        <v>803618.46200000006</v>
      </c>
      <c r="O27" s="451">
        <v>795832.07799999998</v>
      </c>
      <c r="P27" s="451">
        <v>7786.384</v>
      </c>
      <c r="Q27" s="451">
        <v>427680.52899999998</v>
      </c>
      <c r="R27" s="451">
        <v>420555.58199999999</v>
      </c>
      <c r="S27" s="451">
        <v>7124.9470000000001</v>
      </c>
      <c r="T27" s="451">
        <v>149242.34700000001</v>
      </c>
      <c r="U27" s="451">
        <v>149242.34700000001</v>
      </c>
      <c r="V27" s="451" t="s">
        <v>751</v>
      </c>
      <c r="W27" s="451">
        <v>226695.58600000001</v>
      </c>
      <c r="X27" s="451">
        <v>226034.149</v>
      </c>
      <c r="Y27" s="780">
        <v>661.43700000000001</v>
      </c>
      <c r="Z27" s="817" t="s">
        <v>650</v>
      </c>
      <c r="AA27" s="818" t="s">
        <v>640</v>
      </c>
    </row>
    <row r="28" spans="1:27" ht="10.5" customHeight="1">
      <c r="A28" s="783" t="s">
        <v>770</v>
      </c>
      <c r="B28" s="449">
        <v>244150.93599999999</v>
      </c>
      <c r="C28" s="448">
        <v>244150.93599999999</v>
      </c>
      <c r="D28" s="448" t="s">
        <v>751</v>
      </c>
      <c r="E28" s="819">
        <v>67681.597999999998</v>
      </c>
      <c r="F28" s="448">
        <v>67681.597999999998</v>
      </c>
      <c r="G28" s="448" t="s">
        <v>751</v>
      </c>
      <c r="H28" s="448">
        <v>90943.634999999995</v>
      </c>
      <c r="I28" s="448">
        <v>90943.634999999995</v>
      </c>
      <c r="J28" s="448" t="s">
        <v>751</v>
      </c>
      <c r="K28" s="448">
        <v>85525.702000000005</v>
      </c>
      <c r="L28" s="448">
        <v>85525.702000000005</v>
      </c>
      <c r="M28" s="448" t="s">
        <v>751</v>
      </c>
      <c r="N28" s="449">
        <v>27246.794999999998</v>
      </c>
      <c r="O28" s="448">
        <v>27246.794999999998</v>
      </c>
      <c r="P28" s="448" t="s">
        <v>751</v>
      </c>
      <c r="Q28" s="448">
        <v>5770.6210000000001</v>
      </c>
      <c r="R28" s="819">
        <v>5770.6210000000001</v>
      </c>
      <c r="S28" s="448" t="s">
        <v>751</v>
      </c>
      <c r="T28" s="448">
        <v>4579.5990000000002</v>
      </c>
      <c r="U28" s="448">
        <v>4579.5990000000002</v>
      </c>
      <c r="V28" s="448" t="s">
        <v>751</v>
      </c>
      <c r="W28" s="448">
        <v>16896.575000000001</v>
      </c>
      <c r="X28" s="448">
        <v>16896.575000000001</v>
      </c>
      <c r="Y28" s="779" t="s">
        <v>751</v>
      </c>
      <c r="Z28" s="933">
        <f>E28/$E$64</f>
        <v>2.4904042002200841E-2</v>
      </c>
      <c r="AA28" s="934">
        <f>R28/$R$64</f>
        <v>1.0260147779692344E-2</v>
      </c>
    </row>
    <row r="29" spans="1:27" ht="10.5" customHeight="1">
      <c r="A29" s="783" t="s">
        <v>771</v>
      </c>
      <c r="B29" s="448">
        <v>409846.15899999999</v>
      </c>
      <c r="C29" s="448">
        <v>406400.99400000001</v>
      </c>
      <c r="D29" s="448">
        <v>3445.165</v>
      </c>
      <c r="E29" s="819">
        <v>124606.201</v>
      </c>
      <c r="F29" s="448">
        <v>123298.01700000001</v>
      </c>
      <c r="G29" s="448">
        <v>1308.183</v>
      </c>
      <c r="H29" s="448">
        <v>160984.508</v>
      </c>
      <c r="I29" s="448">
        <v>159771.315</v>
      </c>
      <c r="J29" s="448">
        <v>1213.194</v>
      </c>
      <c r="K29" s="448">
        <v>124255.45</v>
      </c>
      <c r="L29" s="448">
        <v>123331.662</v>
      </c>
      <c r="M29" s="448">
        <v>923.78800000000001</v>
      </c>
      <c r="N29" s="449">
        <v>156399.505</v>
      </c>
      <c r="O29" s="448">
        <v>155538.24100000001</v>
      </c>
      <c r="P29" s="448">
        <v>861.26400000000001</v>
      </c>
      <c r="Q29" s="448">
        <v>43191.038</v>
      </c>
      <c r="R29" s="819">
        <v>42606.745000000003</v>
      </c>
      <c r="S29" s="448">
        <v>584.29399999999998</v>
      </c>
      <c r="T29" s="448">
        <v>32004.87</v>
      </c>
      <c r="U29" s="448">
        <v>32004.87</v>
      </c>
      <c r="V29" s="448" t="s">
        <v>751</v>
      </c>
      <c r="W29" s="448">
        <v>81203.596000000005</v>
      </c>
      <c r="X29" s="448">
        <v>80926.626000000004</v>
      </c>
      <c r="Y29" s="779">
        <v>276.97000000000003</v>
      </c>
      <c r="Z29" s="933">
        <f t="shared" ref="Z29:Z35" si="0">E29/$E$64</f>
        <v>4.5849952647966152E-2</v>
      </c>
      <c r="AA29" s="934">
        <f t="shared" ref="AA29:AA40" si="1">R29/$R$64</f>
        <v>7.5754671830235945E-2</v>
      </c>
    </row>
    <row r="30" spans="1:27" ht="10.5" customHeight="1">
      <c r="A30" s="783" t="s">
        <v>772</v>
      </c>
      <c r="B30" s="449">
        <v>25098.420999999998</v>
      </c>
      <c r="C30" s="448">
        <v>24545.645</v>
      </c>
      <c r="D30" s="448">
        <v>552.77599999999995</v>
      </c>
      <c r="E30" s="819">
        <v>11022.047</v>
      </c>
      <c r="F30" s="448">
        <v>10469.271000000001</v>
      </c>
      <c r="G30" s="448">
        <v>552.77599999999995</v>
      </c>
      <c r="H30" s="448">
        <v>10802.026</v>
      </c>
      <c r="I30" s="448">
        <v>10802.026</v>
      </c>
      <c r="J30" s="448" t="s">
        <v>751</v>
      </c>
      <c r="K30" s="448">
        <v>3274.348</v>
      </c>
      <c r="L30" s="448">
        <v>3274.348</v>
      </c>
      <c r="M30" s="448" t="s">
        <v>751</v>
      </c>
      <c r="N30" s="449">
        <v>6080.1279999999997</v>
      </c>
      <c r="O30" s="448">
        <v>5419.3069999999998</v>
      </c>
      <c r="P30" s="448">
        <v>660.822</v>
      </c>
      <c r="Q30" s="448">
        <v>4599.5</v>
      </c>
      <c r="R30" s="819">
        <v>4018.183</v>
      </c>
      <c r="S30" s="448">
        <v>581.31700000000001</v>
      </c>
      <c r="T30" s="448">
        <v>879.90499999999997</v>
      </c>
      <c r="U30" s="448">
        <v>879.90499999999997</v>
      </c>
      <c r="V30" s="448" t="s">
        <v>751</v>
      </c>
      <c r="W30" s="448">
        <v>600.72400000000005</v>
      </c>
      <c r="X30" s="448">
        <v>521.21900000000005</v>
      </c>
      <c r="Y30" s="779">
        <v>79.504999999999995</v>
      </c>
      <c r="Z30" s="933">
        <f t="shared" si="0"/>
        <v>4.0556595817703919E-3</v>
      </c>
      <c r="AA30" s="934">
        <f t="shared" si="1"/>
        <v>7.1443179834280446E-3</v>
      </c>
    </row>
    <row r="31" spans="1:27" ht="10.5" customHeight="1">
      <c r="A31" s="783" t="s">
        <v>773</v>
      </c>
      <c r="B31" s="449">
        <v>60553.951999999997</v>
      </c>
      <c r="C31" s="448">
        <v>56133.892999999996</v>
      </c>
      <c r="D31" s="448">
        <v>4420.0590000000002</v>
      </c>
      <c r="E31" s="819">
        <v>24753.775000000001</v>
      </c>
      <c r="F31" s="448">
        <v>21916.897000000001</v>
      </c>
      <c r="G31" s="448">
        <v>2836.8789999999999</v>
      </c>
      <c r="H31" s="448">
        <v>20228.196</v>
      </c>
      <c r="I31" s="448">
        <v>18645.016</v>
      </c>
      <c r="J31" s="448">
        <v>1583.18</v>
      </c>
      <c r="K31" s="448">
        <v>15571.981</v>
      </c>
      <c r="L31" s="448">
        <v>15571.981</v>
      </c>
      <c r="M31" s="448" t="s">
        <v>751</v>
      </c>
      <c r="N31" s="449">
        <v>10553.343000000001</v>
      </c>
      <c r="O31" s="448">
        <v>10553.343000000001</v>
      </c>
      <c r="P31" s="448" t="s">
        <v>751</v>
      </c>
      <c r="Q31" s="448" t="s">
        <v>751</v>
      </c>
      <c r="R31" s="819" t="s">
        <v>751</v>
      </c>
      <c r="S31" s="448" t="s">
        <v>751</v>
      </c>
      <c r="T31" s="448">
        <v>408.96699999999998</v>
      </c>
      <c r="U31" s="448">
        <v>408.96699999999998</v>
      </c>
      <c r="V31" s="448" t="s">
        <v>751</v>
      </c>
      <c r="W31" s="448">
        <v>10144.375</v>
      </c>
      <c r="X31" s="448">
        <v>10144.375</v>
      </c>
      <c r="Y31" s="779" t="s">
        <v>751</v>
      </c>
      <c r="Z31" s="933">
        <f t="shared" si="0"/>
        <v>9.1083702295715486E-3</v>
      </c>
      <c r="AA31" s="935" t="s">
        <v>910</v>
      </c>
    </row>
    <row r="32" spans="1:27" ht="10.5" customHeight="1">
      <c r="A32" s="783" t="s">
        <v>774</v>
      </c>
      <c r="B32" s="448">
        <v>99512.209000000003</v>
      </c>
      <c r="C32" s="448">
        <v>93805.591</v>
      </c>
      <c r="D32" s="448">
        <v>5706.6180000000004</v>
      </c>
      <c r="E32" s="819">
        <v>51090.885000000002</v>
      </c>
      <c r="F32" s="448">
        <v>46365.212</v>
      </c>
      <c r="G32" s="448">
        <v>4725.6729999999998</v>
      </c>
      <c r="H32" s="448">
        <v>29901.475999999999</v>
      </c>
      <c r="I32" s="448">
        <v>29520.478999999999</v>
      </c>
      <c r="J32" s="448">
        <v>380.99700000000001</v>
      </c>
      <c r="K32" s="448">
        <v>18519.848000000002</v>
      </c>
      <c r="L32" s="448">
        <v>17919.899000000001</v>
      </c>
      <c r="M32" s="448">
        <v>599.94899999999996</v>
      </c>
      <c r="N32" s="449">
        <v>51779.625999999997</v>
      </c>
      <c r="O32" s="448">
        <v>49070.769</v>
      </c>
      <c r="P32" s="448">
        <v>2708.857</v>
      </c>
      <c r="Q32" s="448">
        <v>27681.116999999998</v>
      </c>
      <c r="R32" s="819">
        <v>24974.45</v>
      </c>
      <c r="S32" s="448">
        <v>2706.6669999999999</v>
      </c>
      <c r="T32" s="448">
        <v>7011.6670000000004</v>
      </c>
      <c r="U32" s="448">
        <v>7011.6670000000004</v>
      </c>
      <c r="V32" s="448" t="s">
        <v>751</v>
      </c>
      <c r="W32" s="448">
        <v>17086.842000000001</v>
      </c>
      <c r="X32" s="448">
        <v>17084.651999999998</v>
      </c>
      <c r="Y32" s="779">
        <v>2.1890000000000001</v>
      </c>
      <c r="Z32" s="933">
        <f t="shared" si="0"/>
        <v>1.8799342562355176E-2</v>
      </c>
      <c r="AA32" s="934">
        <f t="shared" si="1"/>
        <v>4.440450130350572E-2</v>
      </c>
    </row>
    <row r="33" spans="1:27" ht="10.5" customHeight="1">
      <c r="A33" s="783" t="s">
        <v>775</v>
      </c>
      <c r="B33" s="448">
        <v>13384.561</v>
      </c>
      <c r="C33" s="448">
        <v>12277.494000000001</v>
      </c>
      <c r="D33" s="448">
        <v>1107.067</v>
      </c>
      <c r="E33" s="819">
        <v>7757.2520000000004</v>
      </c>
      <c r="F33" s="448">
        <v>6889.857</v>
      </c>
      <c r="G33" s="448">
        <v>867.39499999999998</v>
      </c>
      <c r="H33" s="448">
        <v>3913.2640000000001</v>
      </c>
      <c r="I33" s="448">
        <v>3764.7820000000002</v>
      </c>
      <c r="J33" s="448">
        <v>148.482</v>
      </c>
      <c r="K33" s="448">
        <v>1714.0450000000001</v>
      </c>
      <c r="L33" s="448">
        <v>1622.855</v>
      </c>
      <c r="M33" s="448">
        <v>91.19</v>
      </c>
      <c r="N33" s="449">
        <v>5190.08</v>
      </c>
      <c r="O33" s="448">
        <v>4941.9070000000002</v>
      </c>
      <c r="P33" s="448">
        <v>248.173</v>
      </c>
      <c r="Q33" s="448">
        <v>3826.9340000000002</v>
      </c>
      <c r="R33" s="819">
        <v>3578.761</v>
      </c>
      <c r="S33" s="448">
        <v>248.173</v>
      </c>
      <c r="T33" s="448">
        <v>406.87400000000002</v>
      </c>
      <c r="U33" s="448">
        <v>406.87400000000002</v>
      </c>
      <c r="V33" s="448" t="s">
        <v>751</v>
      </c>
      <c r="W33" s="448">
        <v>956.27200000000005</v>
      </c>
      <c r="X33" s="448">
        <v>956.27200000000005</v>
      </c>
      <c r="Y33" s="779" t="s">
        <v>751</v>
      </c>
      <c r="Z33" s="933">
        <f t="shared" si="0"/>
        <v>2.8543494145876476E-3</v>
      </c>
      <c r="AA33" s="934">
        <f t="shared" si="1"/>
        <v>6.3630269130825878E-3</v>
      </c>
    </row>
    <row r="34" spans="1:27" ht="10.5" customHeight="1">
      <c r="A34" s="814" t="s">
        <v>698</v>
      </c>
      <c r="B34" s="448">
        <v>40869.79</v>
      </c>
      <c r="C34" s="448">
        <v>37351.904000000002</v>
      </c>
      <c r="D34" s="448">
        <v>3517.8850000000002</v>
      </c>
      <c r="E34" s="448">
        <v>19649.708999999999</v>
      </c>
      <c r="F34" s="448">
        <v>17150.771000000001</v>
      </c>
      <c r="G34" s="448">
        <v>2498.9380000000001</v>
      </c>
      <c r="H34" s="448">
        <v>8910.991</v>
      </c>
      <c r="I34" s="448">
        <v>8244.3279999999995</v>
      </c>
      <c r="J34" s="448">
        <v>666.66300000000001</v>
      </c>
      <c r="K34" s="448">
        <v>12309.09</v>
      </c>
      <c r="L34" s="448">
        <v>11956.806</v>
      </c>
      <c r="M34" s="448">
        <v>352.28399999999999</v>
      </c>
      <c r="N34" s="449">
        <v>9567.3860000000004</v>
      </c>
      <c r="O34" s="448">
        <v>9205.098</v>
      </c>
      <c r="P34" s="448">
        <v>362.28699999999998</v>
      </c>
      <c r="Q34" s="448">
        <v>1844.537</v>
      </c>
      <c r="R34" s="448">
        <v>1482.25</v>
      </c>
      <c r="S34" s="448">
        <v>362.28699999999998</v>
      </c>
      <c r="T34" s="448">
        <v>3248.61</v>
      </c>
      <c r="U34" s="448">
        <v>3248.61</v>
      </c>
      <c r="V34" s="448" t="s">
        <v>751</v>
      </c>
      <c r="W34" s="448">
        <v>4474.2389999999996</v>
      </c>
      <c r="X34" s="448">
        <v>4474.2389999999996</v>
      </c>
      <c r="Y34" s="779" t="s">
        <v>751</v>
      </c>
      <c r="Z34" s="933"/>
      <c r="AA34" s="934"/>
    </row>
    <row r="35" spans="1:27" ht="10.5" customHeight="1">
      <c r="A35" s="783" t="s">
        <v>776</v>
      </c>
      <c r="B35" s="448">
        <v>32454.785</v>
      </c>
      <c r="C35" s="448">
        <v>30750.127</v>
      </c>
      <c r="D35" s="448">
        <v>1704.6579999999999</v>
      </c>
      <c r="E35" s="819">
        <v>19838.661</v>
      </c>
      <c r="F35" s="448">
        <v>18134.003000000001</v>
      </c>
      <c r="G35" s="448">
        <v>1704.6579999999999</v>
      </c>
      <c r="H35" s="448">
        <v>6633.5460000000003</v>
      </c>
      <c r="I35" s="448">
        <v>6633.5460000000003</v>
      </c>
      <c r="J35" s="448" t="s">
        <v>751</v>
      </c>
      <c r="K35" s="448">
        <v>5982.5780000000004</v>
      </c>
      <c r="L35" s="448">
        <v>5982.5780000000004</v>
      </c>
      <c r="M35" s="448" t="s">
        <v>751</v>
      </c>
      <c r="N35" s="449">
        <v>3767.44</v>
      </c>
      <c r="O35" s="448">
        <v>3755.39</v>
      </c>
      <c r="P35" s="448">
        <v>12.048999999999999</v>
      </c>
      <c r="Q35" s="448">
        <v>3124.9650000000001</v>
      </c>
      <c r="R35" s="819">
        <v>3112.9160000000002</v>
      </c>
      <c r="S35" s="448">
        <v>12.048999999999999</v>
      </c>
      <c r="T35" s="448">
        <v>311.08600000000001</v>
      </c>
      <c r="U35" s="448">
        <v>311.08600000000001</v>
      </c>
      <c r="V35" s="448" t="s">
        <v>751</v>
      </c>
      <c r="W35" s="448">
        <v>331.38799999999998</v>
      </c>
      <c r="X35" s="448">
        <v>331.38799999999998</v>
      </c>
      <c r="Y35" s="779" t="s">
        <v>751</v>
      </c>
      <c r="Z35" s="933">
        <f t="shared" si="0"/>
        <v>7.2998106045224255E-3</v>
      </c>
      <c r="AA35" s="934">
        <f t="shared" si="1"/>
        <v>5.5347558236399129E-3</v>
      </c>
    </row>
    <row r="36" spans="1:27" ht="10.5" customHeight="1">
      <c r="A36" s="814" t="s">
        <v>700</v>
      </c>
      <c r="B36" s="448">
        <v>132231.81899999999</v>
      </c>
      <c r="C36" s="448">
        <v>123734.344</v>
      </c>
      <c r="D36" s="448">
        <v>8497.4750000000004</v>
      </c>
      <c r="E36" s="448">
        <v>86289.186000000002</v>
      </c>
      <c r="F36" s="448">
        <v>78859.611000000004</v>
      </c>
      <c r="G36" s="448">
        <v>7429.5749999999998</v>
      </c>
      <c r="H36" s="448">
        <v>15912.347</v>
      </c>
      <c r="I36" s="448">
        <v>14978.888999999999</v>
      </c>
      <c r="J36" s="448">
        <v>933.45799999999997</v>
      </c>
      <c r="K36" s="448">
        <v>30030.286</v>
      </c>
      <c r="L36" s="448">
        <v>29895.844000000001</v>
      </c>
      <c r="M36" s="448">
        <v>134.44200000000001</v>
      </c>
      <c r="N36" s="449">
        <v>21082.49</v>
      </c>
      <c r="O36" s="448">
        <v>20876.293000000001</v>
      </c>
      <c r="P36" s="448">
        <v>206.197</v>
      </c>
      <c r="Q36" s="448">
        <v>12101.967000000001</v>
      </c>
      <c r="R36" s="448">
        <v>12038.549000000001</v>
      </c>
      <c r="S36" s="448">
        <v>63.417999999999999</v>
      </c>
      <c r="T36" s="448">
        <v>3260.5320000000002</v>
      </c>
      <c r="U36" s="448">
        <v>3260.5320000000002</v>
      </c>
      <c r="V36" s="448" t="s">
        <v>751</v>
      </c>
      <c r="W36" s="448">
        <v>5719.991</v>
      </c>
      <c r="X36" s="448">
        <v>5577.2120000000004</v>
      </c>
      <c r="Y36" s="779">
        <v>142.779</v>
      </c>
      <c r="Z36" s="933"/>
      <c r="AA36" s="934"/>
    </row>
    <row r="37" spans="1:27" ht="10.5" customHeight="1">
      <c r="A37" s="814" t="s">
        <v>701</v>
      </c>
      <c r="B37" s="448">
        <v>382228.91399999999</v>
      </c>
      <c r="C37" s="448">
        <v>374300.22700000001</v>
      </c>
      <c r="D37" s="448">
        <v>7928.6869999999999</v>
      </c>
      <c r="E37" s="448">
        <v>232890.30100000001</v>
      </c>
      <c r="F37" s="448">
        <v>225929.16500000001</v>
      </c>
      <c r="G37" s="448">
        <v>6961.1360000000004</v>
      </c>
      <c r="H37" s="448">
        <v>105391.30100000001</v>
      </c>
      <c r="I37" s="448">
        <v>104868.079</v>
      </c>
      <c r="J37" s="448">
        <v>523.22199999999998</v>
      </c>
      <c r="K37" s="448">
        <v>43947.311000000002</v>
      </c>
      <c r="L37" s="448">
        <v>43502.983</v>
      </c>
      <c r="M37" s="448">
        <v>444.32900000000001</v>
      </c>
      <c r="N37" s="449">
        <v>282302.321</v>
      </c>
      <c r="O37" s="448">
        <v>280242.50699999998</v>
      </c>
      <c r="P37" s="448">
        <v>2059.8130000000001</v>
      </c>
      <c r="Q37" s="448">
        <v>189981.53400000001</v>
      </c>
      <c r="R37" s="448">
        <v>187921.72099999999</v>
      </c>
      <c r="S37" s="448">
        <v>2059.8130000000001</v>
      </c>
      <c r="T37" s="448">
        <v>50222.652999999998</v>
      </c>
      <c r="U37" s="448">
        <v>50222.652999999998</v>
      </c>
      <c r="V37" s="448" t="s">
        <v>751</v>
      </c>
      <c r="W37" s="448">
        <v>42098.133999999998</v>
      </c>
      <c r="X37" s="448">
        <v>42098.133999999998</v>
      </c>
      <c r="Y37" s="779" t="s">
        <v>751</v>
      </c>
      <c r="Z37" s="933"/>
      <c r="AA37" s="934"/>
    </row>
    <row r="38" spans="1:27" ht="10.5" customHeight="1">
      <c r="A38" s="783" t="s">
        <v>777</v>
      </c>
      <c r="B38" s="453">
        <v>371756.73599999998</v>
      </c>
      <c r="C38" s="453">
        <v>357361.11099999998</v>
      </c>
      <c r="D38" s="453">
        <v>14395.625</v>
      </c>
      <c r="E38" s="820">
        <v>206516.63099999999</v>
      </c>
      <c r="F38" s="453">
        <v>193211.397</v>
      </c>
      <c r="G38" s="453">
        <v>13305.235000000001</v>
      </c>
      <c r="H38" s="453">
        <v>120037.00599999999</v>
      </c>
      <c r="I38" s="453">
        <v>119421.174</v>
      </c>
      <c r="J38" s="453">
        <v>615.83199999999999</v>
      </c>
      <c r="K38" s="453">
        <v>45203.099000000002</v>
      </c>
      <c r="L38" s="453">
        <v>44728.54</v>
      </c>
      <c r="M38" s="453">
        <v>474.55900000000003</v>
      </c>
      <c r="N38" s="452">
        <v>229649.35</v>
      </c>
      <c r="O38" s="453">
        <v>228982.42800000001</v>
      </c>
      <c r="P38" s="453">
        <v>666.92100000000005</v>
      </c>
      <c r="Q38" s="453">
        <v>135558.31599999999</v>
      </c>
      <c r="R38" s="820">
        <v>135051.38800000001</v>
      </c>
      <c r="S38" s="453">
        <v>506.92700000000002</v>
      </c>
      <c r="T38" s="453">
        <v>46907.584000000003</v>
      </c>
      <c r="U38" s="453">
        <v>46907.584000000003</v>
      </c>
      <c r="V38" s="453" t="s">
        <v>751</v>
      </c>
      <c r="W38" s="453">
        <v>47183.45</v>
      </c>
      <c r="X38" s="453">
        <v>47023.455999999998</v>
      </c>
      <c r="Y38" s="781">
        <v>159.994</v>
      </c>
      <c r="Z38" s="933">
        <f t="shared" ref="Z38:Z40" si="2">E38/$E$64</f>
        <v>7.5989619107057912E-2</v>
      </c>
      <c r="AA38" s="934">
        <f t="shared" si="1"/>
        <v>0.24012098502614701</v>
      </c>
    </row>
    <row r="39" spans="1:27" ht="10.5" customHeight="1">
      <c r="A39" s="783" t="s">
        <v>704</v>
      </c>
      <c r="B39" s="455">
        <v>1771572.7139999999</v>
      </c>
      <c r="C39" s="455">
        <v>1738374.5619999999</v>
      </c>
      <c r="D39" s="455">
        <v>33198.150999999998</v>
      </c>
      <c r="E39" s="821">
        <v>1441396.845</v>
      </c>
      <c r="F39" s="455">
        <v>1412850.115</v>
      </c>
      <c r="G39" s="455">
        <v>28546.73</v>
      </c>
      <c r="H39" s="455">
        <v>130683.641</v>
      </c>
      <c r="I39" s="455">
        <v>129680.542</v>
      </c>
      <c r="J39" s="455">
        <v>1003.099</v>
      </c>
      <c r="K39" s="455">
        <v>199492.228</v>
      </c>
      <c r="L39" s="455">
        <v>195843.905</v>
      </c>
      <c r="M39" s="455">
        <v>3648.3229999999999</v>
      </c>
      <c r="N39" s="454" t="s">
        <v>767</v>
      </c>
      <c r="O39" s="455" t="s">
        <v>767</v>
      </c>
      <c r="P39" s="455" t="s">
        <v>767</v>
      </c>
      <c r="Q39" s="455" t="s">
        <v>767</v>
      </c>
      <c r="R39" s="821" t="s">
        <v>767</v>
      </c>
      <c r="S39" s="455" t="s">
        <v>767</v>
      </c>
      <c r="T39" s="455" t="s">
        <v>767</v>
      </c>
      <c r="U39" s="455" t="s">
        <v>767</v>
      </c>
      <c r="V39" s="455" t="s">
        <v>767</v>
      </c>
      <c r="W39" s="455" t="s">
        <v>767</v>
      </c>
      <c r="X39" s="455" t="s">
        <v>767</v>
      </c>
      <c r="Y39" s="782" t="s">
        <v>767</v>
      </c>
      <c r="Z39" s="933">
        <f t="shared" si="2"/>
        <v>0.53037470494889583</v>
      </c>
      <c r="AA39" s="935" t="s">
        <v>910</v>
      </c>
    </row>
    <row r="40" spans="1:27" ht="10.5" customHeight="1">
      <c r="A40" s="783" t="s">
        <v>707</v>
      </c>
      <c r="B40" s="448">
        <v>909153.84100000001</v>
      </c>
      <c r="C40" s="448">
        <v>861171.603</v>
      </c>
      <c r="D40" s="448">
        <v>47982.239000000001</v>
      </c>
      <c r="E40" s="819">
        <v>546533.36899999995</v>
      </c>
      <c r="F40" s="448">
        <v>506868.34899999999</v>
      </c>
      <c r="G40" s="448">
        <v>39665.019999999997</v>
      </c>
      <c r="H40" s="448">
        <v>202108.06</v>
      </c>
      <c r="I40" s="448">
        <v>199590.53400000001</v>
      </c>
      <c r="J40" s="448">
        <v>2517.5259999999998</v>
      </c>
      <c r="K40" s="448">
        <v>160512.41200000001</v>
      </c>
      <c r="L40" s="448">
        <v>154712.71900000001</v>
      </c>
      <c r="M40" s="448">
        <v>5799.6930000000002</v>
      </c>
      <c r="N40" s="449">
        <v>260453.851</v>
      </c>
      <c r="O40" s="448">
        <v>257674.89</v>
      </c>
      <c r="P40" s="448">
        <v>2778.962</v>
      </c>
      <c r="Q40" s="448">
        <v>193296.02799999999</v>
      </c>
      <c r="R40" s="819">
        <v>190562.633</v>
      </c>
      <c r="S40" s="448">
        <v>2733.395</v>
      </c>
      <c r="T40" s="448">
        <v>38181.631999999998</v>
      </c>
      <c r="U40" s="448">
        <v>38181.631999999998</v>
      </c>
      <c r="V40" s="448" t="s">
        <v>751</v>
      </c>
      <c r="W40" s="448">
        <v>28976.190999999999</v>
      </c>
      <c r="X40" s="448">
        <v>28930.625</v>
      </c>
      <c r="Y40" s="779">
        <v>45.566000000000003</v>
      </c>
      <c r="Z40" s="933">
        <f t="shared" si="2"/>
        <v>0.20110178215916727</v>
      </c>
      <c r="AA40" s="934">
        <f t="shared" si="1"/>
        <v>0.33881982127526261</v>
      </c>
    </row>
    <row r="41" spans="1:27" ht="10.5" customHeight="1">
      <c r="A41" s="814" t="s">
        <v>778</v>
      </c>
      <c r="B41" s="451">
        <v>820354.56200000003</v>
      </c>
      <c r="C41" s="451">
        <v>756682.88899999997</v>
      </c>
      <c r="D41" s="451">
        <v>63671.673000000003</v>
      </c>
      <c r="E41" s="451">
        <v>500609.304</v>
      </c>
      <c r="F41" s="451">
        <v>446646.55599999998</v>
      </c>
      <c r="G41" s="451">
        <v>53962.748</v>
      </c>
      <c r="H41" s="451">
        <v>236369.86799999999</v>
      </c>
      <c r="I41" s="451">
        <v>234166.15900000001</v>
      </c>
      <c r="J41" s="451">
        <v>2203.7089999999998</v>
      </c>
      <c r="K41" s="451">
        <v>83375.39</v>
      </c>
      <c r="L41" s="451">
        <v>75870.172999999995</v>
      </c>
      <c r="M41" s="451">
        <v>7505.2169999999996</v>
      </c>
      <c r="N41" s="450">
        <v>428342.70400000003</v>
      </c>
      <c r="O41" s="451">
        <v>413712.54</v>
      </c>
      <c r="P41" s="451">
        <v>14630.164000000001</v>
      </c>
      <c r="Q41" s="451">
        <v>331457.299</v>
      </c>
      <c r="R41" s="451">
        <v>317119.946</v>
      </c>
      <c r="S41" s="451">
        <v>14337.352000000001</v>
      </c>
      <c r="T41" s="451">
        <v>60956.381000000001</v>
      </c>
      <c r="U41" s="451">
        <v>60863.555999999997</v>
      </c>
      <c r="V41" s="451">
        <v>92.825000000000003</v>
      </c>
      <c r="W41" s="451">
        <v>35929.025000000001</v>
      </c>
      <c r="X41" s="451">
        <v>35729.038</v>
      </c>
      <c r="Y41" s="780">
        <v>199.98699999999999</v>
      </c>
      <c r="Z41" s="933"/>
      <c r="AA41" s="934"/>
    </row>
    <row r="42" spans="1:27" ht="10.5" customHeight="1">
      <c r="A42" s="815" t="s">
        <v>779</v>
      </c>
      <c r="B42" s="449">
        <v>159963.149</v>
      </c>
      <c r="C42" s="448">
        <v>141548.65</v>
      </c>
      <c r="D42" s="448">
        <v>18414.499</v>
      </c>
      <c r="E42" s="448">
        <v>98214.517999999996</v>
      </c>
      <c r="F42" s="448">
        <v>83086.7</v>
      </c>
      <c r="G42" s="448">
        <v>15127.817999999999</v>
      </c>
      <c r="H42" s="448">
        <v>43196.909</v>
      </c>
      <c r="I42" s="448">
        <v>42688.857000000004</v>
      </c>
      <c r="J42" s="448">
        <v>508.05200000000002</v>
      </c>
      <c r="K42" s="448">
        <v>18551.722000000002</v>
      </c>
      <c r="L42" s="448">
        <v>15773.092000000001</v>
      </c>
      <c r="M42" s="448">
        <v>2778.63</v>
      </c>
      <c r="N42" s="449">
        <v>68687.126000000004</v>
      </c>
      <c r="O42" s="448">
        <v>64714.953999999998</v>
      </c>
      <c r="P42" s="448">
        <v>3972.172</v>
      </c>
      <c r="Q42" s="448">
        <v>48186.618999999999</v>
      </c>
      <c r="R42" s="448">
        <v>44308.862000000001</v>
      </c>
      <c r="S42" s="448">
        <v>3877.7570000000001</v>
      </c>
      <c r="T42" s="448">
        <v>14007.489</v>
      </c>
      <c r="U42" s="448">
        <v>13914.664000000001</v>
      </c>
      <c r="V42" s="448">
        <v>92.825000000000003</v>
      </c>
      <c r="W42" s="448">
        <v>6493.0190000000002</v>
      </c>
      <c r="X42" s="448">
        <v>6491.4290000000001</v>
      </c>
      <c r="Y42" s="779">
        <v>1.59</v>
      </c>
      <c r="Z42" s="933"/>
      <c r="AA42" s="934"/>
    </row>
    <row r="43" spans="1:27" ht="10.5" customHeight="1">
      <c r="A43" s="815" t="s">
        <v>780</v>
      </c>
      <c r="B43" s="449">
        <v>48655.218000000001</v>
      </c>
      <c r="C43" s="448">
        <v>46566.99</v>
      </c>
      <c r="D43" s="448">
        <v>2088.2280000000001</v>
      </c>
      <c r="E43" s="448">
        <v>31853.33</v>
      </c>
      <c r="F43" s="448">
        <v>29780.133999999998</v>
      </c>
      <c r="G43" s="448">
        <v>2073.1959999999999</v>
      </c>
      <c r="H43" s="448">
        <v>15564.434999999999</v>
      </c>
      <c r="I43" s="448">
        <v>15549.403</v>
      </c>
      <c r="J43" s="448">
        <v>15.032</v>
      </c>
      <c r="K43" s="448">
        <v>1237.454</v>
      </c>
      <c r="L43" s="448">
        <v>1237.454</v>
      </c>
      <c r="M43" s="448" t="s">
        <v>751</v>
      </c>
      <c r="N43" s="449">
        <v>42966.982000000004</v>
      </c>
      <c r="O43" s="448">
        <v>41922.875</v>
      </c>
      <c r="P43" s="448">
        <v>1044.107</v>
      </c>
      <c r="Q43" s="448">
        <v>32086.072</v>
      </c>
      <c r="R43" s="448">
        <v>31041.965</v>
      </c>
      <c r="S43" s="448">
        <v>1044.107</v>
      </c>
      <c r="T43" s="448">
        <v>9138.6689999999999</v>
      </c>
      <c r="U43" s="448">
        <v>9138.6689999999999</v>
      </c>
      <c r="V43" s="448" t="s">
        <v>751</v>
      </c>
      <c r="W43" s="448">
        <v>1742.241</v>
      </c>
      <c r="X43" s="448">
        <v>1742.241</v>
      </c>
      <c r="Y43" s="779" t="s">
        <v>751</v>
      </c>
      <c r="Z43" s="933"/>
      <c r="AA43" s="934"/>
    </row>
    <row r="44" spans="1:27" ht="10.5" customHeight="1">
      <c r="A44" s="815" t="s">
        <v>781</v>
      </c>
      <c r="B44" s="449">
        <v>52959.021999999997</v>
      </c>
      <c r="C44" s="448">
        <v>49283.786</v>
      </c>
      <c r="D44" s="448">
        <v>3675.2359999999999</v>
      </c>
      <c r="E44" s="448">
        <v>37838.815000000002</v>
      </c>
      <c r="F44" s="448">
        <v>34168.707000000002</v>
      </c>
      <c r="G44" s="448">
        <v>3670.1080000000002</v>
      </c>
      <c r="H44" s="448">
        <v>12972.964</v>
      </c>
      <c r="I44" s="448">
        <v>12967.835999999999</v>
      </c>
      <c r="J44" s="448">
        <v>5.1280000000000001</v>
      </c>
      <c r="K44" s="448">
        <v>2147.2420000000002</v>
      </c>
      <c r="L44" s="448">
        <v>2147.2420000000002</v>
      </c>
      <c r="M44" s="448" t="s">
        <v>751</v>
      </c>
      <c r="N44" s="449">
        <v>42441.864000000001</v>
      </c>
      <c r="O44" s="448">
        <v>41127.091999999997</v>
      </c>
      <c r="P44" s="448">
        <v>1314.7719999999999</v>
      </c>
      <c r="Q44" s="448">
        <v>38370.305</v>
      </c>
      <c r="R44" s="448">
        <v>37199.900999999998</v>
      </c>
      <c r="S44" s="448">
        <v>1170.403</v>
      </c>
      <c r="T44" s="448">
        <v>2553.0740000000001</v>
      </c>
      <c r="U44" s="448">
        <v>2553.0740000000001</v>
      </c>
      <c r="V44" s="448" t="s">
        <v>751</v>
      </c>
      <c r="W44" s="448">
        <v>1518.4849999999999</v>
      </c>
      <c r="X44" s="448">
        <v>1374.116</v>
      </c>
      <c r="Y44" s="779">
        <v>144.369</v>
      </c>
      <c r="Z44" s="933"/>
      <c r="AA44" s="934"/>
    </row>
    <row r="45" spans="1:27" ht="10.5" customHeight="1">
      <c r="A45" s="815" t="s">
        <v>782</v>
      </c>
      <c r="B45" s="449">
        <v>131258.62400000001</v>
      </c>
      <c r="C45" s="448">
        <v>123762.323</v>
      </c>
      <c r="D45" s="448">
        <v>7496.3010000000004</v>
      </c>
      <c r="E45" s="448">
        <v>68629.146999999997</v>
      </c>
      <c r="F45" s="448">
        <v>63109.527000000002</v>
      </c>
      <c r="G45" s="448">
        <v>5519.62</v>
      </c>
      <c r="H45" s="448">
        <v>42049.339</v>
      </c>
      <c r="I45" s="448">
        <v>41587.792000000001</v>
      </c>
      <c r="J45" s="448">
        <v>461.54700000000003</v>
      </c>
      <c r="K45" s="448">
        <v>20580.137999999999</v>
      </c>
      <c r="L45" s="448">
        <v>19065.004000000001</v>
      </c>
      <c r="M45" s="448">
        <v>1515.134</v>
      </c>
      <c r="N45" s="449">
        <v>54550.375999999997</v>
      </c>
      <c r="O45" s="448">
        <v>53967.161</v>
      </c>
      <c r="P45" s="448">
        <v>583.21400000000006</v>
      </c>
      <c r="Q45" s="448">
        <v>38241.983</v>
      </c>
      <c r="R45" s="448">
        <v>37658.769</v>
      </c>
      <c r="S45" s="448">
        <v>583.21400000000006</v>
      </c>
      <c r="T45" s="448">
        <v>7566.375</v>
      </c>
      <c r="U45" s="448">
        <v>7566.375</v>
      </c>
      <c r="V45" s="448" t="s">
        <v>751</v>
      </c>
      <c r="W45" s="448">
        <v>8742.0169999999998</v>
      </c>
      <c r="X45" s="448">
        <v>8742.0169999999998</v>
      </c>
      <c r="Y45" s="779" t="s">
        <v>751</v>
      </c>
      <c r="Z45" s="933"/>
      <c r="AA45" s="934"/>
    </row>
    <row r="46" spans="1:27" ht="10.5" customHeight="1">
      <c r="A46" s="815" t="s">
        <v>783</v>
      </c>
      <c r="B46" s="449">
        <v>74469.731</v>
      </c>
      <c r="C46" s="448">
        <v>72674.964000000007</v>
      </c>
      <c r="D46" s="448">
        <v>1794.768</v>
      </c>
      <c r="E46" s="448">
        <v>43431.334000000003</v>
      </c>
      <c r="F46" s="448">
        <v>41717.201999999997</v>
      </c>
      <c r="G46" s="448">
        <v>1714.1320000000001</v>
      </c>
      <c r="H46" s="448">
        <v>24767.188999999998</v>
      </c>
      <c r="I46" s="448">
        <v>24767.188999999998</v>
      </c>
      <c r="J46" s="448" t="s">
        <v>751</v>
      </c>
      <c r="K46" s="448">
        <v>6271.2079999999996</v>
      </c>
      <c r="L46" s="448">
        <v>6190.5730000000003</v>
      </c>
      <c r="M46" s="448">
        <v>80.635999999999996</v>
      </c>
      <c r="N46" s="449">
        <v>45104.663999999997</v>
      </c>
      <c r="O46" s="448">
        <v>44679.319000000003</v>
      </c>
      <c r="P46" s="448">
        <v>425.34399999999999</v>
      </c>
      <c r="Q46" s="448">
        <v>38120.548000000003</v>
      </c>
      <c r="R46" s="448">
        <v>37699.951000000001</v>
      </c>
      <c r="S46" s="448">
        <v>420.59699999999998</v>
      </c>
      <c r="T46" s="448">
        <v>5113.5330000000004</v>
      </c>
      <c r="U46" s="448">
        <v>5113.5330000000004</v>
      </c>
      <c r="V46" s="448" t="s">
        <v>751</v>
      </c>
      <c r="W46" s="448">
        <v>1870.5830000000001</v>
      </c>
      <c r="X46" s="448">
        <v>1865.836</v>
      </c>
      <c r="Y46" s="779">
        <v>4.7469999999999999</v>
      </c>
      <c r="Z46" s="933"/>
      <c r="AA46" s="934"/>
    </row>
    <row r="47" spans="1:27" ht="10.5" customHeight="1">
      <c r="A47" s="815" t="s">
        <v>784</v>
      </c>
      <c r="B47" s="449">
        <v>24962.263999999999</v>
      </c>
      <c r="C47" s="448">
        <v>23941.4</v>
      </c>
      <c r="D47" s="448">
        <v>1020.865</v>
      </c>
      <c r="E47" s="448">
        <v>13653.826999999999</v>
      </c>
      <c r="F47" s="448">
        <v>12632.962</v>
      </c>
      <c r="G47" s="448">
        <v>1020.865</v>
      </c>
      <c r="H47" s="448">
        <v>9820.9480000000003</v>
      </c>
      <c r="I47" s="448">
        <v>9820.9480000000003</v>
      </c>
      <c r="J47" s="448" t="s">
        <v>751</v>
      </c>
      <c r="K47" s="448">
        <v>1487.489</v>
      </c>
      <c r="L47" s="448">
        <v>1487.489</v>
      </c>
      <c r="M47" s="448" t="s">
        <v>751</v>
      </c>
      <c r="N47" s="449">
        <v>10426.612999999999</v>
      </c>
      <c r="O47" s="448">
        <v>9504.2420000000002</v>
      </c>
      <c r="P47" s="448">
        <v>922.37099999999998</v>
      </c>
      <c r="Q47" s="448">
        <v>10178.828</v>
      </c>
      <c r="R47" s="448">
        <v>9256.4570000000003</v>
      </c>
      <c r="S47" s="448">
        <v>922.37099999999998</v>
      </c>
      <c r="T47" s="448">
        <v>225.703</v>
      </c>
      <c r="U47" s="448">
        <v>225.703</v>
      </c>
      <c r="V47" s="448" t="s">
        <v>751</v>
      </c>
      <c r="W47" s="448">
        <v>22.082999999999998</v>
      </c>
      <c r="X47" s="448">
        <v>22.082999999999998</v>
      </c>
      <c r="Y47" s="779" t="s">
        <v>751</v>
      </c>
      <c r="Z47" s="933"/>
      <c r="AA47" s="934"/>
    </row>
    <row r="48" spans="1:27" ht="10.5" customHeight="1">
      <c r="A48" s="815" t="s">
        <v>785</v>
      </c>
      <c r="B48" s="449">
        <v>15976.549000000001</v>
      </c>
      <c r="C48" s="448">
        <v>15574.968000000001</v>
      </c>
      <c r="D48" s="448">
        <v>401.58100000000002</v>
      </c>
      <c r="E48" s="448">
        <v>5297.4660000000003</v>
      </c>
      <c r="F48" s="448">
        <v>4955.2709999999997</v>
      </c>
      <c r="G48" s="448">
        <v>342.19499999999999</v>
      </c>
      <c r="H48" s="448">
        <v>7294.4409999999998</v>
      </c>
      <c r="I48" s="448">
        <v>7294.4409999999998</v>
      </c>
      <c r="J48" s="448" t="s">
        <v>751</v>
      </c>
      <c r="K48" s="448">
        <v>3384.6419999999998</v>
      </c>
      <c r="L48" s="448">
        <v>3325.2559999999999</v>
      </c>
      <c r="M48" s="448">
        <v>59.386000000000003</v>
      </c>
      <c r="N48" s="449">
        <v>4848.9979999999996</v>
      </c>
      <c r="O48" s="448">
        <v>4750.22</v>
      </c>
      <c r="P48" s="448">
        <v>98.778000000000006</v>
      </c>
      <c r="Q48" s="448">
        <v>4451.085</v>
      </c>
      <c r="R48" s="448">
        <v>4352.3069999999998</v>
      </c>
      <c r="S48" s="448">
        <v>98.778000000000006</v>
      </c>
      <c r="T48" s="448">
        <v>181.53700000000001</v>
      </c>
      <c r="U48" s="448">
        <v>181.53700000000001</v>
      </c>
      <c r="V48" s="448" t="s">
        <v>751</v>
      </c>
      <c r="W48" s="448">
        <v>216.376</v>
      </c>
      <c r="X48" s="448">
        <v>216.376</v>
      </c>
      <c r="Y48" s="779" t="s">
        <v>751</v>
      </c>
      <c r="Z48" s="933"/>
      <c r="AA48" s="934"/>
    </row>
    <row r="49" spans="1:27" ht="10.5" customHeight="1">
      <c r="A49" s="815" t="s">
        <v>716</v>
      </c>
      <c r="B49" s="449">
        <v>11528.883</v>
      </c>
      <c r="C49" s="448">
        <v>11159.778</v>
      </c>
      <c r="D49" s="448">
        <v>369.10599999999999</v>
      </c>
      <c r="E49" s="448">
        <v>6412.027</v>
      </c>
      <c r="F49" s="448">
        <v>6111.9139999999998</v>
      </c>
      <c r="G49" s="448">
        <v>300.113</v>
      </c>
      <c r="H49" s="448">
        <v>3663.5070000000001</v>
      </c>
      <c r="I49" s="448">
        <v>3594.5149999999999</v>
      </c>
      <c r="J49" s="448">
        <v>68.992000000000004</v>
      </c>
      <c r="K49" s="448">
        <v>1453.3489999999999</v>
      </c>
      <c r="L49" s="448">
        <v>1453.3489999999999</v>
      </c>
      <c r="M49" s="448" t="s">
        <v>751</v>
      </c>
      <c r="N49" s="449">
        <v>5234.3249999999998</v>
      </c>
      <c r="O49" s="448">
        <v>5137.924</v>
      </c>
      <c r="P49" s="448">
        <v>96.400999999999996</v>
      </c>
      <c r="Q49" s="448">
        <v>4610.152</v>
      </c>
      <c r="R49" s="448">
        <v>4513.7510000000002</v>
      </c>
      <c r="S49" s="448">
        <v>96.400999999999996</v>
      </c>
      <c r="T49" s="448">
        <v>579.50400000000002</v>
      </c>
      <c r="U49" s="448">
        <v>579.50400000000002</v>
      </c>
      <c r="V49" s="448" t="s">
        <v>751</v>
      </c>
      <c r="W49" s="448">
        <v>44.667999999999999</v>
      </c>
      <c r="X49" s="448">
        <v>44.667999999999999</v>
      </c>
      <c r="Y49" s="779" t="s">
        <v>751</v>
      </c>
      <c r="Z49" s="933"/>
      <c r="AA49" s="934"/>
    </row>
    <row r="50" spans="1:27" ht="10.5" customHeight="1">
      <c r="A50" s="814" t="s">
        <v>786</v>
      </c>
      <c r="B50" s="452">
        <v>300581.12199999997</v>
      </c>
      <c r="C50" s="453">
        <v>272170.03200000001</v>
      </c>
      <c r="D50" s="453">
        <v>28411.09</v>
      </c>
      <c r="E50" s="453">
        <v>195278.84099999999</v>
      </c>
      <c r="F50" s="453">
        <v>171084.139</v>
      </c>
      <c r="G50" s="453">
        <v>24194.702000000001</v>
      </c>
      <c r="H50" s="453">
        <v>77040.134999999995</v>
      </c>
      <c r="I50" s="453">
        <v>75895.178</v>
      </c>
      <c r="J50" s="453">
        <v>1144.9570000000001</v>
      </c>
      <c r="K50" s="453">
        <v>28262.145</v>
      </c>
      <c r="L50" s="453">
        <v>25190.715</v>
      </c>
      <c r="M50" s="453">
        <v>3071.431</v>
      </c>
      <c r="N50" s="452">
        <v>154081.75599999999</v>
      </c>
      <c r="O50" s="453">
        <v>147908.75200000001</v>
      </c>
      <c r="P50" s="453">
        <v>6173.0039999999999</v>
      </c>
      <c r="Q50" s="453">
        <v>117211.70699999999</v>
      </c>
      <c r="R50" s="453">
        <v>111087.98299999999</v>
      </c>
      <c r="S50" s="453">
        <v>6123.723</v>
      </c>
      <c r="T50" s="453">
        <v>21590.498</v>
      </c>
      <c r="U50" s="453">
        <v>21590.498</v>
      </c>
      <c r="V50" s="453" t="s">
        <v>751</v>
      </c>
      <c r="W50" s="453">
        <v>15279.552</v>
      </c>
      <c r="X50" s="453">
        <v>15230.271000000001</v>
      </c>
      <c r="Y50" s="781">
        <v>49.280999999999999</v>
      </c>
      <c r="Z50" s="933"/>
      <c r="AA50" s="934"/>
    </row>
    <row r="51" spans="1:27" ht="10.5" customHeight="1">
      <c r="A51" s="814" t="s">
        <v>787</v>
      </c>
      <c r="B51" s="449">
        <v>338327.06099999999</v>
      </c>
      <c r="C51" s="448">
        <v>318638.58399999997</v>
      </c>
      <c r="D51" s="448">
        <v>19688.476999999999</v>
      </c>
      <c r="E51" s="448">
        <v>269726.63400000002</v>
      </c>
      <c r="F51" s="448">
        <v>251127.25</v>
      </c>
      <c r="G51" s="448">
        <v>18599.383999999998</v>
      </c>
      <c r="H51" s="448">
        <v>46932.743999999999</v>
      </c>
      <c r="I51" s="448">
        <v>46513.701000000001</v>
      </c>
      <c r="J51" s="448">
        <v>419.04300000000001</v>
      </c>
      <c r="K51" s="448">
        <v>21667.683000000001</v>
      </c>
      <c r="L51" s="448">
        <v>20997.633000000002</v>
      </c>
      <c r="M51" s="448">
        <v>670.05</v>
      </c>
      <c r="N51" s="449">
        <v>252222.33100000001</v>
      </c>
      <c r="O51" s="448">
        <v>244937.61799999999</v>
      </c>
      <c r="P51" s="448">
        <v>7284.7129999999997</v>
      </c>
      <c r="Q51" s="448">
        <v>225744.31</v>
      </c>
      <c r="R51" s="448">
        <v>218527.98199999999</v>
      </c>
      <c r="S51" s="448">
        <v>7216.3280000000004</v>
      </c>
      <c r="T51" s="448">
        <v>22995.976999999999</v>
      </c>
      <c r="U51" s="448">
        <v>22995.976999999999</v>
      </c>
      <c r="V51" s="448" t="s">
        <v>751</v>
      </c>
      <c r="W51" s="448">
        <v>3482.0439999999999</v>
      </c>
      <c r="X51" s="448">
        <v>3413.6590000000001</v>
      </c>
      <c r="Y51" s="779">
        <v>68.385000000000005</v>
      </c>
      <c r="Z51" s="933"/>
      <c r="AA51" s="934"/>
    </row>
    <row r="52" spans="1:27" ht="10.5" customHeight="1">
      <c r="A52" s="783" t="s">
        <v>788</v>
      </c>
      <c r="B52" s="449">
        <v>58172.317999999999</v>
      </c>
      <c r="C52" s="448">
        <v>55454.756000000001</v>
      </c>
      <c r="D52" s="448">
        <v>2717.5619999999999</v>
      </c>
      <c r="E52" s="819">
        <v>46793.822</v>
      </c>
      <c r="F52" s="448">
        <v>44122.305</v>
      </c>
      <c r="G52" s="448">
        <v>2671.5169999999998</v>
      </c>
      <c r="H52" s="448">
        <v>9276.6710000000003</v>
      </c>
      <c r="I52" s="448">
        <v>9230.6260000000002</v>
      </c>
      <c r="J52" s="448">
        <v>46.045000000000002</v>
      </c>
      <c r="K52" s="448">
        <v>2101.8249999999998</v>
      </c>
      <c r="L52" s="448">
        <v>2101.8249999999998</v>
      </c>
      <c r="M52" s="448" t="s">
        <v>751</v>
      </c>
      <c r="N52" s="449">
        <v>22352.63</v>
      </c>
      <c r="O52" s="448">
        <v>22072.208999999999</v>
      </c>
      <c r="P52" s="448">
        <v>280.42</v>
      </c>
      <c r="Q52" s="448">
        <v>20376.846000000001</v>
      </c>
      <c r="R52" s="819">
        <v>20096.425999999999</v>
      </c>
      <c r="S52" s="448">
        <v>280.42</v>
      </c>
      <c r="T52" s="448">
        <v>1555.1669999999999</v>
      </c>
      <c r="U52" s="448">
        <v>1555.1669999999999</v>
      </c>
      <c r="V52" s="448" t="s">
        <v>751</v>
      </c>
      <c r="W52" s="448">
        <v>420.61700000000002</v>
      </c>
      <c r="X52" s="448">
        <v>420.61700000000002</v>
      </c>
      <c r="Y52" s="779" t="s">
        <v>751</v>
      </c>
      <c r="Z52" s="933">
        <f t="shared" ref="Z52:Z58" si="3">E52/$E$64</f>
        <v>1.7218200263704027E-2</v>
      </c>
      <c r="AA52" s="934">
        <f t="shared" ref="AA52:AA58" si="4">R52/$R$64</f>
        <v>3.5731388459517878E-2</v>
      </c>
    </row>
    <row r="53" spans="1:27" ht="10.5" customHeight="1">
      <c r="A53" s="783" t="s">
        <v>789</v>
      </c>
      <c r="B53" s="449">
        <v>87081.61</v>
      </c>
      <c r="C53" s="448">
        <v>83595.913</v>
      </c>
      <c r="D53" s="448">
        <v>3485.6970000000001</v>
      </c>
      <c r="E53" s="819">
        <v>73347.960000000006</v>
      </c>
      <c r="F53" s="448">
        <v>69933.474000000002</v>
      </c>
      <c r="G53" s="448">
        <v>3414.4850000000001</v>
      </c>
      <c r="H53" s="448">
        <v>12415.504000000001</v>
      </c>
      <c r="I53" s="448">
        <v>12362.376</v>
      </c>
      <c r="J53" s="448">
        <v>53.128999999999998</v>
      </c>
      <c r="K53" s="448">
        <v>1318.145</v>
      </c>
      <c r="L53" s="448">
        <v>1300.0630000000001</v>
      </c>
      <c r="M53" s="448">
        <v>18.082000000000001</v>
      </c>
      <c r="N53" s="456">
        <v>59003.453000000001</v>
      </c>
      <c r="O53" s="457">
        <v>57856.838000000003</v>
      </c>
      <c r="P53" s="457">
        <v>1146.615</v>
      </c>
      <c r="Q53" s="457">
        <v>58430.690999999999</v>
      </c>
      <c r="R53" s="822">
        <v>57293.612000000001</v>
      </c>
      <c r="S53" s="457">
        <v>1137.079</v>
      </c>
      <c r="T53" s="457">
        <v>499.35599999999999</v>
      </c>
      <c r="U53" s="457">
        <v>499.35599999999999</v>
      </c>
      <c r="V53" s="457" t="s">
        <v>751</v>
      </c>
      <c r="W53" s="457">
        <v>73.406000000000006</v>
      </c>
      <c r="X53" s="457">
        <v>63.87</v>
      </c>
      <c r="Y53" s="784">
        <v>9.5359999999999996</v>
      </c>
      <c r="Z53" s="933">
        <f t="shared" si="3"/>
        <v>2.698902996669416E-2</v>
      </c>
      <c r="AA53" s="934">
        <f t="shared" si="4"/>
        <v>0.10186787972253847</v>
      </c>
    </row>
    <row r="54" spans="1:27" ht="10.5" customHeight="1">
      <c r="A54" s="783" t="s">
        <v>790</v>
      </c>
      <c r="B54" s="449">
        <v>36262.391000000003</v>
      </c>
      <c r="C54" s="448">
        <v>33692.949000000001</v>
      </c>
      <c r="D54" s="448">
        <v>2569.4409999999998</v>
      </c>
      <c r="E54" s="819">
        <v>31350.866999999998</v>
      </c>
      <c r="F54" s="448">
        <v>29097.462</v>
      </c>
      <c r="G54" s="448">
        <v>2253.4050000000002</v>
      </c>
      <c r="H54" s="448">
        <v>3588.4189999999999</v>
      </c>
      <c r="I54" s="448">
        <v>3445.6219999999998</v>
      </c>
      <c r="J54" s="448">
        <v>142.797</v>
      </c>
      <c r="K54" s="448">
        <v>1323.105</v>
      </c>
      <c r="L54" s="448">
        <v>1149.866</v>
      </c>
      <c r="M54" s="448">
        <v>173.239</v>
      </c>
      <c r="N54" s="449">
        <v>20688.321</v>
      </c>
      <c r="O54" s="448">
        <v>20523.026999999998</v>
      </c>
      <c r="P54" s="448">
        <v>165.29400000000001</v>
      </c>
      <c r="Q54" s="448">
        <v>19807.808000000001</v>
      </c>
      <c r="R54" s="819">
        <v>19642.513999999999</v>
      </c>
      <c r="S54" s="448">
        <v>165.29400000000001</v>
      </c>
      <c r="T54" s="448">
        <v>813.69200000000001</v>
      </c>
      <c r="U54" s="448">
        <v>813.69200000000001</v>
      </c>
      <c r="V54" s="448" t="s">
        <v>751</v>
      </c>
      <c r="W54" s="448">
        <v>66.820999999999998</v>
      </c>
      <c r="X54" s="448">
        <v>66.820999999999998</v>
      </c>
      <c r="Y54" s="779" t="s">
        <v>751</v>
      </c>
      <c r="Z54" s="933">
        <f t="shared" si="3"/>
        <v>1.1535828521268252E-2</v>
      </c>
      <c r="AA54" s="934">
        <f t="shared" si="4"/>
        <v>3.4924334210248049E-2</v>
      </c>
    </row>
    <row r="55" spans="1:27" ht="10.5" customHeight="1">
      <c r="A55" s="783" t="s">
        <v>791</v>
      </c>
      <c r="B55" s="448">
        <v>11133.665000000001</v>
      </c>
      <c r="C55" s="448">
        <v>10558.754999999999</v>
      </c>
      <c r="D55" s="448">
        <v>574.91</v>
      </c>
      <c r="E55" s="819">
        <v>10725.748</v>
      </c>
      <c r="F55" s="448">
        <v>10150.838</v>
      </c>
      <c r="G55" s="448">
        <v>574.91</v>
      </c>
      <c r="H55" s="448">
        <v>407.91699999999997</v>
      </c>
      <c r="I55" s="448">
        <v>407.91699999999997</v>
      </c>
      <c r="J55" s="448" t="s">
        <v>751</v>
      </c>
      <c r="K55" s="448" t="s">
        <v>751</v>
      </c>
      <c r="L55" s="448" t="s">
        <v>751</v>
      </c>
      <c r="M55" s="448" t="s">
        <v>751</v>
      </c>
      <c r="N55" s="449">
        <v>11838.773999999999</v>
      </c>
      <c r="O55" s="448">
        <v>11838.773999999999</v>
      </c>
      <c r="P55" s="448" t="s">
        <v>751</v>
      </c>
      <c r="Q55" s="448">
        <v>7259.8249999999998</v>
      </c>
      <c r="R55" s="819">
        <v>7259.8249999999998</v>
      </c>
      <c r="S55" s="448" t="s">
        <v>751</v>
      </c>
      <c r="T55" s="448">
        <v>4578.9489999999996</v>
      </c>
      <c r="U55" s="448">
        <v>4578.9489999999996</v>
      </c>
      <c r="V55" s="448" t="s">
        <v>751</v>
      </c>
      <c r="W55" s="448" t="s">
        <v>751</v>
      </c>
      <c r="X55" s="448" t="s">
        <v>751</v>
      </c>
      <c r="Y55" s="779" t="s">
        <v>751</v>
      </c>
      <c r="Z55" s="933">
        <f t="shared" si="3"/>
        <v>3.9466337466946581E-3</v>
      </c>
      <c r="AA55" s="934">
        <f t="shared" si="4"/>
        <v>1.290794827016104E-2</v>
      </c>
    </row>
    <row r="56" spans="1:27" ht="10.5" customHeight="1">
      <c r="A56" s="814" t="s">
        <v>792</v>
      </c>
      <c r="B56" s="448">
        <v>22400.76</v>
      </c>
      <c r="C56" s="448">
        <v>21345.245999999999</v>
      </c>
      <c r="D56" s="448">
        <v>1055.5139999999999</v>
      </c>
      <c r="E56" s="448">
        <v>17538.402999999998</v>
      </c>
      <c r="F56" s="448">
        <v>16482.89</v>
      </c>
      <c r="G56" s="448">
        <v>1055.5139999999999</v>
      </c>
      <c r="H56" s="448">
        <v>2638.4760000000001</v>
      </c>
      <c r="I56" s="448">
        <v>2638.4760000000001</v>
      </c>
      <c r="J56" s="448" t="s">
        <v>751</v>
      </c>
      <c r="K56" s="448">
        <v>2223.88</v>
      </c>
      <c r="L56" s="448">
        <v>2223.88</v>
      </c>
      <c r="M56" s="448" t="s">
        <v>751</v>
      </c>
      <c r="N56" s="449">
        <v>56369.002</v>
      </c>
      <c r="O56" s="448">
        <v>53984.62</v>
      </c>
      <c r="P56" s="448">
        <v>2384.3820000000001</v>
      </c>
      <c r="Q56" s="448">
        <v>56167.966999999997</v>
      </c>
      <c r="R56" s="448">
        <v>53783.584999999999</v>
      </c>
      <c r="S56" s="448">
        <v>2384.3820000000001</v>
      </c>
      <c r="T56" s="448">
        <v>201.035</v>
      </c>
      <c r="U56" s="448">
        <v>201.035</v>
      </c>
      <c r="V56" s="448" t="s">
        <v>751</v>
      </c>
      <c r="W56" s="448" t="s">
        <v>751</v>
      </c>
      <c r="X56" s="448" t="s">
        <v>751</v>
      </c>
      <c r="Y56" s="779" t="s">
        <v>751</v>
      </c>
      <c r="Z56" s="933"/>
      <c r="AA56" s="934"/>
    </row>
    <row r="57" spans="1:27" ht="10.5" customHeight="1">
      <c r="A57" s="783" t="s">
        <v>793</v>
      </c>
      <c r="B57" s="448">
        <v>6062.8379999999997</v>
      </c>
      <c r="C57" s="448">
        <v>5992.4319999999998</v>
      </c>
      <c r="D57" s="448">
        <v>70.405000000000001</v>
      </c>
      <c r="E57" s="819">
        <v>5757.7479999999996</v>
      </c>
      <c r="F57" s="448">
        <v>5687.3429999999998</v>
      </c>
      <c r="G57" s="448">
        <v>70.405000000000001</v>
      </c>
      <c r="H57" s="448">
        <v>305.089</v>
      </c>
      <c r="I57" s="448">
        <v>305.089</v>
      </c>
      <c r="J57" s="448" t="s">
        <v>751</v>
      </c>
      <c r="K57" s="448" t="s">
        <v>751</v>
      </c>
      <c r="L57" s="448" t="s">
        <v>751</v>
      </c>
      <c r="M57" s="448" t="s">
        <v>751</v>
      </c>
      <c r="N57" s="449">
        <v>6930.6480000000001</v>
      </c>
      <c r="O57" s="448">
        <v>6930.6480000000001</v>
      </c>
      <c r="P57" s="448" t="s">
        <v>751</v>
      </c>
      <c r="Q57" s="448">
        <v>6930.6480000000001</v>
      </c>
      <c r="R57" s="819">
        <v>6930.6480000000001</v>
      </c>
      <c r="S57" s="448" t="s">
        <v>751</v>
      </c>
      <c r="T57" s="448" t="s">
        <v>751</v>
      </c>
      <c r="U57" s="448" t="s">
        <v>751</v>
      </c>
      <c r="V57" s="448" t="s">
        <v>751</v>
      </c>
      <c r="W57" s="448" t="s">
        <v>751</v>
      </c>
      <c r="X57" s="448" t="s">
        <v>751</v>
      </c>
      <c r="Y57" s="779" t="s">
        <v>751</v>
      </c>
      <c r="Z57" s="933">
        <f t="shared" si="3"/>
        <v>2.1186142506577324E-3</v>
      </c>
      <c r="AA57" s="934">
        <f t="shared" si="4"/>
        <v>1.232267249729781E-2</v>
      </c>
    </row>
    <row r="58" spans="1:27" ht="10.5" customHeight="1">
      <c r="A58" s="783" t="s">
        <v>794</v>
      </c>
      <c r="B58" s="448">
        <v>31323.717000000001</v>
      </c>
      <c r="C58" s="448">
        <v>27633.066999999999</v>
      </c>
      <c r="D58" s="448">
        <v>3690.6489999999999</v>
      </c>
      <c r="E58" s="819">
        <v>28486.955000000002</v>
      </c>
      <c r="F58" s="448">
        <v>24807</v>
      </c>
      <c r="G58" s="448">
        <v>3679.9560000000001</v>
      </c>
      <c r="H58" s="448">
        <v>2741.9780000000001</v>
      </c>
      <c r="I58" s="448">
        <v>2731.2849999999999</v>
      </c>
      <c r="J58" s="448">
        <v>10.694000000000001</v>
      </c>
      <c r="K58" s="448">
        <v>94.783000000000001</v>
      </c>
      <c r="L58" s="448">
        <v>94.783000000000001</v>
      </c>
      <c r="M58" s="448" t="s">
        <v>751</v>
      </c>
      <c r="N58" s="449">
        <v>24913.508999999998</v>
      </c>
      <c r="O58" s="448">
        <v>22493.884999999998</v>
      </c>
      <c r="P58" s="448">
        <v>2419.623</v>
      </c>
      <c r="Q58" s="448">
        <v>24502.087</v>
      </c>
      <c r="R58" s="819">
        <v>22082.464</v>
      </c>
      <c r="S58" s="448">
        <v>2419.623</v>
      </c>
      <c r="T58" s="448">
        <v>288.56</v>
      </c>
      <c r="U58" s="448">
        <v>288.56</v>
      </c>
      <c r="V58" s="448" t="s">
        <v>751</v>
      </c>
      <c r="W58" s="448">
        <v>122.861</v>
      </c>
      <c r="X58" s="448">
        <v>122.861</v>
      </c>
      <c r="Y58" s="779" t="s">
        <v>751</v>
      </c>
      <c r="Z58" s="933">
        <f t="shared" si="3"/>
        <v>1.0482026796039972E-2</v>
      </c>
      <c r="AA58" s="934">
        <f t="shared" si="4"/>
        <v>3.9262558393582968E-2</v>
      </c>
    </row>
    <row r="59" spans="1:27" ht="10.5" customHeight="1">
      <c r="A59" s="814" t="s">
        <v>795</v>
      </c>
      <c r="B59" s="448">
        <v>2309.4949999999999</v>
      </c>
      <c r="C59" s="448">
        <v>1958.17</v>
      </c>
      <c r="D59" s="448">
        <v>351.32499999999999</v>
      </c>
      <c r="E59" s="448">
        <v>1011.251</v>
      </c>
      <c r="F59" s="448">
        <v>901.01</v>
      </c>
      <c r="G59" s="448">
        <v>110.241</v>
      </c>
      <c r="H59" s="448">
        <v>77.317999999999998</v>
      </c>
      <c r="I59" s="448">
        <v>77.317999999999998</v>
      </c>
      <c r="J59" s="448" t="s">
        <v>751</v>
      </c>
      <c r="K59" s="448">
        <v>1220.9259999999999</v>
      </c>
      <c r="L59" s="448">
        <v>979.84199999999998</v>
      </c>
      <c r="M59" s="448">
        <v>241.084</v>
      </c>
      <c r="N59" s="449">
        <v>920.95399999999995</v>
      </c>
      <c r="O59" s="448">
        <v>862.10500000000002</v>
      </c>
      <c r="P59" s="448">
        <v>58.848999999999997</v>
      </c>
      <c r="Q59" s="448">
        <v>818.92</v>
      </c>
      <c r="R59" s="448">
        <v>818.92</v>
      </c>
      <c r="S59" s="448" t="s">
        <v>751</v>
      </c>
      <c r="T59" s="448">
        <v>43.185000000000002</v>
      </c>
      <c r="U59" s="448">
        <v>43.185000000000002</v>
      </c>
      <c r="V59" s="448" t="s">
        <v>751</v>
      </c>
      <c r="W59" s="448">
        <v>58.848999999999997</v>
      </c>
      <c r="X59" s="448" t="s">
        <v>751</v>
      </c>
      <c r="Y59" s="779">
        <v>58.848999999999997</v>
      </c>
      <c r="Z59" s="933"/>
      <c r="AA59" s="934"/>
    </row>
    <row r="60" spans="1:27" ht="10.5" customHeight="1">
      <c r="A60" s="814" t="s">
        <v>796</v>
      </c>
      <c r="B60" s="448">
        <v>10886.22</v>
      </c>
      <c r="C60" s="448">
        <v>10636.766</v>
      </c>
      <c r="D60" s="448">
        <v>249.453</v>
      </c>
      <c r="E60" s="448">
        <v>9553.08</v>
      </c>
      <c r="F60" s="448">
        <v>9303.6260000000002</v>
      </c>
      <c r="G60" s="448">
        <v>249.453</v>
      </c>
      <c r="H60" s="448">
        <v>1147.027</v>
      </c>
      <c r="I60" s="448">
        <v>1147.027</v>
      </c>
      <c r="J60" s="448" t="s">
        <v>751</v>
      </c>
      <c r="K60" s="448">
        <v>186.113</v>
      </c>
      <c r="L60" s="448">
        <v>186.113</v>
      </c>
      <c r="M60" s="448" t="s">
        <v>751</v>
      </c>
      <c r="N60" s="449">
        <v>4603.2049999999999</v>
      </c>
      <c r="O60" s="448">
        <v>4603.2049999999999</v>
      </c>
      <c r="P60" s="448" t="s">
        <v>751</v>
      </c>
      <c r="Q60" s="448">
        <v>4603.2049999999999</v>
      </c>
      <c r="R60" s="448">
        <v>4603.2049999999999</v>
      </c>
      <c r="S60" s="448" t="s">
        <v>751</v>
      </c>
      <c r="T60" s="448" t="s">
        <v>751</v>
      </c>
      <c r="U60" s="448" t="s">
        <v>751</v>
      </c>
      <c r="V60" s="448" t="s">
        <v>751</v>
      </c>
      <c r="W60" s="448" t="s">
        <v>751</v>
      </c>
      <c r="X60" s="448" t="s">
        <v>751</v>
      </c>
      <c r="Y60" s="779" t="s">
        <v>751</v>
      </c>
      <c r="Z60" s="933"/>
      <c r="AA60" s="934"/>
    </row>
    <row r="61" spans="1:27" ht="10.5" customHeight="1">
      <c r="A61" s="783" t="s">
        <v>797</v>
      </c>
      <c r="B61" s="448">
        <v>27240.131000000001</v>
      </c>
      <c r="C61" s="448">
        <v>24645.073</v>
      </c>
      <c r="D61" s="448">
        <v>2595.058</v>
      </c>
      <c r="E61" s="819">
        <v>20034.939999999999</v>
      </c>
      <c r="F61" s="448">
        <v>17439.882000000001</v>
      </c>
      <c r="G61" s="448">
        <v>2595.058</v>
      </c>
      <c r="H61" s="448">
        <v>3520.7179999999998</v>
      </c>
      <c r="I61" s="448">
        <v>3520.7179999999998</v>
      </c>
      <c r="J61" s="448" t="s">
        <v>751</v>
      </c>
      <c r="K61" s="448">
        <v>3684.473</v>
      </c>
      <c r="L61" s="448">
        <v>3684.473</v>
      </c>
      <c r="M61" s="448" t="s">
        <v>751</v>
      </c>
      <c r="N61" s="449">
        <v>20402.64</v>
      </c>
      <c r="O61" s="448">
        <v>20329.510999999999</v>
      </c>
      <c r="P61" s="448">
        <v>73.128</v>
      </c>
      <c r="Q61" s="448">
        <v>19522.535</v>
      </c>
      <c r="R61" s="819">
        <v>19449.406999999999</v>
      </c>
      <c r="S61" s="448">
        <v>73.128</v>
      </c>
      <c r="T61" s="448">
        <v>871.38499999999999</v>
      </c>
      <c r="U61" s="448">
        <v>871.38499999999999</v>
      </c>
      <c r="V61" s="448" t="s">
        <v>751</v>
      </c>
      <c r="W61" s="448">
        <v>8.7189999999999994</v>
      </c>
      <c r="X61" s="448">
        <v>8.7189999999999994</v>
      </c>
      <c r="Y61" s="779" t="s">
        <v>751</v>
      </c>
      <c r="Z61" s="933">
        <f>E61/$E$64</f>
        <v>7.372033196845821E-3</v>
      </c>
      <c r="AA61" s="934">
        <f t="shared" ref="AA61" si="5">R61/$R$64</f>
        <v>3.4580990511659443E-2</v>
      </c>
    </row>
    <row r="62" spans="1:27" ht="10.5" customHeight="1" thickBot="1">
      <c r="A62" s="816" t="s">
        <v>731</v>
      </c>
      <c r="B62" s="785">
        <v>45453.917999999998</v>
      </c>
      <c r="C62" s="785">
        <v>43125.455999999998</v>
      </c>
      <c r="D62" s="785">
        <v>2328.462</v>
      </c>
      <c r="E62" s="785">
        <v>25125.86</v>
      </c>
      <c r="F62" s="785">
        <v>23201.420999999998</v>
      </c>
      <c r="G62" s="785">
        <v>1924.4390000000001</v>
      </c>
      <c r="H62" s="785">
        <v>10813.625</v>
      </c>
      <c r="I62" s="785">
        <v>10647.246999999999</v>
      </c>
      <c r="J62" s="785">
        <v>166.37899999999999</v>
      </c>
      <c r="K62" s="785">
        <v>9514.4330000000009</v>
      </c>
      <c r="L62" s="785">
        <v>9276.7890000000007</v>
      </c>
      <c r="M62" s="785">
        <v>237.64400000000001</v>
      </c>
      <c r="N62" s="786">
        <v>24199.195</v>
      </c>
      <c r="O62" s="785">
        <v>23442.794000000002</v>
      </c>
      <c r="P62" s="785">
        <v>756.40099999999995</v>
      </c>
      <c r="Q62" s="785">
        <v>7323.7780000000002</v>
      </c>
      <c r="R62" s="785">
        <v>6567.3770000000004</v>
      </c>
      <c r="S62" s="785">
        <v>756.40099999999995</v>
      </c>
      <c r="T62" s="785">
        <v>14144.647000000001</v>
      </c>
      <c r="U62" s="785">
        <v>14144.647000000001</v>
      </c>
      <c r="V62" s="785" t="s">
        <v>751</v>
      </c>
      <c r="W62" s="785">
        <v>2730.77</v>
      </c>
      <c r="X62" s="785">
        <v>2730.77</v>
      </c>
      <c r="Y62" s="787" t="s">
        <v>751</v>
      </c>
      <c r="Z62" s="936"/>
      <c r="AA62" s="937"/>
    </row>
    <row r="63" spans="1:27" s="460" customFormat="1" ht="9.75" customHeight="1">
      <c r="A63" s="458"/>
      <c r="B63" s="459"/>
      <c r="N63" s="461" t="s">
        <v>798</v>
      </c>
      <c r="Z63" s="1266" t="s">
        <v>877</v>
      </c>
      <c r="AA63" s="1266"/>
    </row>
    <row r="64" spans="1:27">
      <c r="E64" s="463">
        <f>SUM(E28:E33,E35,E38:E39,E40,E52:E55,E57:E58,E61)</f>
        <v>2717695.3040000005</v>
      </c>
      <c r="R64" s="463">
        <f>SUM(R28:R33,R35,R38,R40,R52:R55,R57:R58,R61)</f>
        <v>562430.59300000011</v>
      </c>
      <c r="Z64" s="1266"/>
      <c r="AA64" s="1266"/>
    </row>
    <row r="65" spans="5:27">
      <c r="E65" s="464" t="s">
        <v>799</v>
      </c>
      <c r="R65" s="464" t="s">
        <v>799</v>
      </c>
      <c r="Z65" s="1266"/>
      <c r="AA65" s="1266"/>
    </row>
    <row r="66" spans="5:27">
      <c r="Z66" s="1266"/>
      <c r="AA66" s="1266"/>
    </row>
    <row r="67" spans="5:27">
      <c r="Z67" s="1266"/>
      <c r="AA67" s="1266"/>
    </row>
    <row r="68" spans="5:27">
      <c r="Z68" s="1266"/>
      <c r="AA68" s="1266"/>
    </row>
    <row r="69" spans="5:27">
      <c r="Z69" s="1266"/>
      <c r="AA69" s="1266"/>
    </row>
    <row r="70" spans="5:27">
      <c r="Z70" s="465"/>
      <c r="AA70" s="465"/>
    </row>
  </sheetData>
  <sheetProtection sheet="1" objects="1" scenarios="1"/>
  <mergeCells count="8">
    <mergeCell ref="Z26:AA26"/>
    <mergeCell ref="Z63:AA69"/>
    <mergeCell ref="B1:M1"/>
    <mergeCell ref="N1:Y1"/>
    <mergeCell ref="E4:E5"/>
    <mergeCell ref="H4:H5"/>
    <mergeCell ref="Q4:Q5"/>
    <mergeCell ref="T4:T5"/>
  </mergeCells>
  <phoneticPr fontId="2"/>
  <pageMargins left="0.59055118110236227" right="0.59055118110236227" top="0.39370078740157483" bottom="0.19685039370078741" header="0.59055118110236227" footer="0.31496062992125984"/>
  <pageSetup paperSize="9" scale="74" firstPageNumber="24" pageOrder="overThenDown" orientation="portrait" useFirstPageNumber="1" r:id="rId1"/>
  <headerFooter alignWithMargins="0"/>
  <colBreaks count="1" manualBreakCount="1">
    <brk id="13" max="62"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pageSetUpPr fitToPage="1"/>
  </sheetPr>
  <dimension ref="A1:AK49"/>
  <sheetViews>
    <sheetView view="pageBreakPreview" zoomScaleNormal="100" zoomScaleSheetLayoutView="100" workbookViewId="0">
      <pane xSplit="4" ySplit="4" topLeftCell="E5" activePane="bottomRight" state="frozen"/>
      <selection activeCell="B2" sqref="B2:J2"/>
      <selection pane="topRight" activeCell="B2" sqref="B2:J2"/>
      <selection pane="bottomLeft" activeCell="B2" sqref="B2:J2"/>
      <selection pane="bottomRight"/>
    </sheetView>
  </sheetViews>
  <sheetFormatPr defaultColWidth="10.75" defaultRowHeight="12"/>
  <cols>
    <col min="1" max="1" width="3.25" style="410" customWidth="1"/>
    <col min="2" max="2" width="9.375" style="466" customWidth="1"/>
    <col min="3" max="3" width="5" style="410" customWidth="1"/>
    <col min="4" max="4" width="35.625" style="416" customWidth="1"/>
    <col min="5" max="5" width="10.75" style="414"/>
    <col min="6" max="6" width="13" style="414" bestFit="1" customWidth="1"/>
    <col min="7" max="11" width="10.75" style="414"/>
    <col min="12" max="12" width="11.75" style="414" customWidth="1"/>
    <col min="13" max="13" width="13.375" style="414" customWidth="1"/>
    <col min="14" max="14" width="13.5" style="414" customWidth="1"/>
    <col min="15" max="15" width="7.125" style="467" customWidth="1"/>
    <col min="16" max="16" width="13.75" style="467" customWidth="1"/>
    <col min="17" max="17" width="22.625" style="467" customWidth="1"/>
    <col min="18" max="18" width="20.25" style="467" customWidth="1"/>
    <col min="19" max="19" width="2.125" style="416" customWidth="1"/>
    <col min="20" max="20" width="7.875" style="416" customWidth="1"/>
    <col min="21" max="21" width="23.625" style="416" customWidth="1"/>
    <col min="22" max="22" width="12.125" style="416" customWidth="1"/>
    <col min="23" max="23" width="2.5" style="416" customWidth="1"/>
    <col min="24" max="33" width="2.125" style="416" customWidth="1"/>
    <col min="34" max="35" width="2.125" style="414" customWidth="1"/>
    <col min="36" max="16384" width="10.75" style="414"/>
  </cols>
  <sheetData>
    <row r="1" spans="1:37" ht="24.95" customHeight="1">
      <c r="A1" s="823" t="s">
        <v>800</v>
      </c>
      <c r="E1" s="415"/>
    </row>
    <row r="2" spans="1:37" ht="8.25" customHeight="1"/>
    <row r="3" spans="1:37" ht="20.100000000000001" customHeight="1" thickBot="1">
      <c r="A3" s="414"/>
      <c r="B3" s="1273" t="s">
        <v>801</v>
      </c>
      <c r="C3" s="1274"/>
      <c r="D3" s="1275"/>
      <c r="E3" s="1279" t="s">
        <v>802</v>
      </c>
      <c r="F3" s="1280"/>
      <c r="G3" s="1281"/>
      <c r="H3" s="1282" t="s">
        <v>803</v>
      </c>
      <c r="I3" s="1283"/>
      <c r="J3" s="1283"/>
      <c r="K3" s="1283"/>
      <c r="L3" s="1283"/>
      <c r="M3" s="1283"/>
      <c r="N3" s="1284"/>
      <c r="O3" s="1285" t="s">
        <v>804</v>
      </c>
      <c r="P3" s="1285" t="s">
        <v>805</v>
      </c>
      <c r="Q3" s="1287" t="s">
        <v>806</v>
      </c>
      <c r="R3" s="1288"/>
      <c r="S3" s="414"/>
      <c r="T3" s="853" t="s">
        <v>881</v>
      </c>
      <c r="U3" s="468"/>
      <c r="V3" s="467"/>
      <c r="AH3" s="416"/>
      <c r="AI3" s="416"/>
      <c r="AJ3" s="416"/>
      <c r="AK3" s="416"/>
    </row>
    <row r="4" spans="1:37" ht="42" customHeight="1" thickBot="1">
      <c r="A4" s="414"/>
      <c r="B4" s="1276"/>
      <c r="C4" s="1277"/>
      <c r="D4" s="1278"/>
      <c r="E4" s="846" t="s">
        <v>638</v>
      </c>
      <c r="F4" s="847" t="s">
        <v>807</v>
      </c>
      <c r="G4" s="848" t="s">
        <v>808</v>
      </c>
      <c r="H4" s="849" t="s">
        <v>809</v>
      </c>
      <c r="I4" s="850" t="s">
        <v>810</v>
      </c>
      <c r="J4" s="849" t="s">
        <v>807</v>
      </c>
      <c r="K4" s="850" t="s">
        <v>811</v>
      </c>
      <c r="L4" s="851" t="s">
        <v>808</v>
      </c>
      <c r="M4" s="850" t="s">
        <v>812</v>
      </c>
      <c r="N4" s="852" t="s">
        <v>813</v>
      </c>
      <c r="O4" s="1286"/>
      <c r="P4" s="1286"/>
      <c r="Q4" s="1289"/>
      <c r="R4" s="1290"/>
      <c r="S4" s="414"/>
      <c r="T4" s="859" t="s">
        <v>814</v>
      </c>
      <c r="U4" s="860" t="s">
        <v>815</v>
      </c>
      <c r="V4" s="861" t="s">
        <v>816</v>
      </c>
      <c r="AH4" s="416"/>
      <c r="AI4" s="416"/>
      <c r="AJ4" s="416"/>
      <c r="AK4" s="416"/>
    </row>
    <row r="5" spans="1:37" ht="13.5" customHeight="1" thickTop="1">
      <c r="A5" s="414"/>
      <c r="B5" s="1270" t="s">
        <v>687</v>
      </c>
      <c r="C5" s="541">
        <v>1</v>
      </c>
      <c r="D5" s="470" t="s">
        <v>688</v>
      </c>
      <c r="E5" s="522">
        <f>宿泊!J22</f>
        <v>9.6423796578384117E-3</v>
      </c>
      <c r="F5" s="523">
        <f>宿泊!J22</f>
        <v>9.6423796578384117E-3</v>
      </c>
      <c r="G5" s="524">
        <f>日帰り!J22</f>
        <v>2.5385352932495516E-3</v>
      </c>
      <c r="H5" s="542">
        <f>基礎データ計算!$J$28*E5</f>
        <v>0</v>
      </c>
      <c r="I5" s="844">
        <f t="shared" ref="I5:I37" si="0">+ROUND(H5,0)</f>
        <v>0</v>
      </c>
      <c r="J5" s="843">
        <f>基礎データ計算!$J$29*F5</f>
        <v>0</v>
      </c>
      <c r="K5" s="844">
        <f t="shared" ref="K5:K37" si="1">+ROUND(SUM(J5:J5),0)</f>
        <v>0</v>
      </c>
      <c r="L5" s="843">
        <f>基礎データ計算!$J$30*G5</f>
        <v>0</v>
      </c>
      <c r="M5" s="844">
        <f t="shared" ref="M5:M37" si="2">+ROUND(SUM(L5:L5),0)</f>
        <v>0</v>
      </c>
      <c r="N5" s="845">
        <f t="shared" ref="N5:N37" si="3">I5+K5+M5</f>
        <v>0</v>
      </c>
      <c r="O5" s="478"/>
      <c r="P5" s="479">
        <f>SUM(N5:O5)</f>
        <v>0</v>
      </c>
      <c r="Q5" s="824">
        <v>30</v>
      </c>
      <c r="R5" s="825" t="str">
        <f>VLOOKUP(Q5,$T$5:$U$43,2,FALSE)</f>
        <v>運輸・郵便</v>
      </c>
      <c r="S5" s="414"/>
      <c r="T5" s="854">
        <v>1</v>
      </c>
      <c r="U5" s="383" t="s">
        <v>16</v>
      </c>
      <c r="V5" s="862">
        <f>SUMIF($Q$5:$Q$37,T5,$P$5:$P$37)</f>
        <v>0</v>
      </c>
      <c r="AH5" s="416"/>
      <c r="AI5" s="416"/>
      <c r="AJ5" s="416"/>
      <c r="AK5" s="416"/>
    </row>
    <row r="6" spans="1:37" ht="13.5" customHeight="1">
      <c r="A6" s="414"/>
      <c r="B6" s="1270"/>
      <c r="C6" s="480">
        <v>2</v>
      </c>
      <c r="D6" s="481" t="s">
        <v>691</v>
      </c>
      <c r="E6" s="482">
        <f>宿泊!J23</f>
        <v>1.7752244823813473E-2</v>
      </c>
      <c r="F6" s="483">
        <f>宿泊!J23</f>
        <v>1.7752244823813473E-2</v>
      </c>
      <c r="G6" s="484">
        <f>日帰り!J23</f>
        <v>1.8982676064345533E-2</v>
      </c>
      <c r="H6" s="485">
        <f>基礎データ計算!$J$28*E6</f>
        <v>0</v>
      </c>
      <c r="I6" s="948">
        <f t="shared" si="0"/>
        <v>0</v>
      </c>
      <c r="J6" s="486">
        <f>基礎データ計算!$J$29*F6</f>
        <v>0</v>
      </c>
      <c r="K6" s="487">
        <f t="shared" si="1"/>
        <v>0</v>
      </c>
      <c r="L6" s="486">
        <f>基礎データ計算!$J$30*G6</f>
        <v>0</v>
      </c>
      <c r="M6" s="487">
        <f t="shared" si="2"/>
        <v>0</v>
      </c>
      <c r="N6" s="488">
        <f t="shared" si="3"/>
        <v>0</v>
      </c>
      <c r="O6" s="489"/>
      <c r="P6" s="490">
        <f t="shared" ref="P6:P37" si="4">SUM(N6:O6)</f>
        <v>0</v>
      </c>
      <c r="Q6" s="826">
        <v>30</v>
      </c>
      <c r="R6" s="825" t="str">
        <f t="shared" ref="R6:R37" si="5">VLOOKUP(Q6,$T$5:$U$43,2,FALSE)</f>
        <v>運輸・郵便</v>
      </c>
      <c r="S6" s="414"/>
      <c r="T6" s="854">
        <v>2</v>
      </c>
      <c r="U6" s="383" t="s">
        <v>899</v>
      </c>
      <c r="V6" s="862">
        <f t="shared" ref="V6:V43" si="6">SUMIF($Q$5:$Q$37,T6,$P$5:$P$37)</f>
        <v>0</v>
      </c>
      <c r="AH6" s="416"/>
      <c r="AI6" s="416"/>
      <c r="AJ6" s="416"/>
      <c r="AK6" s="416"/>
    </row>
    <row r="7" spans="1:37" ht="13.5" customHeight="1">
      <c r="A7" s="414"/>
      <c r="B7" s="1270"/>
      <c r="C7" s="480">
        <v>3</v>
      </c>
      <c r="D7" s="491" t="s">
        <v>693</v>
      </c>
      <c r="E7" s="482">
        <f>宿泊!J24</f>
        <v>3.1405511962214277E-3</v>
      </c>
      <c r="F7" s="483">
        <f>宿泊!J24</f>
        <v>3.1405511962214277E-3</v>
      </c>
      <c r="G7" s="484">
        <f>日帰り!J24</f>
        <v>4.0121706042698302E-3</v>
      </c>
      <c r="H7" s="485">
        <f>基礎データ計算!$J$28*E7</f>
        <v>0</v>
      </c>
      <c r="I7" s="948">
        <f t="shared" si="0"/>
        <v>0</v>
      </c>
      <c r="J7" s="492">
        <f>基礎データ計算!$J$29*F7</f>
        <v>0</v>
      </c>
      <c r="K7" s="493">
        <f t="shared" si="1"/>
        <v>0</v>
      </c>
      <c r="L7" s="492">
        <f>基礎データ計算!$J$30*G7</f>
        <v>0</v>
      </c>
      <c r="M7" s="493">
        <f t="shared" si="2"/>
        <v>0</v>
      </c>
      <c r="N7" s="494">
        <f t="shared" si="3"/>
        <v>0</v>
      </c>
      <c r="O7" s="495"/>
      <c r="P7" s="496">
        <f t="shared" si="4"/>
        <v>0</v>
      </c>
      <c r="Q7" s="826">
        <v>30</v>
      </c>
      <c r="R7" s="825" t="str">
        <f t="shared" si="5"/>
        <v>運輸・郵便</v>
      </c>
      <c r="S7" s="414"/>
      <c r="T7" s="854">
        <v>3</v>
      </c>
      <c r="U7" s="383" t="s">
        <v>900</v>
      </c>
      <c r="V7" s="862">
        <f t="shared" si="6"/>
        <v>0</v>
      </c>
      <c r="AH7" s="416"/>
      <c r="AI7" s="416"/>
      <c r="AJ7" s="416"/>
      <c r="AK7" s="416"/>
    </row>
    <row r="8" spans="1:37" ht="13.5" customHeight="1">
      <c r="A8" s="414"/>
      <c r="B8" s="1270"/>
      <c r="C8" s="480">
        <v>4</v>
      </c>
      <c r="D8" s="491" t="s">
        <v>694</v>
      </c>
      <c r="E8" s="482">
        <f>宿泊!J25</f>
        <v>0</v>
      </c>
      <c r="F8" s="483">
        <f>宿泊!J25</f>
        <v>0</v>
      </c>
      <c r="G8" s="484">
        <f>日帰り!J25</f>
        <v>0</v>
      </c>
      <c r="H8" s="485">
        <f>基礎データ計算!$J$28*E8</f>
        <v>0</v>
      </c>
      <c r="I8" s="948">
        <f t="shared" si="0"/>
        <v>0</v>
      </c>
      <c r="J8" s="492">
        <f>基礎データ計算!$J$29*F8</f>
        <v>0</v>
      </c>
      <c r="K8" s="493">
        <f t="shared" si="1"/>
        <v>0</v>
      </c>
      <c r="L8" s="492">
        <f>基礎データ計算!$J$30*G8</f>
        <v>0</v>
      </c>
      <c r="M8" s="493">
        <f t="shared" si="2"/>
        <v>0</v>
      </c>
      <c r="N8" s="494">
        <f t="shared" si="3"/>
        <v>0</v>
      </c>
      <c r="O8" s="495"/>
      <c r="P8" s="496">
        <f t="shared" si="4"/>
        <v>0</v>
      </c>
      <c r="Q8" s="826">
        <v>30</v>
      </c>
      <c r="R8" s="825" t="str">
        <f t="shared" si="5"/>
        <v>運輸・郵便</v>
      </c>
      <c r="S8" s="414"/>
      <c r="T8" s="854">
        <v>4</v>
      </c>
      <c r="U8" s="383" t="s">
        <v>17</v>
      </c>
      <c r="V8" s="862">
        <f t="shared" si="6"/>
        <v>0</v>
      </c>
      <c r="AH8" s="416"/>
      <c r="AI8" s="416"/>
      <c r="AJ8" s="416"/>
      <c r="AK8" s="416"/>
    </row>
    <row r="9" spans="1:37" ht="13.5" customHeight="1">
      <c r="A9" s="414"/>
      <c r="B9" s="1270"/>
      <c r="C9" s="480">
        <v>5</v>
      </c>
      <c r="D9" s="491" t="s">
        <v>696</v>
      </c>
      <c r="E9" s="482">
        <f>宿泊!J26</f>
        <v>1.4557508238057902E-2</v>
      </c>
      <c r="F9" s="483">
        <f>宿泊!J26</f>
        <v>1.4557508238057902E-2</v>
      </c>
      <c r="G9" s="484">
        <f>日帰り!J26</f>
        <v>2.4193438438788437E-2</v>
      </c>
      <c r="H9" s="485">
        <f>基礎データ計算!$J$28*E9</f>
        <v>0</v>
      </c>
      <c r="I9" s="948">
        <f t="shared" si="0"/>
        <v>0</v>
      </c>
      <c r="J9" s="492">
        <f>基礎データ計算!$J$29*F9</f>
        <v>0</v>
      </c>
      <c r="K9" s="493">
        <f t="shared" si="1"/>
        <v>0</v>
      </c>
      <c r="L9" s="492">
        <f>基礎データ計算!$J$30*G9</f>
        <v>0</v>
      </c>
      <c r="M9" s="493">
        <f t="shared" si="2"/>
        <v>0</v>
      </c>
      <c r="N9" s="494">
        <f t="shared" si="3"/>
        <v>0</v>
      </c>
      <c r="O9" s="495"/>
      <c r="P9" s="496">
        <f t="shared" si="4"/>
        <v>0</v>
      </c>
      <c r="Q9" s="826">
        <v>30</v>
      </c>
      <c r="R9" s="825" t="str">
        <f t="shared" si="5"/>
        <v>運輸・郵便</v>
      </c>
      <c r="S9" s="414"/>
      <c r="T9" s="855">
        <v>5</v>
      </c>
      <c r="U9" s="387" t="s">
        <v>526</v>
      </c>
      <c r="V9" s="863">
        <f t="shared" si="6"/>
        <v>0</v>
      </c>
      <c r="AH9" s="416"/>
      <c r="AI9" s="416"/>
      <c r="AJ9" s="416"/>
      <c r="AK9" s="416"/>
    </row>
    <row r="10" spans="1:37" ht="13.5" customHeight="1">
      <c r="A10" s="414"/>
      <c r="B10" s="1270"/>
      <c r="C10" s="480">
        <v>6</v>
      </c>
      <c r="D10" s="491" t="s">
        <v>697</v>
      </c>
      <c r="E10" s="482">
        <f>宿泊!J27</f>
        <v>2.2103015027962647E-3</v>
      </c>
      <c r="F10" s="483">
        <f>宿泊!J27</f>
        <v>2.2103015027962647E-3</v>
      </c>
      <c r="G10" s="484">
        <f>日帰り!J27</f>
        <v>3.3522462460449385E-3</v>
      </c>
      <c r="H10" s="485">
        <f>基礎データ計算!$J$28*E10</f>
        <v>0</v>
      </c>
      <c r="I10" s="948">
        <f t="shared" si="0"/>
        <v>0</v>
      </c>
      <c r="J10" s="492">
        <f>基礎データ計算!$J$29*F10</f>
        <v>0</v>
      </c>
      <c r="K10" s="493">
        <f t="shared" si="1"/>
        <v>0</v>
      </c>
      <c r="L10" s="492">
        <f>基礎データ計算!$J$30*G10</f>
        <v>0</v>
      </c>
      <c r="M10" s="493">
        <f t="shared" si="2"/>
        <v>0</v>
      </c>
      <c r="N10" s="494">
        <f t="shared" si="3"/>
        <v>0</v>
      </c>
      <c r="O10" s="495"/>
      <c r="P10" s="496">
        <f t="shared" si="4"/>
        <v>0</v>
      </c>
      <c r="Q10" s="826">
        <v>30</v>
      </c>
      <c r="R10" s="825" t="str">
        <f t="shared" si="5"/>
        <v>運輸・郵便</v>
      </c>
      <c r="S10" s="414"/>
      <c r="T10" s="854">
        <v>6</v>
      </c>
      <c r="U10" s="383" t="s">
        <v>135</v>
      </c>
      <c r="V10" s="862">
        <f t="shared" si="6"/>
        <v>0</v>
      </c>
      <c r="AH10" s="416"/>
      <c r="AI10" s="416"/>
      <c r="AJ10" s="416"/>
      <c r="AK10" s="416"/>
    </row>
    <row r="11" spans="1:37" ht="13.5" customHeight="1">
      <c r="A11" s="414"/>
      <c r="B11" s="1270"/>
      <c r="C11" s="480">
        <v>7</v>
      </c>
      <c r="D11" s="491" t="s">
        <v>698</v>
      </c>
      <c r="E11" s="482">
        <f>宿泊!J28</f>
        <v>4.9668110269806129E-3</v>
      </c>
      <c r="F11" s="483">
        <f>宿泊!J28</f>
        <v>4.9668110269806129E-3</v>
      </c>
      <c r="G11" s="484">
        <f>日帰り!J28</f>
        <v>1.5132780201453505E-3</v>
      </c>
      <c r="H11" s="485">
        <f>基礎データ計算!$J$28*E11</f>
        <v>0</v>
      </c>
      <c r="I11" s="948">
        <f t="shared" si="0"/>
        <v>0</v>
      </c>
      <c r="J11" s="492">
        <f>基礎データ計算!$J$29*F11</f>
        <v>0</v>
      </c>
      <c r="K11" s="493">
        <f t="shared" si="1"/>
        <v>0</v>
      </c>
      <c r="L11" s="492">
        <f>基礎データ計算!$J$30*G11</f>
        <v>0</v>
      </c>
      <c r="M11" s="493">
        <f t="shared" si="2"/>
        <v>0</v>
      </c>
      <c r="N11" s="494">
        <f t="shared" si="3"/>
        <v>0</v>
      </c>
      <c r="O11" s="495"/>
      <c r="P11" s="496">
        <f t="shared" si="4"/>
        <v>0</v>
      </c>
      <c r="Q11" s="826">
        <v>30</v>
      </c>
      <c r="R11" s="825" t="str">
        <f t="shared" si="5"/>
        <v>運輸・郵便</v>
      </c>
      <c r="S11" s="414"/>
      <c r="T11" s="854">
        <v>7</v>
      </c>
      <c r="U11" s="383" t="s">
        <v>108</v>
      </c>
      <c r="V11" s="862">
        <f t="shared" si="6"/>
        <v>0</v>
      </c>
      <c r="AH11" s="416"/>
      <c r="AI11" s="416"/>
      <c r="AJ11" s="416"/>
      <c r="AK11" s="416"/>
    </row>
    <row r="12" spans="1:37" ht="13.5" customHeight="1">
      <c r="A12" s="414"/>
      <c r="B12" s="1270"/>
      <c r="C12" s="480">
        <v>8</v>
      </c>
      <c r="D12" s="491" t="s">
        <v>699</v>
      </c>
      <c r="E12" s="482">
        <f>宿泊!J29</f>
        <v>2.8263502475983538E-3</v>
      </c>
      <c r="F12" s="483">
        <f>宿泊!J29</f>
        <v>2.8263502475983538E-3</v>
      </c>
      <c r="G12" s="484">
        <f>日帰り!J29</f>
        <v>1.3743354135497367E-3</v>
      </c>
      <c r="H12" s="485">
        <f>基礎データ計算!$J$28*E12</f>
        <v>0</v>
      </c>
      <c r="I12" s="948">
        <f t="shared" si="0"/>
        <v>0</v>
      </c>
      <c r="J12" s="492">
        <f>基礎データ計算!$J$29*F12</f>
        <v>0</v>
      </c>
      <c r="K12" s="493">
        <f t="shared" si="1"/>
        <v>0</v>
      </c>
      <c r="L12" s="492">
        <f>基礎データ計算!$J$30*G12</f>
        <v>0</v>
      </c>
      <c r="M12" s="493">
        <f t="shared" si="2"/>
        <v>0</v>
      </c>
      <c r="N12" s="494">
        <f t="shared" si="3"/>
        <v>0</v>
      </c>
      <c r="O12" s="495"/>
      <c r="P12" s="496">
        <f t="shared" si="4"/>
        <v>0</v>
      </c>
      <c r="Q12" s="826">
        <v>30</v>
      </c>
      <c r="R12" s="825" t="str">
        <f t="shared" si="5"/>
        <v>運輸・郵便</v>
      </c>
      <c r="S12" s="414"/>
      <c r="T12" s="854">
        <v>8</v>
      </c>
      <c r="U12" s="383" t="s">
        <v>136</v>
      </c>
      <c r="V12" s="862">
        <f t="shared" si="6"/>
        <v>0</v>
      </c>
      <c r="AH12" s="416"/>
      <c r="AI12" s="416"/>
      <c r="AJ12" s="416"/>
      <c r="AK12" s="416"/>
    </row>
    <row r="13" spans="1:37" ht="13.5" customHeight="1">
      <c r="A13" s="414"/>
      <c r="B13" s="1270"/>
      <c r="C13" s="480">
        <v>9</v>
      </c>
      <c r="D13" s="491" t="s">
        <v>700</v>
      </c>
      <c r="E13" s="482">
        <f>宿泊!J30</f>
        <v>2.1811115906804582E-2</v>
      </c>
      <c r="F13" s="483">
        <f>宿泊!J30</f>
        <v>2.1811115906804582E-2</v>
      </c>
      <c r="G13" s="484">
        <f>日帰り!J30</f>
        <v>9.9285840628972836E-3</v>
      </c>
      <c r="H13" s="497">
        <f>基礎データ計算!$J$28*E13</f>
        <v>0</v>
      </c>
      <c r="I13" s="949">
        <f t="shared" si="0"/>
        <v>0</v>
      </c>
      <c r="J13" s="498">
        <f>基礎データ計算!$J$29*F13</f>
        <v>0</v>
      </c>
      <c r="K13" s="499">
        <f t="shared" si="1"/>
        <v>0</v>
      </c>
      <c r="L13" s="498">
        <f>基礎データ計算!$J$30*G13</f>
        <v>0</v>
      </c>
      <c r="M13" s="499">
        <f t="shared" si="2"/>
        <v>0</v>
      </c>
      <c r="N13" s="500">
        <f t="shared" si="3"/>
        <v>0</v>
      </c>
      <c r="O13" s="501"/>
      <c r="P13" s="502">
        <f t="shared" si="4"/>
        <v>0</v>
      </c>
      <c r="Q13" s="826">
        <v>37</v>
      </c>
      <c r="R13" s="825" t="str">
        <f t="shared" si="5"/>
        <v>対個人サービス</v>
      </c>
      <c r="S13" s="414"/>
      <c r="T13" s="854">
        <v>9</v>
      </c>
      <c r="U13" s="383" t="s">
        <v>306</v>
      </c>
      <c r="V13" s="862">
        <f t="shared" si="6"/>
        <v>0</v>
      </c>
      <c r="AH13" s="416"/>
      <c r="AI13" s="416"/>
      <c r="AJ13" s="416"/>
      <c r="AK13" s="416"/>
    </row>
    <row r="14" spans="1:37" ht="13.5" customHeight="1">
      <c r="A14" s="414"/>
      <c r="B14" s="1270"/>
      <c r="C14" s="480">
        <v>10</v>
      </c>
      <c r="D14" s="503" t="s">
        <v>701</v>
      </c>
      <c r="E14" s="482">
        <f>宿泊!J31</f>
        <v>5.8867137171529318E-2</v>
      </c>
      <c r="F14" s="483">
        <f>宿泊!J31</f>
        <v>5.8867137171529318E-2</v>
      </c>
      <c r="G14" s="484">
        <f>日帰り!J31</f>
        <v>0.15586289656195382</v>
      </c>
      <c r="H14" s="497">
        <f>基礎データ計算!$J$28*E14</f>
        <v>0</v>
      </c>
      <c r="I14" s="949">
        <f t="shared" si="0"/>
        <v>0</v>
      </c>
      <c r="J14" s="498">
        <f>基礎データ計算!$J$29*F14</f>
        <v>0</v>
      </c>
      <c r="K14" s="499">
        <f t="shared" si="1"/>
        <v>0</v>
      </c>
      <c r="L14" s="498">
        <f>基礎データ計算!$J$30*G14</f>
        <v>0</v>
      </c>
      <c r="M14" s="499">
        <f t="shared" ref="M14" si="7">+ROUND(SUM(L14:L14),0)</f>
        <v>0</v>
      </c>
      <c r="N14" s="500">
        <f t="shared" si="3"/>
        <v>0</v>
      </c>
      <c r="O14" s="501"/>
      <c r="P14" s="502">
        <f t="shared" si="4"/>
        <v>0</v>
      </c>
      <c r="Q14" s="827">
        <v>9</v>
      </c>
      <c r="R14" s="825" t="str">
        <f t="shared" si="5"/>
        <v>石油・石炭製品</v>
      </c>
      <c r="S14" s="414"/>
      <c r="T14" s="855">
        <v>10</v>
      </c>
      <c r="U14" s="387" t="s">
        <v>581</v>
      </c>
      <c r="V14" s="863">
        <f t="shared" si="6"/>
        <v>0</v>
      </c>
      <c r="AH14" s="416"/>
      <c r="AI14" s="416"/>
      <c r="AJ14" s="416"/>
      <c r="AK14" s="416"/>
    </row>
    <row r="15" spans="1:37" ht="13.5" customHeight="1">
      <c r="A15" s="414"/>
      <c r="B15" s="1271"/>
      <c r="C15" s="480">
        <v>11</v>
      </c>
      <c r="D15" s="504" t="s">
        <v>702</v>
      </c>
      <c r="E15" s="505">
        <f>宿泊!J32</f>
        <v>5.8843520856576743E-2</v>
      </c>
      <c r="F15" s="506">
        <f>宿泊!J32</f>
        <v>5.8843520856576743E-2</v>
      </c>
      <c r="G15" s="507">
        <f>日帰り!J32</f>
        <v>0.1192359312071198</v>
      </c>
      <c r="H15" s="497">
        <f>基礎データ計算!$J$28*E15</f>
        <v>0</v>
      </c>
      <c r="I15" s="949">
        <f t="shared" si="0"/>
        <v>0</v>
      </c>
      <c r="J15" s="498">
        <f>基礎データ計算!$J$29*F15</f>
        <v>0</v>
      </c>
      <c r="K15" s="499">
        <f t="shared" si="1"/>
        <v>0</v>
      </c>
      <c r="L15" s="498">
        <f>基礎データ計算!$J$30*G15</f>
        <v>0</v>
      </c>
      <c r="M15" s="499">
        <f t="shared" si="2"/>
        <v>0</v>
      </c>
      <c r="N15" s="500">
        <f t="shared" si="3"/>
        <v>0</v>
      </c>
      <c r="O15" s="501"/>
      <c r="P15" s="502">
        <f t="shared" si="4"/>
        <v>0</v>
      </c>
      <c r="Q15" s="828">
        <v>30</v>
      </c>
      <c r="R15" s="829" t="str">
        <f t="shared" si="5"/>
        <v>運輸・郵便</v>
      </c>
      <c r="S15" s="414"/>
      <c r="T15" s="854">
        <v>11</v>
      </c>
      <c r="U15" s="383" t="s">
        <v>307</v>
      </c>
      <c r="V15" s="862">
        <f t="shared" si="6"/>
        <v>0</v>
      </c>
      <c r="AH15" s="416"/>
      <c r="AI15" s="416"/>
      <c r="AJ15" s="416"/>
      <c r="AK15" s="416"/>
    </row>
    <row r="16" spans="1:37" ht="13.5" customHeight="1">
      <c r="A16" s="414"/>
      <c r="B16" s="833" t="s">
        <v>703</v>
      </c>
      <c r="C16" s="508">
        <v>12</v>
      </c>
      <c r="D16" s="426" t="s">
        <v>817</v>
      </c>
      <c r="E16" s="505">
        <f>宿泊!J33</f>
        <v>0.41070234828381164</v>
      </c>
      <c r="F16" s="506">
        <f>宿泊!J33</f>
        <v>0.41070234828381164</v>
      </c>
      <c r="G16" s="507">
        <f>日帰り!J33</f>
        <v>0</v>
      </c>
      <c r="H16" s="509">
        <f>基礎データ計算!$J$28*E16</f>
        <v>0</v>
      </c>
      <c r="I16" s="950">
        <f t="shared" si="0"/>
        <v>0</v>
      </c>
      <c r="J16" s="510">
        <f>基礎データ計算!$J$29*F16</f>
        <v>0</v>
      </c>
      <c r="K16" s="511">
        <f t="shared" si="1"/>
        <v>0</v>
      </c>
      <c r="L16" s="510">
        <f>基礎データ計算!$J$30*G16</f>
        <v>0</v>
      </c>
      <c r="M16" s="511">
        <f t="shared" si="2"/>
        <v>0</v>
      </c>
      <c r="N16" s="512">
        <f t="shared" si="3"/>
        <v>0</v>
      </c>
      <c r="O16" s="513"/>
      <c r="P16" s="514">
        <f t="shared" si="4"/>
        <v>0</v>
      </c>
      <c r="Q16" s="830">
        <v>37</v>
      </c>
      <c r="R16" s="829" t="str">
        <f t="shared" si="5"/>
        <v>対個人サービス</v>
      </c>
      <c r="S16" s="414"/>
      <c r="T16" s="854">
        <v>12</v>
      </c>
      <c r="U16" s="383" t="s">
        <v>137</v>
      </c>
      <c r="V16" s="862">
        <f t="shared" si="6"/>
        <v>0</v>
      </c>
      <c r="AH16" s="416"/>
      <c r="AI16" s="416"/>
      <c r="AJ16" s="416"/>
      <c r="AK16" s="416"/>
    </row>
    <row r="17" spans="1:37" ht="13.5" customHeight="1">
      <c r="A17" s="414"/>
      <c r="B17" s="833" t="s">
        <v>706</v>
      </c>
      <c r="C17" s="508">
        <v>13</v>
      </c>
      <c r="D17" s="426" t="s">
        <v>818</v>
      </c>
      <c r="E17" s="505">
        <f>宿泊!J34</f>
        <v>0.15572570374521871</v>
      </c>
      <c r="F17" s="506">
        <f>宿泊!J34</f>
        <v>0.15572570374521871</v>
      </c>
      <c r="G17" s="507">
        <f>日帰り!J34</f>
        <v>0.1699020946140482</v>
      </c>
      <c r="H17" s="515">
        <f>基礎データ計算!$J$28*E17</f>
        <v>0</v>
      </c>
      <c r="I17" s="951">
        <f t="shared" si="0"/>
        <v>0</v>
      </c>
      <c r="J17" s="516">
        <f>基礎データ計算!$J$29*F17</f>
        <v>0</v>
      </c>
      <c r="K17" s="517">
        <f t="shared" si="1"/>
        <v>0</v>
      </c>
      <c r="L17" s="516">
        <f>基礎データ計算!$J$30*G17</f>
        <v>0</v>
      </c>
      <c r="M17" s="517">
        <f t="shared" si="2"/>
        <v>0</v>
      </c>
      <c r="N17" s="518">
        <f t="shared" si="3"/>
        <v>0</v>
      </c>
      <c r="O17" s="519"/>
      <c r="P17" s="520">
        <f t="shared" si="4"/>
        <v>0</v>
      </c>
      <c r="Q17" s="830">
        <v>37</v>
      </c>
      <c r="R17" s="829" t="str">
        <f t="shared" si="5"/>
        <v>対個人サービス</v>
      </c>
      <c r="S17" s="414"/>
      <c r="T17" s="854">
        <v>13</v>
      </c>
      <c r="U17" s="383" t="s">
        <v>138</v>
      </c>
      <c r="V17" s="862">
        <f t="shared" si="6"/>
        <v>0</v>
      </c>
      <c r="AH17" s="416"/>
      <c r="AI17" s="416"/>
      <c r="AJ17" s="416"/>
      <c r="AK17" s="416"/>
    </row>
    <row r="18" spans="1:37" ht="13.5" customHeight="1">
      <c r="A18" s="414"/>
      <c r="B18" s="1272" t="s">
        <v>708</v>
      </c>
      <c r="C18" s="469">
        <v>14</v>
      </c>
      <c r="D18" s="521" t="s">
        <v>709</v>
      </c>
      <c r="E18" s="522">
        <f>宿泊!J35</f>
        <v>2.4825454209626507E-2</v>
      </c>
      <c r="F18" s="523">
        <f>宿泊!J35</f>
        <v>2.4825454209626507E-2</v>
      </c>
      <c r="G18" s="524">
        <f>日帰り!J35</f>
        <v>3.953282118917556E-2</v>
      </c>
      <c r="H18" s="474">
        <f>基礎データ計算!$J$28*E18</f>
        <v>0</v>
      </c>
      <c r="I18" s="952">
        <f t="shared" si="0"/>
        <v>0</v>
      </c>
      <c r="J18" s="525">
        <f>基礎データ計算!$J$29*F18</f>
        <v>0</v>
      </c>
      <c r="K18" s="526">
        <f t="shared" si="1"/>
        <v>0</v>
      </c>
      <c r="L18" s="525">
        <f>基礎データ計算!$J$30*G18</f>
        <v>0</v>
      </c>
      <c r="M18" s="526">
        <f t="shared" si="2"/>
        <v>0</v>
      </c>
      <c r="N18" s="527">
        <f t="shared" si="3"/>
        <v>0</v>
      </c>
      <c r="O18" s="528"/>
      <c r="P18" s="529">
        <f t="shared" si="4"/>
        <v>0</v>
      </c>
      <c r="Q18" s="831">
        <v>5</v>
      </c>
      <c r="R18" s="825" t="str">
        <f t="shared" si="5"/>
        <v>飲食料品</v>
      </c>
      <c r="S18" s="414"/>
      <c r="T18" s="854">
        <v>14</v>
      </c>
      <c r="U18" s="383" t="s">
        <v>139</v>
      </c>
      <c r="V18" s="862">
        <f t="shared" si="6"/>
        <v>0</v>
      </c>
      <c r="AH18" s="416"/>
      <c r="AI18" s="416"/>
      <c r="AJ18" s="416"/>
      <c r="AK18" s="416"/>
    </row>
    <row r="19" spans="1:37" ht="13.5" customHeight="1">
      <c r="A19" s="414"/>
      <c r="B19" s="1270"/>
      <c r="C19" s="480">
        <v>15</v>
      </c>
      <c r="D19" s="491" t="s">
        <v>710</v>
      </c>
      <c r="E19" s="482">
        <f>宿泊!J36</f>
        <v>8.0514917900337546E-3</v>
      </c>
      <c r="F19" s="483">
        <f>宿泊!J36</f>
        <v>8.0514917900337546E-3</v>
      </c>
      <c r="G19" s="484">
        <f>日帰り!J36</f>
        <v>2.6323759030261341E-2</v>
      </c>
      <c r="H19" s="485">
        <f>基礎データ計算!$J$28*E19</f>
        <v>0</v>
      </c>
      <c r="I19" s="948">
        <f t="shared" si="0"/>
        <v>0</v>
      </c>
      <c r="J19" s="492">
        <f>基礎データ計算!$J$29*F19</f>
        <v>0</v>
      </c>
      <c r="K19" s="493">
        <f t="shared" si="1"/>
        <v>0</v>
      </c>
      <c r="L19" s="492">
        <f>基礎データ計算!$J$30*G19</f>
        <v>0</v>
      </c>
      <c r="M19" s="493">
        <f t="shared" si="2"/>
        <v>0</v>
      </c>
      <c r="N19" s="494">
        <f t="shared" si="3"/>
        <v>0</v>
      </c>
      <c r="O19" s="495"/>
      <c r="P19" s="496">
        <f t="shared" si="4"/>
        <v>0</v>
      </c>
      <c r="Q19" s="826">
        <v>1</v>
      </c>
      <c r="R19" s="825" t="str">
        <f t="shared" si="5"/>
        <v>農業</v>
      </c>
      <c r="S19" s="414"/>
      <c r="T19" s="855">
        <v>15</v>
      </c>
      <c r="U19" s="387" t="s">
        <v>527</v>
      </c>
      <c r="V19" s="863">
        <f t="shared" si="6"/>
        <v>0</v>
      </c>
      <c r="AH19" s="416"/>
      <c r="AI19" s="416"/>
      <c r="AJ19" s="416"/>
      <c r="AK19" s="416"/>
    </row>
    <row r="20" spans="1:37" ht="13.5" customHeight="1">
      <c r="A20" s="414"/>
      <c r="B20" s="1270"/>
      <c r="C20" s="480">
        <v>16</v>
      </c>
      <c r="D20" s="491" t="s">
        <v>711</v>
      </c>
      <c r="E20" s="482">
        <f>宿泊!J37</f>
        <v>9.564428846751849E-3</v>
      </c>
      <c r="F20" s="483">
        <f>宿泊!J37</f>
        <v>9.564428846751849E-3</v>
      </c>
      <c r="G20" s="484">
        <f>日帰り!J37</f>
        <v>3.1479411463566871E-2</v>
      </c>
      <c r="H20" s="485">
        <f>基礎データ計算!$J$28*E20</f>
        <v>0</v>
      </c>
      <c r="I20" s="948">
        <f t="shared" si="0"/>
        <v>0</v>
      </c>
      <c r="J20" s="492">
        <f>基礎データ計算!$J$29*F20</f>
        <v>0</v>
      </c>
      <c r="K20" s="493">
        <f t="shared" si="1"/>
        <v>0</v>
      </c>
      <c r="L20" s="492">
        <f>基礎データ計算!$J$30*G20</f>
        <v>0</v>
      </c>
      <c r="M20" s="493">
        <f t="shared" si="2"/>
        <v>0</v>
      </c>
      <c r="N20" s="494">
        <f t="shared" si="3"/>
        <v>0</v>
      </c>
      <c r="O20" s="495"/>
      <c r="P20" s="496">
        <f t="shared" si="4"/>
        <v>0</v>
      </c>
      <c r="Q20" s="826">
        <v>3</v>
      </c>
      <c r="R20" s="825" t="str">
        <f t="shared" si="5"/>
        <v>漁業</v>
      </c>
      <c r="S20" s="414"/>
      <c r="T20" s="854">
        <v>16</v>
      </c>
      <c r="U20" s="383" t="s">
        <v>528</v>
      </c>
      <c r="V20" s="862">
        <f t="shared" si="6"/>
        <v>0</v>
      </c>
      <c r="AH20" s="416"/>
      <c r="AI20" s="416"/>
      <c r="AJ20" s="416"/>
      <c r="AK20" s="416"/>
    </row>
    <row r="21" spans="1:37" ht="13.5" customHeight="1">
      <c r="A21" s="414"/>
      <c r="B21" s="1270"/>
      <c r="C21" s="480">
        <v>17</v>
      </c>
      <c r="D21" s="491" t="s">
        <v>712</v>
      </c>
      <c r="E21" s="482">
        <f>宿泊!J38</f>
        <v>1.7347229116312788E-2</v>
      </c>
      <c r="F21" s="483">
        <f>宿泊!J38</f>
        <v>1.7347229116312788E-2</v>
      </c>
      <c r="G21" s="484">
        <f>日帰り!J38</f>
        <v>3.1374134712761063E-2</v>
      </c>
      <c r="H21" s="485">
        <f>基礎データ計算!$J$28*E21</f>
        <v>0</v>
      </c>
      <c r="I21" s="948">
        <f t="shared" si="0"/>
        <v>0</v>
      </c>
      <c r="J21" s="492">
        <f>基礎データ計算!$J$29*F21</f>
        <v>0</v>
      </c>
      <c r="K21" s="493">
        <f t="shared" si="1"/>
        <v>0</v>
      </c>
      <c r="L21" s="492">
        <f>基礎データ計算!$J$30*G21</f>
        <v>0</v>
      </c>
      <c r="M21" s="493">
        <f t="shared" si="2"/>
        <v>0</v>
      </c>
      <c r="N21" s="494">
        <f t="shared" si="3"/>
        <v>0</v>
      </c>
      <c r="O21" s="495"/>
      <c r="P21" s="496">
        <f t="shared" si="4"/>
        <v>0</v>
      </c>
      <c r="Q21" s="826">
        <v>5</v>
      </c>
      <c r="R21" s="825" t="str">
        <f t="shared" si="5"/>
        <v>飲食料品</v>
      </c>
      <c r="S21" s="414"/>
      <c r="T21" s="854">
        <v>17</v>
      </c>
      <c r="U21" s="383" t="s">
        <v>529</v>
      </c>
      <c r="V21" s="862">
        <f t="shared" si="6"/>
        <v>0</v>
      </c>
      <c r="AH21" s="416"/>
      <c r="AI21" s="416"/>
      <c r="AJ21" s="416"/>
      <c r="AK21" s="416"/>
    </row>
    <row r="22" spans="1:37" ht="13.5" customHeight="1">
      <c r="A22" s="414"/>
      <c r="B22" s="1270"/>
      <c r="C22" s="480">
        <v>18</v>
      </c>
      <c r="D22" s="491" t="s">
        <v>713</v>
      </c>
      <c r="E22" s="482">
        <f>宿泊!J39</f>
        <v>1.0978036805923082E-2</v>
      </c>
      <c r="F22" s="483">
        <f>宿泊!J39</f>
        <v>1.0978036805923082E-2</v>
      </c>
      <c r="G22" s="484">
        <f>日帰り!J39</f>
        <v>3.127450813092706E-2</v>
      </c>
      <c r="H22" s="485">
        <f>基礎データ計算!$J$28*E22</f>
        <v>0</v>
      </c>
      <c r="I22" s="948">
        <f t="shared" si="0"/>
        <v>0</v>
      </c>
      <c r="J22" s="492">
        <f>基礎データ計算!$J$29*F22</f>
        <v>0</v>
      </c>
      <c r="K22" s="493">
        <f t="shared" si="1"/>
        <v>0</v>
      </c>
      <c r="L22" s="492">
        <f>基礎データ計算!$J$30*G22</f>
        <v>0</v>
      </c>
      <c r="M22" s="493">
        <f t="shared" si="2"/>
        <v>0</v>
      </c>
      <c r="N22" s="494">
        <f t="shared" si="3"/>
        <v>0</v>
      </c>
      <c r="O22" s="495"/>
      <c r="P22" s="496">
        <f t="shared" si="4"/>
        <v>0</v>
      </c>
      <c r="Q22" s="826">
        <v>6</v>
      </c>
      <c r="R22" s="825" t="str">
        <f t="shared" si="5"/>
        <v>繊維製品</v>
      </c>
      <c r="S22" s="414"/>
      <c r="T22" s="854">
        <v>18</v>
      </c>
      <c r="U22" s="383" t="s">
        <v>530</v>
      </c>
      <c r="V22" s="862">
        <f t="shared" si="6"/>
        <v>0</v>
      </c>
      <c r="AH22" s="416"/>
      <c r="AI22" s="416"/>
      <c r="AJ22" s="416"/>
      <c r="AK22" s="416"/>
    </row>
    <row r="23" spans="1:37" ht="13.5" customHeight="1">
      <c r="A23" s="414"/>
      <c r="B23" s="1270"/>
      <c r="C23" s="480">
        <v>19</v>
      </c>
      <c r="D23" s="491" t="s">
        <v>714</v>
      </c>
      <c r="E23" s="482">
        <f>宿泊!J40</f>
        <v>3.4512459448679681E-3</v>
      </c>
      <c r="F23" s="483">
        <f>宿泊!J40</f>
        <v>3.4512459448679681E-3</v>
      </c>
      <c r="G23" s="484">
        <f>日帰り!J40</f>
        <v>8.3508201154219499E-3</v>
      </c>
      <c r="H23" s="485">
        <f>基礎データ計算!$J$28*E23</f>
        <v>0</v>
      </c>
      <c r="I23" s="948">
        <f t="shared" si="0"/>
        <v>0</v>
      </c>
      <c r="J23" s="492">
        <f>基礎データ計算!$J$29*F23</f>
        <v>0</v>
      </c>
      <c r="K23" s="493">
        <f t="shared" si="1"/>
        <v>0</v>
      </c>
      <c r="L23" s="492">
        <f>基礎データ計算!$J$30*G23</f>
        <v>0</v>
      </c>
      <c r="M23" s="493">
        <f t="shared" si="2"/>
        <v>0</v>
      </c>
      <c r="N23" s="494">
        <f t="shared" si="3"/>
        <v>0</v>
      </c>
      <c r="O23" s="495"/>
      <c r="P23" s="496">
        <f t="shared" si="4"/>
        <v>0</v>
      </c>
      <c r="Q23" s="826">
        <v>22</v>
      </c>
      <c r="R23" s="825" t="str">
        <f t="shared" si="5"/>
        <v>その他の製造工業製品</v>
      </c>
      <c r="S23" s="414"/>
      <c r="T23" s="854">
        <v>19</v>
      </c>
      <c r="U23" s="383" t="s">
        <v>531</v>
      </c>
      <c r="V23" s="862">
        <f t="shared" si="6"/>
        <v>0</v>
      </c>
      <c r="AH23" s="416"/>
      <c r="AI23" s="416"/>
      <c r="AJ23" s="416"/>
      <c r="AK23" s="416"/>
    </row>
    <row r="24" spans="1:37" ht="13.5" customHeight="1">
      <c r="A24" s="414"/>
      <c r="B24" s="1270"/>
      <c r="C24" s="480">
        <v>20</v>
      </c>
      <c r="D24" s="491" t="s">
        <v>715</v>
      </c>
      <c r="E24" s="482">
        <f>宿泊!J41</f>
        <v>1.3390281018337159E-3</v>
      </c>
      <c r="F24" s="483">
        <f>宿泊!J41</f>
        <v>1.3390281018337159E-3</v>
      </c>
      <c r="G24" s="484">
        <f>日帰り!J41</f>
        <v>3.6517180714177419E-3</v>
      </c>
      <c r="H24" s="485">
        <f>基礎データ計算!$J$28*E24</f>
        <v>0</v>
      </c>
      <c r="I24" s="948">
        <f t="shared" si="0"/>
        <v>0</v>
      </c>
      <c r="J24" s="492">
        <f>基礎データ計算!$J$29*F24</f>
        <v>0</v>
      </c>
      <c r="K24" s="493">
        <f t="shared" si="1"/>
        <v>0</v>
      </c>
      <c r="L24" s="492">
        <f>基礎データ計算!$J$30*G24</f>
        <v>0</v>
      </c>
      <c r="M24" s="493">
        <f t="shared" si="2"/>
        <v>0</v>
      </c>
      <c r="N24" s="494">
        <f t="shared" si="3"/>
        <v>0</v>
      </c>
      <c r="O24" s="495"/>
      <c r="P24" s="496">
        <f t="shared" si="4"/>
        <v>0</v>
      </c>
      <c r="Q24" s="826">
        <v>8</v>
      </c>
      <c r="R24" s="825" t="str">
        <f t="shared" si="5"/>
        <v>化学製品</v>
      </c>
      <c r="S24" s="414"/>
      <c r="T24" s="855">
        <v>20</v>
      </c>
      <c r="U24" s="387" t="s">
        <v>582</v>
      </c>
      <c r="V24" s="863">
        <f t="shared" si="6"/>
        <v>0</v>
      </c>
      <c r="AH24" s="416"/>
      <c r="AI24" s="416"/>
      <c r="AJ24" s="416"/>
      <c r="AK24" s="416"/>
    </row>
    <row r="25" spans="1:37" ht="13.5" customHeight="1">
      <c r="A25" s="414"/>
      <c r="B25" s="1270"/>
      <c r="C25" s="480">
        <v>21</v>
      </c>
      <c r="D25" s="491" t="s">
        <v>716</v>
      </c>
      <c r="E25" s="482">
        <f>宿泊!J42</f>
        <v>1.6207530813253988E-3</v>
      </c>
      <c r="F25" s="483">
        <f>宿泊!J42</f>
        <v>1.6207530813253988E-3</v>
      </c>
      <c r="G25" s="484">
        <f>日帰り!J42</f>
        <v>3.7822183513418965E-3</v>
      </c>
      <c r="H25" s="485">
        <f>基礎データ計算!$J$28*E25</f>
        <v>0</v>
      </c>
      <c r="I25" s="948">
        <f t="shared" si="0"/>
        <v>0</v>
      </c>
      <c r="J25" s="492">
        <f>基礎データ計算!$J$29*F25</f>
        <v>0</v>
      </c>
      <c r="K25" s="493">
        <f t="shared" si="1"/>
        <v>0</v>
      </c>
      <c r="L25" s="492">
        <f>基礎データ計算!$J$30*G25</f>
        <v>0</v>
      </c>
      <c r="M25" s="493">
        <f t="shared" si="2"/>
        <v>0</v>
      </c>
      <c r="N25" s="494">
        <f t="shared" si="3"/>
        <v>0</v>
      </c>
      <c r="O25" s="495"/>
      <c r="P25" s="496">
        <f t="shared" si="4"/>
        <v>0</v>
      </c>
      <c r="Q25" s="826">
        <v>11</v>
      </c>
      <c r="R25" s="825" t="str">
        <f t="shared" si="5"/>
        <v>窯業・土石製品</v>
      </c>
      <c r="S25" s="414"/>
      <c r="T25" s="854">
        <v>21</v>
      </c>
      <c r="U25" s="383" t="s">
        <v>140</v>
      </c>
      <c r="V25" s="862">
        <f t="shared" si="6"/>
        <v>0</v>
      </c>
      <c r="AH25" s="416"/>
      <c r="AI25" s="416"/>
      <c r="AJ25" s="416"/>
      <c r="AK25" s="416"/>
    </row>
    <row r="26" spans="1:37" ht="13.5" customHeight="1">
      <c r="A26" s="414"/>
      <c r="B26" s="1270"/>
      <c r="C26" s="530">
        <v>22</v>
      </c>
      <c r="D26" s="491" t="s">
        <v>717</v>
      </c>
      <c r="E26" s="505">
        <f>宿泊!J43</f>
        <v>4.9360176316849975E-2</v>
      </c>
      <c r="F26" s="506">
        <f>宿泊!J43</f>
        <v>4.9360176316849975E-2</v>
      </c>
      <c r="G26" s="507">
        <f>日帰り!J43</f>
        <v>9.6161746772668102E-2</v>
      </c>
      <c r="H26" s="485">
        <f>基礎データ計算!$J$28*E26</f>
        <v>0</v>
      </c>
      <c r="I26" s="948">
        <f t="shared" si="0"/>
        <v>0</v>
      </c>
      <c r="J26" s="492">
        <f>基礎データ計算!$J$29*F26</f>
        <v>0</v>
      </c>
      <c r="K26" s="493">
        <f t="shared" si="1"/>
        <v>0</v>
      </c>
      <c r="L26" s="492">
        <f>基礎データ計算!$J$30*G26</f>
        <v>0</v>
      </c>
      <c r="M26" s="493">
        <f t="shared" si="2"/>
        <v>0</v>
      </c>
      <c r="N26" s="494">
        <f t="shared" si="3"/>
        <v>0</v>
      </c>
      <c r="O26" s="495"/>
      <c r="P26" s="496">
        <f t="shared" si="4"/>
        <v>0</v>
      </c>
      <c r="Q26" s="826">
        <v>22</v>
      </c>
      <c r="R26" s="829" t="str">
        <f t="shared" si="5"/>
        <v>その他の製造工業製品</v>
      </c>
      <c r="S26" s="414"/>
      <c r="T26" s="854">
        <v>22</v>
      </c>
      <c r="U26" s="383" t="s">
        <v>112</v>
      </c>
      <c r="V26" s="862">
        <f t="shared" si="6"/>
        <v>0</v>
      </c>
      <c r="AH26" s="416"/>
      <c r="AI26" s="416"/>
      <c r="AJ26" s="416"/>
      <c r="AK26" s="416"/>
    </row>
    <row r="27" spans="1:37" ht="13.5" customHeight="1">
      <c r="A27" s="414"/>
      <c r="B27" s="1272" t="s">
        <v>718</v>
      </c>
      <c r="C27" s="469">
        <v>23</v>
      </c>
      <c r="D27" s="531" t="s">
        <v>719</v>
      </c>
      <c r="E27" s="522">
        <f>宿泊!J44</f>
        <v>1.3333130738588989E-2</v>
      </c>
      <c r="F27" s="523">
        <f>宿泊!J44</f>
        <v>1.3333130738588989E-2</v>
      </c>
      <c r="G27" s="524">
        <f>日帰り!J44</f>
        <v>1.7911167624516142E-2</v>
      </c>
      <c r="H27" s="474">
        <f>基礎データ計算!$J$28*E27</f>
        <v>0</v>
      </c>
      <c r="I27" s="952">
        <f t="shared" si="0"/>
        <v>0</v>
      </c>
      <c r="J27" s="475">
        <f>基礎データ計算!$J$29*F27</f>
        <v>0</v>
      </c>
      <c r="K27" s="476">
        <f t="shared" si="1"/>
        <v>0</v>
      </c>
      <c r="L27" s="475">
        <f>基礎データ計算!$J$30*G27</f>
        <v>0</v>
      </c>
      <c r="M27" s="476">
        <f t="shared" si="2"/>
        <v>0</v>
      </c>
      <c r="N27" s="477">
        <f t="shared" si="3"/>
        <v>0</v>
      </c>
      <c r="O27" s="532"/>
      <c r="P27" s="533">
        <f t="shared" si="4"/>
        <v>0</v>
      </c>
      <c r="Q27" s="831">
        <v>37</v>
      </c>
      <c r="R27" s="825" t="str">
        <f t="shared" si="5"/>
        <v>対個人サービス</v>
      </c>
      <c r="S27" s="414"/>
      <c r="T27" s="854">
        <v>23</v>
      </c>
      <c r="U27" s="383" t="s">
        <v>18</v>
      </c>
      <c r="V27" s="862">
        <f t="shared" si="6"/>
        <v>0</v>
      </c>
      <c r="AH27" s="416"/>
      <c r="AI27" s="416"/>
      <c r="AJ27" s="416"/>
      <c r="AK27" s="416"/>
    </row>
    <row r="28" spans="1:37" ht="13.5" customHeight="1">
      <c r="A28" s="414"/>
      <c r="B28" s="1270"/>
      <c r="C28" s="480">
        <v>24</v>
      </c>
      <c r="D28" s="481" t="s">
        <v>720</v>
      </c>
      <c r="E28" s="482">
        <f>宿泊!J45</f>
        <v>2.0899296067091844E-2</v>
      </c>
      <c r="F28" s="483">
        <f>宿泊!J45</f>
        <v>2.0899296067091844E-2</v>
      </c>
      <c r="G28" s="484">
        <f>日帰り!J45</f>
        <v>5.1340568408859755E-2</v>
      </c>
      <c r="H28" s="485">
        <f>基礎データ計算!$J$28*E28</f>
        <v>0</v>
      </c>
      <c r="I28" s="948">
        <f t="shared" si="0"/>
        <v>0</v>
      </c>
      <c r="J28" s="486">
        <f>基礎データ計算!$J$29*F28</f>
        <v>0</v>
      </c>
      <c r="K28" s="487">
        <f t="shared" si="1"/>
        <v>0</v>
      </c>
      <c r="L28" s="486">
        <f>基礎データ計算!$J$30*G28</f>
        <v>0</v>
      </c>
      <c r="M28" s="487">
        <f t="shared" si="2"/>
        <v>0</v>
      </c>
      <c r="N28" s="488">
        <f t="shared" si="3"/>
        <v>0</v>
      </c>
      <c r="O28" s="489"/>
      <c r="P28" s="490">
        <f t="shared" si="4"/>
        <v>0</v>
      </c>
      <c r="Q28" s="826">
        <v>37</v>
      </c>
      <c r="R28" s="825" t="str">
        <f t="shared" si="5"/>
        <v>対個人サービス</v>
      </c>
      <c r="S28" s="414"/>
      <c r="T28" s="854">
        <v>24</v>
      </c>
      <c r="U28" s="383" t="s">
        <v>141</v>
      </c>
      <c r="V28" s="862">
        <f t="shared" si="6"/>
        <v>0</v>
      </c>
      <c r="AH28" s="416"/>
      <c r="AI28" s="416"/>
      <c r="AJ28" s="416"/>
      <c r="AK28" s="416"/>
    </row>
    <row r="29" spans="1:37" ht="13.5" customHeight="1">
      <c r="A29" s="414"/>
      <c r="B29" s="1270"/>
      <c r="C29" s="480">
        <v>25</v>
      </c>
      <c r="D29" s="534" t="s">
        <v>819</v>
      </c>
      <c r="E29" s="482">
        <f>宿泊!J46</f>
        <v>8.9329144449691485E-3</v>
      </c>
      <c r="F29" s="483">
        <f>宿泊!J46</f>
        <v>8.9329144449691485E-3</v>
      </c>
      <c r="G29" s="484">
        <f>日帰り!J46</f>
        <v>1.741735908307062E-2</v>
      </c>
      <c r="H29" s="485">
        <f>基礎データ計算!$J$28*E29</f>
        <v>0</v>
      </c>
      <c r="I29" s="948">
        <f t="shared" si="0"/>
        <v>0</v>
      </c>
      <c r="J29" s="486">
        <f>基礎データ計算!$J$29*F29</f>
        <v>0</v>
      </c>
      <c r="K29" s="487">
        <f t="shared" si="1"/>
        <v>0</v>
      </c>
      <c r="L29" s="486">
        <f>基礎データ計算!$J$30*G29</f>
        <v>0</v>
      </c>
      <c r="M29" s="487">
        <f t="shared" si="2"/>
        <v>0</v>
      </c>
      <c r="N29" s="488">
        <f t="shared" si="3"/>
        <v>0</v>
      </c>
      <c r="O29" s="489"/>
      <c r="P29" s="490">
        <f t="shared" si="4"/>
        <v>0</v>
      </c>
      <c r="Q29" s="826">
        <v>33</v>
      </c>
      <c r="R29" s="825" t="str">
        <f t="shared" si="5"/>
        <v>教育・研究</v>
      </c>
      <c r="S29" s="414"/>
      <c r="T29" s="855">
        <v>25</v>
      </c>
      <c r="U29" s="387" t="s">
        <v>532</v>
      </c>
      <c r="V29" s="863">
        <f t="shared" si="6"/>
        <v>0</v>
      </c>
      <c r="AH29" s="416"/>
      <c r="AI29" s="416"/>
      <c r="AJ29" s="416"/>
      <c r="AK29" s="416"/>
    </row>
    <row r="30" spans="1:37" ht="13.5" customHeight="1">
      <c r="A30" s="414"/>
      <c r="B30" s="1270"/>
      <c r="C30" s="480">
        <v>26</v>
      </c>
      <c r="D30" s="481" t="s">
        <v>722</v>
      </c>
      <c r="E30" s="482">
        <f>宿泊!J47</f>
        <v>3.0561256644768054E-3</v>
      </c>
      <c r="F30" s="483">
        <f>宿泊!J47</f>
        <v>3.0561256644768054E-3</v>
      </c>
      <c r="G30" s="484">
        <f>日帰り!J47</f>
        <v>6.3872924544222968E-3</v>
      </c>
      <c r="H30" s="485">
        <f>基礎データ計算!$J$28*E30</f>
        <v>0</v>
      </c>
      <c r="I30" s="948">
        <f t="shared" si="0"/>
        <v>0</v>
      </c>
      <c r="J30" s="486">
        <f>基礎データ計算!$J$29*F30</f>
        <v>0</v>
      </c>
      <c r="K30" s="487">
        <f t="shared" si="1"/>
        <v>0</v>
      </c>
      <c r="L30" s="486">
        <f>基礎データ計算!$J$30*G30</f>
        <v>0</v>
      </c>
      <c r="M30" s="487">
        <f t="shared" si="2"/>
        <v>0</v>
      </c>
      <c r="N30" s="488">
        <f t="shared" si="3"/>
        <v>0</v>
      </c>
      <c r="O30" s="489"/>
      <c r="P30" s="490">
        <f t="shared" si="4"/>
        <v>0</v>
      </c>
      <c r="Q30" s="826">
        <v>37</v>
      </c>
      <c r="R30" s="825" t="str">
        <f t="shared" si="5"/>
        <v>対個人サービス</v>
      </c>
      <c r="S30" s="414"/>
      <c r="T30" s="854">
        <v>26</v>
      </c>
      <c r="U30" s="383" t="s">
        <v>533</v>
      </c>
      <c r="V30" s="862">
        <f t="shared" si="6"/>
        <v>0</v>
      </c>
      <c r="AH30" s="416"/>
      <c r="AI30" s="416"/>
      <c r="AJ30" s="416"/>
      <c r="AK30" s="416"/>
    </row>
    <row r="31" spans="1:37" ht="13.5" customHeight="1">
      <c r="A31" s="414"/>
      <c r="B31" s="1270"/>
      <c r="C31" s="480">
        <v>27</v>
      </c>
      <c r="D31" s="481" t="s">
        <v>723</v>
      </c>
      <c r="E31" s="482">
        <f>宿泊!J48</f>
        <v>4.4331411430077591E-3</v>
      </c>
      <c r="F31" s="483">
        <f>宿泊!J48</f>
        <v>4.4331411430077591E-3</v>
      </c>
      <c r="G31" s="484">
        <f>日帰り!J48</f>
        <v>4.6080805046116925E-2</v>
      </c>
      <c r="H31" s="485">
        <f>基礎データ計算!$J$28*E31</f>
        <v>0</v>
      </c>
      <c r="I31" s="948">
        <f t="shared" si="0"/>
        <v>0</v>
      </c>
      <c r="J31" s="486">
        <f>基礎データ計算!$J$29*F31</f>
        <v>0</v>
      </c>
      <c r="K31" s="487">
        <f t="shared" si="1"/>
        <v>0</v>
      </c>
      <c r="L31" s="486">
        <f>基礎データ計算!$J$30*G31</f>
        <v>0</v>
      </c>
      <c r="M31" s="487">
        <f t="shared" si="2"/>
        <v>0</v>
      </c>
      <c r="N31" s="488">
        <f t="shared" si="3"/>
        <v>0</v>
      </c>
      <c r="O31" s="489"/>
      <c r="P31" s="490">
        <f t="shared" si="4"/>
        <v>0</v>
      </c>
      <c r="Q31" s="826">
        <v>37</v>
      </c>
      <c r="R31" s="825" t="str">
        <f t="shared" si="5"/>
        <v>対個人サービス</v>
      </c>
      <c r="S31" s="414"/>
      <c r="T31" s="854">
        <v>27</v>
      </c>
      <c r="U31" s="383" t="s">
        <v>19</v>
      </c>
      <c r="V31" s="862">
        <f t="shared" si="6"/>
        <v>0</v>
      </c>
      <c r="AH31" s="416"/>
      <c r="AI31" s="416"/>
      <c r="AJ31" s="416"/>
      <c r="AK31" s="416"/>
    </row>
    <row r="32" spans="1:37" ht="13.5" customHeight="1">
      <c r="A32" s="414"/>
      <c r="B32" s="1270"/>
      <c r="C32" s="480">
        <v>28</v>
      </c>
      <c r="D32" s="481" t="s">
        <v>725</v>
      </c>
      <c r="E32" s="482">
        <f>宿泊!J49</f>
        <v>1.6405756906082444E-3</v>
      </c>
      <c r="F32" s="483">
        <f>宿泊!J49</f>
        <v>1.6405756906082444E-3</v>
      </c>
      <c r="G32" s="484">
        <f>日帰り!J49</f>
        <v>6.0976780672615362E-3</v>
      </c>
      <c r="H32" s="485">
        <f>基礎データ計算!$J$28*E32</f>
        <v>0</v>
      </c>
      <c r="I32" s="948">
        <f t="shared" si="0"/>
        <v>0</v>
      </c>
      <c r="J32" s="486">
        <f>基礎データ計算!$J$29*F32</f>
        <v>0</v>
      </c>
      <c r="K32" s="487">
        <f t="shared" si="1"/>
        <v>0</v>
      </c>
      <c r="L32" s="486">
        <f>基礎データ計算!$J$30*G32</f>
        <v>0</v>
      </c>
      <c r="M32" s="487">
        <f t="shared" si="2"/>
        <v>0</v>
      </c>
      <c r="N32" s="488">
        <f t="shared" si="3"/>
        <v>0</v>
      </c>
      <c r="O32" s="489"/>
      <c r="P32" s="490">
        <f t="shared" si="4"/>
        <v>0</v>
      </c>
      <c r="Q32" s="826">
        <v>37</v>
      </c>
      <c r="R32" s="825" t="str">
        <f t="shared" si="5"/>
        <v>対個人サービス</v>
      </c>
      <c r="S32" s="414"/>
      <c r="T32" s="854">
        <v>28</v>
      </c>
      <c r="U32" s="383" t="s">
        <v>20</v>
      </c>
      <c r="V32" s="862">
        <f t="shared" si="6"/>
        <v>0</v>
      </c>
      <c r="AH32" s="416"/>
      <c r="AI32" s="416"/>
      <c r="AJ32" s="416"/>
      <c r="AK32" s="416"/>
    </row>
    <row r="33" spans="1:37" ht="13.5" customHeight="1">
      <c r="A33" s="414"/>
      <c r="B33" s="1270"/>
      <c r="C33" s="480">
        <v>29</v>
      </c>
      <c r="D33" s="481" t="s">
        <v>726</v>
      </c>
      <c r="E33" s="482">
        <f>宿泊!J50</f>
        <v>8.1168897757336704E-3</v>
      </c>
      <c r="F33" s="483">
        <f>宿泊!J50</f>
        <v>8.1168897757336704E-3</v>
      </c>
      <c r="G33" s="484">
        <f>日帰り!J50</f>
        <v>2.1413535961126624E-2</v>
      </c>
      <c r="H33" s="485">
        <f>基礎データ計算!$J$28*E33</f>
        <v>0</v>
      </c>
      <c r="I33" s="948">
        <f t="shared" si="0"/>
        <v>0</v>
      </c>
      <c r="J33" s="486">
        <f>基礎データ計算!$J$29*F33</f>
        <v>0</v>
      </c>
      <c r="K33" s="487">
        <f t="shared" si="1"/>
        <v>0</v>
      </c>
      <c r="L33" s="486">
        <f>基礎データ計算!$J$30*G33</f>
        <v>0</v>
      </c>
      <c r="M33" s="487">
        <f t="shared" si="2"/>
        <v>0</v>
      </c>
      <c r="N33" s="488">
        <f t="shared" si="3"/>
        <v>0</v>
      </c>
      <c r="O33" s="489"/>
      <c r="P33" s="490">
        <f t="shared" si="4"/>
        <v>0</v>
      </c>
      <c r="Q33" s="826">
        <v>37</v>
      </c>
      <c r="R33" s="825" t="str">
        <f t="shared" si="5"/>
        <v>対個人サービス</v>
      </c>
      <c r="S33" s="414"/>
      <c r="T33" s="854">
        <v>29</v>
      </c>
      <c r="U33" s="383" t="s">
        <v>21</v>
      </c>
      <c r="V33" s="862">
        <f t="shared" si="6"/>
        <v>0</v>
      </c>
      <c r="AH33" s="416"/>
      <c r="AI33" s="416"/>
      <c r="AJ33" s="416"/>
      <c r="AK33" s="416"/>
    </row>
    <row r="34" spans="1:37" ht="13.5" customHeight="1">
      <c r="A34" s="414"/>
      <c r="B34" s="1270"/>
      <c r="C34" s="530">
        <v>30</v>
      </c>
      <c r="D34" s="481" t="s">
        <v>727</v>
      </c>
      <c r="E34" s="505">
        <f>宿泊!J51</f>
        <v>2.556115522039116E-4</v>
      </c>
      <c r="F34" s="506">
        <f>宿泊!J51</f>
        <v>2.556115522039116E-4</v>
      </c>
      <c r="G34" s="507">
        <f>日帰り!J51</f>
        <v>6.7185078762715543E-4</v>
      </c>
      <c r="H34" s="535">
        <f>基礎データ計算!$J$28*E34</f>
        <v>0</v>
      </c>
      <c r="I34" s="953">
        <f t="shared" si="0"/>
        <v>0</v>
      </c>
      <c r="J34" s="536">
        <f>基礎データ計算!$J$29*F34</f>
        <v>0</v>
      </c>
      <c r="K34" s="537">
        <f t="shared" si="1"/>
        <v>0</v>
      </c>
      <c r="L34" s="536">
        <f>基礎データ計算!$J$30*G34</f>
        <v>0</v>
      </c>
      <c r="M34" s="537">
        <f t="shared" si="2"/>
        <v>0</v>
      </c>
      <c r="N34" s="538">
        <f t="shared" si="3"/>
        <v>0</v>
      </c>
      <c r="O34" s="539"/>
      <c r="P34" s="540">
        <f t="shared" si="4"/>
        <v>0</v>
      </c>
      <c r="Q34" s="828">
        <v>36</v>
      </c>
      <c r="R34" s="829" t="str">
        <f t="shared" si="5"/>
        <v>対事業所サービス</v>
      </c>
      <c r="S34" s="414"/>
      <c r="T34" s="855">
        <v>30</v>
      </c>
      <c r="U34" s="387" t="s">
        <v>534</v>
      </c>
      <c r="V34" s="863">
        <f t="shared" si="6"/>
        <v>0</v>
      </c>
      <c r="AH34" s="416"/>
      <c r="AI34" s="416"/>
      <c r="AJ34" s="416"/>
      <c r="AK34" s="416"/>
    </row>
    <row r="35" spans="1:37" ht="13.5" customHeight="1">
      <c r="A35" s="414"/>
      <c r="B35" s="1272" t="s">
        <v>728</v>
      </c>
      <c r="C35" s="541">
        <v>31</v>
      </c>
      <c r="D35" s="521" t="s">
        <v>729</v>
      </c>
      <c r="E35" s="522">
        <f>宿泊!J52</f>
        <v>2.4147097082011727E-3</v>
      </c>
      <c r="F35" s="523">
        <f>宿泊!J52</f>
        <v>2.4147097082011727E-3</v>
      </c>
      <c r="G35" s="524">
        <f>日帰り!J52</f>
        <v>3.7765189577239045E-3</v>
      </c>
      <c r="H35" s="542">
        <f>基礎データ計算!$J$28*E35</f>
        <v>0</v>
      </c>
      <c r="I35" s="954">
        <f t="shared" si="0"/>
        <v>0</v>
      </c>
      <c r="J35" s="543">
        <f>基礎データ計算!$J$29*F35</f>
        <v>0</v>
      </c>
      <c r="K35" s="544">
        <f t="shared" si="1"/>
        <v>0</v>
      </c>
      <c r="L35" s="543">
        <f>基礎データ計算!$J$30*G35</f>
        <v>0</v>
      </c>
      <c r="M35" s="544">
        <f t="shared" si="2"/>
        <v>0</v>
      </c>
      <c r="N35" s="545">
        <f t="shared" si="3"/>
        <v>0</v>
      </c>
      <c r="O35" s="546"/>
      <c r="P35" s="547">
        <f t="shared" si="4"/>
        <v>0</v>
      </c>
      <c r="Q35" s="824">
        <v>37</v>
      </c>
      <c r="R35" s="825" t="str">
        <f t="shared" si="5"/>
        <v>対個人サービス</v>
      </c>
      <c r="S35" s="414"/>
      <c r="T35" s="854">
        <v>31</v>
      </c>
      <c r="U35" s="548" t="s">
        <v>535</v>
      </c>
      <c r="V35" s="862">
        <f t="shared" si="6"/>
        <v>0</v>
      </c>
      <c r="AH35" s="416"/>
      <c r="AI35" s="416"/>
      <c r="AJ35" s="416"/>
      <c r="AK35" s="416"/>
    </row>
    <row r="36" spans="1:37" ht="13.5" customHeight="1">
      <c r="A36" s="414"/>
      <c r="B36" s="1270"/>
      <c r="C36" s="480">
        <v>40</v>
      </c>
      <c r="D36" s="491" t="s">
        <v>730</v>
      </c>
      <c r="E36" s="482">
        <f>宿泊!J53</f>
        <v>5.7086269713080085E-3</v>
      </c>
      <c r="F36" s="483">
        <f>宿泊!J53</f>
        <v>5.7086269713080085E-3</v>
      </c>
      <c r="G36" s="484">
        <f>日帰り!J53</f>
        <v>1.7171846947560965E-2</v>
      </c>
      <c r="H36" s="485">
        <f>基礎データ計算!$J$28*E36</f>
        <v>0</v>
      </c>
      <c r="I36" s="948">
        <f t="shared" si="0"/>
        <v>0</v>
      </c>
      <c r="J36" s="492">
        <f>基礎データ計算!$J$29*F36</f>
        <v>0</v>
      </c>
      <c r="K36" s="493">
        <f t="shared" si="1"/>
        <v>0</v>
      </c>
      <c r="L36" s="492">
        <f>基礎データ計算!$J$30*G36</f>
        <v>0</v>
      </c>
      <c r="M36" s="493">
        <f t="shared" si="2"/>
        <v>0</v>
      </c>
      <c r="N36" s="494">
        <f t="shared" si="3"/>
        <v>0</v>
      </c>
      <c r="O36" s="495"/>
      <c r="P36" s="496">
        <f t="shared" si="4"/>
        <v>0</v>
      </c>
      <c r="Q36" s="832">
        <v>37</v>
      </c>
      <c r="R36" s="825" t="str">
        <f t="shared" si="5"/>
        <v>対個人サービス</v>
      </c>
      <c r="S36" s="414"/>
      <c r="T36" s="854">
        <v>32</v>
      </c>
      <c r="U36" s="383" t="s">
        <v>22</v>
      </c>
      <c r="V36" s="862">
        <f t="shared" si="6"/>
        <v>0</v>
      </c>
      <c r="AH36" s="416"/>
      <c r="AI36" s="416"/>
      <c r="AJ36" s="416"/>
      <c r="AK36" s="416"/>
    </row>
    <row r="37" spans="1:37" ht="13.5" customHeight="1">
      <c r="A37" s="414"/>
      <c r="B37" s="1270"/>
      <c r="C37" s="480">
        <v>41</v>
      </c>
      <c r="D37" s="491" t="s">
        <v>731</v>
      </c>
      <c r="E37" s="505">
        <f>宿泊!J54</f>
        <v>6.3510049187176822E-3</v>
      </c>
      <c r="F37" s="506">
        <f>宿泊!J54</f>
        <v>6.3510049187176822E-3</v>
      </c>
      <c r="G37" s="507">
        <f>日帰り!J54</f>
        <v>6.0085063470258797E-3</v>
      </c>
      <c r="H37" s="485">
        <f>基礎データ計算!$J$28*E37</f>
        <v>0</v>
      </c>
      <c r="I37" s="948">
        <f t="shared" si="0"/>
        <v>0</v>
      </c>
      <c r="J37" s="492">
        <f>基礎データ計算!$J$29*F37</f>
        <v>0</v>
      </c>
      <c r="K37" s="493">
        <f t="shared" si="1"/>
        <v>0</v>
      </c>
      <c r="L37" s="492">
        <f>基礎データ計算!$J$30*G37</f>
        <v>0</v>
      </c>
      <c r="M37" s="493">
        <f t="shared" si="2"/>
        <v>0</v>
      </c>
      <c r="N37" s="494">
        <f t="shared" si="3"/>
        <v>0</v>
      </c>
      <c r="O37" s="549"/>
      <c r="P37" s="496">
        <f t="shared" si="4"/>
        <v>0</v>
      </c>
      <c r="Q37" s="828">
        <v>37</v>
      </c>
      <c r="R37" s="829" t="str">
        <f t="shared" si="5"/>
        <v>対個人サービス</v>
      </c>
      <c r="S37" s="414"/>
      <c r="T37" s="854">
        <v>33</v>
      </c>
      <c r="U37" s="856" t="s">
        <v>142</v>
      </c>
      <c r="V37" s="862">
        <f t="shared" si="6"/>
        <v>0</v>
      </c>
      <c r="AH37" s="416"/>
      <c r="AI37" s="416"/>
      <c r="AJ37" s="416"/>
      <c r="AK37" s="416"/>
    </row>
    <row r="38" spans="1:37" ht="13.5" customHeight="1">
      <c r="A38" s="414"/>
      <c r="B38" s="550"/>
      <c r="C38" s="551"/>
      <c r="D38" s="834" t="s">
        <v>878</v>
      </c>
      <c r="E38" s="471">
        <f t="shared" ref="E38:N38" si="8">SUM(E5:E15)</f>
        <v>0.19461792062821709</v>
      </c>
      <c r="F38" s="472">
        <f t="shared" si="8"/>
        <v>0.19461792062821709</v>
      </c>
      <c r="G38" s="473">
        <f t="shared" si="8"/>
        <v>0.34099409191236424</v>
      </c>
      <c r="H38" s="552">
        <f t="shared" si="8"/>
        <v>0</v>
      </c>
      <c r="I38" s="553">
        <f t="shared" si="8"/>
        <v>0</v>
      </c>
      <c r="J38" s="552">
        <f t="shared" si="8"/>
        <v>0</v>
      </c>
      <c r="K38" s="553">
        <f t="shared" si="8"/>
        <v>0</v>
      </c>
      <c r="L38" s="552">
        <f t="shared" si="8"/>
        <v>0</v>
      </c>
      <c r="M38" s="553">
        <f t="shared" si="8"/>
        <v>0</v>
      </c>
      <c r="N38" s="554">
        <f t="shared" si="8"/>
        <v>0</v>
      </c>
      <c r="O38" s="413"/>
      <c r="P38" s="554">
        <f>SUM(P5:P15)</f>
        <v>0</v>
      </c>
      <c r="Q38" s="414"/>
      <c r="R38" s="414"/>
      <c r="S38" s="414"/>
      <c r="T38" s="854">
        <v>34</v>
      </c>
      <c r="U38" s="856" t="s">
        <v>536</v>
      </c>
      <c r="V38" s="862">
        <f t="shared" si="6"/>
        <v>0</v>
      </c>
      <c r="AH38" s="416"/>
      <c r="AI38" s="416"/>
      <c r="AJ38" s="416"/>
      <c r="AK38" s="416"/>
    </row>
    <row r="39" spans="1:37" ht="13.5" customHeight="1">
      <c r="A39" s="414"/>
      <c r="B39" s="555"/>
      <c r="C39" s="556"/>
      <c r="D39" s="835" t="s">
        <v>872</v>
      </c>
      <c r="E39" s="482">
        <f t="shared" ref="E39:N39" si="9">SUM(E16)</f>
        <v>0.41070234828381164</v>
      </c>
      <c r="F39" s="483">
        <f t="shared" si="9"/>
        <v>0.41070234828381164</v>
      </c>
      <c r="G39" s="484">
        <f t="shared" si="9"/>
        <v>0</v>
      </c>
      <c r="H39" s="557">
        <f t="shared" si="9"/>
        <v>0</v>
      </c>
      <c r="I39" s="558">
        <f t="shared" si="9"/>
        <v>0</v>
      </c>
      <c r="J39" s="557">
        <f t="shared" si="9"/>
        <v>0</v>
      </c>
      <c r="K39" s="558">
        <f t="shared" si="9"/>
        <v>0</v>
      </c>
      <c r="L39" s="557">
        <f t="shared" si="9"/>
        <v>0</v>
      </c>
      <c r="M39" s="558">
        <f t="shared" si="9"/>
        <v>0</v>
      </c>
      <c r="N39" s="559">
        <f t="shared" si="9"/>
        <v>0</v>
      </c>
      <c r="O39" s="413"/>
      <c r="P39" s="559">
        <f>SUM(P16)</f>
        <v>0</v>
      </c>
      <c r="Q39" s="414"/>
      <c r="R39" s="414"/>
      <c r="S39" s="414"/>
      <c r="T39" s="855">
        <v>35</v>
      </c>
      <c r="U39" s="560" t="s">
        <v>583</v>
      </c>
      <c r="V39" s="863">
        <f t="shared" si="6"/>
        <v>0</v>
      </c>
      <c r="AH39" s="416"/>
      <c r="AI39" s="416"/>
      <c r="AJ39" s="416"/>
      <c r="AK39" s="416"/>
    </row>
    <row r="40" spans="1:37" ht="13.5" customHeight="1">
      <c r="A40" s="414"/>
      <c r="B40" s="555"/>
      <c r="C40" s="556"/>
      <c r="D40" s="835" t="s">
        <v>873</v>
      </c>
      <c r="E40" s="482">
        <f t="shared" ref="E40:N40" si="10">SUM(E17)</f>
        <v>0.15572570374521871</v>
      </c>
      <c r="F40" s="483">
        <f t="shared" si="10"/>
        <v>0.15572570374521871</v>
      </c>
      <c r="G40" s="484">
        <f t="shared" si="10"/>
        <v>0.1699020946140482</v>
      </c>
      <c r="H40" s="557">
        <f t="shared" si="10"/>
        <v>0</v>
      </c>
      <c r="I40" s="558">
        <f t="shared" si="10"/>
        <v>0</v>
      </c>
      <c r="J40" s="557">
        <f t="shared" si="10"/>
        <v>0</v>
      </c>
      <c r="K40" s="558">
        <f t="shared" si="10"/>
        <v>0</v>
      </c>
      <c r="L40" s="557">
        <f t="shared" si="10"/>
        <v>0</v>
      </c>
      <c r="M40" s="558">
        <f t="shared" si="10"/>
        <v>0</v>
      </c>
      <c r="N40" s="559">
        <f t="shared" si="10"/>
        <v>0</v>
      </c>
      <c r="O40" s="413"/>
      <c r="P40" s="559">
        <f>SUM(P17)</f>
        <v>0</v>
      </c>
      <c r="Q40" s="414"/>
      <c r="R40" s="414"/>
      <c r="S40" s="414"/>
      <c r="T40" s="854">
        <v>36</v>
      </c>
      <c r="U40" s="856" t="s">
        <v>126</v>
      </c>
      <c r="V40" s="862">
        <f t="shared" si="6"/>
        <v>0</v>
      </c>
      <c r="AH40" s="416"/>
      <c r="AI40" s="416"/>
      <c r="AJ40" s="416"/>
      <c r="AK40" s="416"/>
    </row>
    <row r="41" spans="1:37" ht="13.5" customHeight="1">
      <c r="A41" s="414"/>
      <c r="B41" s="555"/>
      <c r="C41" s="556"/>
      <c r="D41" s="835" t="s">
        <v>879</v>
      </c>
      <c r="E41" s="561">
        <f t="shared" ref="E41:N41" si="11">SUM(E18:E26)</f>
        <v>0.12653784421352501</v>
      </c>
      <c r="F41" s="562">
        <f t="shared" si="11"/>
        <v>0.12653784421352501</v>
      </c>
      <c r="G41" s="484">
        <f t="shared" si="11"/>
        <v>0.27193113783754158</v>
      </c>
      <c r="H41" s="557">
        <f t="shared" si="11"/>
        <v>0</v>
      </c>
      <c r="I41" s="558">
        <f t="shared" si="11"/>
        <v>0</v>
      </c>
      <c r="J41" s="557">
        <f t="shared" si="11"/>
        <v>0</v>
      </c>
      <c r="K41" s="558">
        <f t="shared" si="11"/>
        <v>0</v>
      </c>
      <c r="L41" s="557">
        <f t="shared" si="11"/>
        <v>0</v>
      </c>
      <c r="M41" s="558">
        <f t="shared" si="11"/>
        <v>0</v>
      </c>
      <c r="N41" s="559">
        <f t="shared" si="11"/>
        <v>0</v>
      </c>
      <c r="O41" s="413"/>
      <c r="P41" s="559">
        <f>SUM(P18:P26)</f>
        <v>0</v>
      </c>
      <c r="Q41" s="414"/>
      <c r="R41" s="414"/>
      <c r="S41" s="414"/>
      <c r="T41" s="854">
        <v>37</v>
      </c>
      <c r="U41" s="856" t="s">
        <v>128</v>
      </c>
      <c r="V41" s="862">
        <f t="shared" si="6"/>
        <v>0</v>
      </c>
      <c r="AH41" s="416"/>
      <c r="AI41" s="416"/>
      <c r="AJ41" s="416"/>
      <c r="AK41" s="416"/>
    </row>
    <row r="42" spans="1:37" ht="13.5" customHeight="1">
      <c r="A42" s="414"/>
      <c r="B42" s="555"/>
      <c r="C42" s="556"/>
      <c r="D42" s="835" t="s">
        <v>875</v>
      </c>
      <c r="E42" s="561">
        <f t="shared" ref="E42:N42" si="12">SUM(E27:E34)</f>
        <v>6.0667685076680369E-2</v>
      </c>
      <c r="F42" s="562">
        <f t="shared" si="12"/>
        <v>6.0667685076680369E-2</v>
      </c>
      <c r="G42" s="484">
        <f t="shared" si="12"/>
        <v>0.16732025743300105</v>
      </c>
      <c r="H42" s="557">
        <f t="shared" si="12"/>
        <v>0</v>
      </c>
      <c r="I42" s="558">
        <f t="shared" si="12"/>
        <v>0</v>
      </c>
      <c r="J42" s="557">
        <f t="shared" si="12"/>
        <v>0</v>
      </c>
      <c r="K42" s="558">
        <f t="shared" si="12"/>
        <v>0</v>
      </c>
      <c r="L42" s="557">
        <f t="shared" si="12"/>
        <v>0</v>
      </c>
      <c r="M42" s="558">
        <f t="shared" si="12"/>
        <v>0</v>
      </c>
      <c r="N42" s="559">
        <f t="shared" si="12"/>
        <v>0</v>
      </c>
      <c r="O42" s="413"/>
      <c r="P42" s="559">
        <f>SUM(P27:P34)</f>
        <v>0</v>
      </c>
      <c r="Q42" s="414"/>
      <c r="R42" s="414"/>
      <c r="S42" s="414"/>
      <c r="T42" s="854">
        <v>38</v>
      </c>
      <c r="U42" s="856" t="s">
        <v>143</v>
      </c>
      <c r="V42" s="862">
        <f t="shared" si="6"/>
        <v>0</v>
      </c>
      <c r="AH42" s="416"/>
      <c r="AI42" s="416"/>
      <c r="AJ42" s="416"/>
      <c r="AK42" s="416"/>
    </row>
    <row r="43" spans="1:37" ht="13.5" customHeight="1" thickBot="1">
      <c r="A43" s="414"/>
      <c r="B43" s="563"/>
      <c r="C43" s="564"/>
      <c r="D43" s="836" t="s">
        <v>876</v>
      </c>
      <c r="E43" s="565">
        <f t="shared" ref="E43:N43" si="13">SUM(E35:E37)</f>
        <v>1.4474341598226864E-2</v>
      </c>
      <c r="F43" s="566">
        <f t="shared" si="13"/>
        <v>1.4474341598226864E-2</v>
      </c>
      <c r="G43" s="507">
        <f t="shared" si="13"/>
        <v>2.6956872252310748E-2</v>
      </c>
      <c r="H43" s="567">
        <f t="shared" si="13"/>
        <v>0</v>
      </c>
      <c r="I43" s="568">
        <f t="shared" si="13"/>
        <v>0</v>
      </c>
      <c r="J43" s="567">
        <f t="shared" si="13"/>
        <v>0</v>
      </c>
      <c r="K43" s="568">
        <f t="shared" si="13"/>
        <v>0</v>
      </c>
      <c r="L43" s="567">
        <f t="shared" si="13"/>
        <v>0</v>
      </c>
      <c r="M43" s="568">
        <f t="shared" si="13"/>
        <v>0</v>
      </c>
      <c r="N43" s="569">
        <f t="shared" si="13"/>
        <v>0</v>
      </c>
      <c r="O43" s="413"/>
      <c r="P43" s="569">
        <f>SUM(P35:P37)</f>
        <v>0</v>
      </c>
      <c r="Q43" s="414"/>
      <c r="R43" s="414"/>
      <c r="S43" s="414"/>
      <c r="T43" s="857">
        <v>39</v>
      </c>
      <c r="U43" s="858" t="s">
        <v>23</v>
      </c>
      <c r="V43" s="864">
        <f t="shared" si="6"/>
        <v>0</v>
      </c>
      <c r="AH43" s="416"/>
      <c r="AI43" s="416"/>
      <c r="AJ43" s="416"/>
      <c r="AK43" s="416"/>
    </row>
    <row r="44" spans="1:37" ht="13.5" customHeight="1">
      <c r="A44" s="414"/>
      <c r="B44" s="563"/>
      <c r="C44" s="570"/>
      <c r="D44" s="837" t="s">
        <v>880</v>
      </c>
      <c r="E44" s="571">
        <f>+SUM(E38:E43)</f>
        <v>0.96272584354567969</v>
      </c>
      <c r="F44" s="572">
        <f>+SUM(F38:F43)</f>
        <v>0.96272584354567969</v>
      </c>
      <c r="G44" s="573">
        <f>+SUM(G38:G43)</f>
        <v>0.97710445404926594</v>
      </c>
      <c r="H44" s="839">
        <f>SUM(H5:H37)</f>
        <v>0</v>
      </c>
      <c r="I44" s="840">
        <f>SUM(I5:I37)</f>
        <v>0</v>
      </c>
      <c r="J44" s="841">
        <f>SUM(J5:J37)</f>
        <v>0</v>
      </c>
      <c r="K44" s="840">
        <f>SUM(K5:K37)</f>
        <v>0</v>
      </c>
      <c r="L44" s="839">
        <f>SUM(L5:L37)</f>
        <v>0</v>
      </c>
      <c r="M44" s="840">
        <f>+SUM(M5:M37)</f>
        <v>0</v>
      </c>
      <c r="N44" s="840">
        <f>+SUM(N5:N37)</f>
        <v>0</v>
      </c>
      <c r="O44" s="574"/>
      <c r="P44" s="842">
        <f>+SUM(P5:P37)</f>
        <v>0</v>
      </c>
      <c r="Q44" s="414"/>
      <c r="R44" s="414"/>
      <c r="S44" s="414"/>
      <c r="V44" s="576"/>
      <c r="AH44" s="416"/>
      <c r="AI44" s="416"/>
      <c r="AJ44" s="416"/>
      <c r="AK44" s="416"/>
    </row>
    <row r="45" spans="1:37">
      <c r="A45" s="414"/>
      <c r="D45" s="838" t="s">
        <v>890</v>
      </c>
      <c r="G45" s="575"/>
      <c r="I45" s="576"/>
    </row>
    <row r="46" spans="1:37">
      <c r="B46" s="577"/>
    </row>
    <row r="48" spans="1:37">
      <c r="T48" s="578"/>
      <c r="U48" s="578"/>
      <c r="V48" s="578"/>
    </row>
    <row r="49" spans="15:24">
      <c r="O49" s="578"/>
      <c r="P49" s="578"/>
      <c r="Q49" s="578"/>
      <c r="R49" s="578"/>
      <c r="S49" s="578"/>
      <c r="W49" s="578"/>
      <c r="X49" s="578"/>
    </row>
  </sheetData>
  <sheetProtection sheet="1" objects="1" scenarios="1"/>
  <mergeCells count="10">
    <mergeCell ref="E3:G3"/>
    <mergeCell ref="H3:N3"/>
    <mergeCell ref="O3:O4"/>
    <mergeCell ref="P3:P4"/>
    <mergeCell ref="Q3:R4"/>
    <mergeCell ref="B5:B15"/>
    <mergeCell ref="B18:B26"/>
    <mergeCell ref="B27:B34"/>
    <mergeCell ref="B35:B37"/>
    <mergeCell ref="B3:D4"/>
  </mergeCells>
  <phoneticPr fontId="2"/>
  <printOptions horizontalCentered="1"/>
  <pageMargins left="0.19685039370078741" right="0.19685039370078741" top="0.78740157480314965" bottom="0.19685039370078741" header="0.51181102362204722" footer="0.51181102362204722"/>
  <pageSetup paperSize="8" scale="9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K50"/>
  <sheetViews>
    <sheetView view="pageBreakPreview" zoomScale="115" zoomScaleNormal="100" zoomScaleSheetLayoutView="115" workbookViewId="0">
      <pane xSplit="2" ySplit="5" topLeftCell="C6" activePane="bottomRight" state="frozen"/>
      <selection activeCell="M21" sqref="M21"/>
      <selection pane="topRight" activeCell="M21" sqref="M21"/>
      <selection pane="bottomLeft" activeCell="M21" sqref="M21"/>
      <selection pane="bottomRight"/>
    </sheetView>
  </sheetViews>
  <sheetFormatPr defaultRowHeight="12"/>
  <cols>
    <col min="1" max="1" width="5.875" style="377" customWidth="1"/>
    <col min="2" max="2" width="22.5" style="377" customWidth="1"/>
    <col min="3" max="4" width="11.125" style="377" customWidth="1"/>
    <col min="5" max="6" width="11.125" style="379" customWidth="1"/>
    <col min="7" max="10" width="11.125" style="377" customWidth="1"/>
    <col min="11" max="16384" width="9" style="377"/>
  </cols>
  <sheetData>
    <row r="1" spans="1:11" ht="14.25">
      <c r="A1" s="865" t="s">
        <v>616</v>
      </c>
      <c r="B1" s="378"/>
    </row>
    <row r="2" spans="1:11" ht="12.75" thickBot="1">
      <c r="A2" s="380"/>
      <c r="B2" s="380"/>
      <c r="D2" s="377" t="s">
        <v>907</v>
      </c>
      <c r="E2" s="377"/>
      <c r="F2" s="377"/>
    </row>
    <row r="3" spans="1:11" ht="13.5" customHeight="1">
      <c r="A3" s="866"/>
      <c r="B3" s="867"/>
      <c r="C3" s="876" t="s">
        <v>617</v>
      </c>
      <c r="D3" s="1291" t="s">
        <v>618</v>
      </c>
      <c r="E3" s="1292"/>
      <c r="F3" s="1291" t="s">
        <v>619</v>
      </c>
      <c r="G3" s="1293"/>
      <c r="H3" s="1293"/>
      <c r="I3" s="1292"/>
      <c r="J3" s="889" t="s">
        <v>617</v>
      </c>
      <c r="K3" s="381"/>
    </row>
    <row r="4" spans="1:11" ht="13.5" customHeight="1">
      <c r="A4" s="868"/>
      <c r="B4" s="382"/>
      <c r="C4" s="877" t="s">
        <v>620</v>
      </c>
      <c r="D4" s="878" t="s">
        <v>621</v>
      </c>
      <c r="E4" s="878" t="s">
        <v>622</v>
      </c>
      <c r="F4" s="878" t="s">
        <v>621</v>
      </c>
      <c r="G4" s="878" t="s">
        <v>622</v>
      </c>
      <c r="H4" s="878" t="s">
        <v>589</v>
      </c>
      <c r="I4" s="878" t="s">
        <v>623</v>
      </c>
      <c r="J4" s="890" t="s">
        <v>624</v>
      </c>
    </row>
    <row r="5" spans="1:11" ht="13.5" customHeight="1" thickBot="1">
      <c r="A5" s="873"/>
      <c r="B5" s="874"/>
      <c r="C5" s="875" t="s">
        <v>625</v>
      </c>
      <c r="D5" s="875" t="s">
        <v>626</v>
      </c>
      <c r="E5" s="875" t="s">
        <v>627</v>
      </c>
      <c r="F5" s="875" t="s">
        <v>628</v>
      </c>
      <c r="G5" s="875" t="s">
        <v>629</v>
      </c>
      <c r="H5" s="875" t="s">
        <v>630</v>
      </c>
      <c r="I5" s="875" t="s">
        <v>631</v>
      </c>
      <c r="J5" s="891" t="s">
        <v>632</v>
      </c>
    </row>
    <row r="6" spans="1:11" ht="13.5" customHeight="1" thickTop="1">
      <c r="A6" s="854">
        <v>1</v>
      </c>
      <c r="B6" s="383" t="s">
        <v>16</v>
      </c>
      <c r="C6" s="384">
        <f>IF('(入力②)データ入力表'!$D$52="購入者価格",'(入力②)データ入力表'!E10,"")</f>
        <v>0</v>
      </c>
      <c r="D6" s="385">
        <v>0.44599800000000001</v>
      </c>
      <c r="E6" s="385">
        <v>3.6947000000000001E-2</v>
      </c>
      <c r="F6" s="384">
        <f>IF('(入力②)データ入力表'!$D$52="購入者価格",$C6*D6,"")</f>
        <v>0</v>
      </c>
      <c r="G6" s="384">
        <f>IF('(入力②)データ入力表'!$D$52="購入者価格",$C6*E6,"")</f>
        <v>0</v>
      </c>
      <c r="H6" s="384">
        <f>SUM(F6:G6)</f>
        <v>0</v>
      </c>
      <c r="I6" s="386"/>
      <c r="J6" s="892">
        <f>IF('(入力②)データ入力表'!$D$52="購入者価格",C6-H6+I6,IF('(入力②)データ入力表'!$D$52="生産者価格",'(入力②)データ入力表'!E10))</f>
        <v>0</v>
      </c>
    </row>
    <row r="7" spans="1:11" ht="13.5" customHeight="1">
      <c r="A7" s="854">
        <v>2</v>
      </c>
      <c r="B7" s="383" t="s">
        <v>899</v>
      </c>
      <c r="C7" s="384">
        <f>IF('(入力②)データ入力表'!$D$52="購入者価格",'(入力②)データ入力表'!E11,"")</f>
        <v>0</v>
      </c>
      <c r="D7" s="385">
        <v>0.47138999999999998</v>
      </c>
      <c r="E7" s="385">
        <v>1.7278999999999999E-2</v>
      </c>
      <c r="F7" s="384">
        <f>IF('(入力②)データ入力表'!$D$52="購入者価格",$C7*D7,"")</f>
        <v>0</v>
      </c>
      <c r="G7" s="384">
        <f>IF('(入力②)データ入力表'!$D$52="購入者価格",$C7*E7,"")</f>
        <v>0</v>
      </c>
      <c r="H7" s="384">
        <f t="shared" ref="H7:H44" si="0">SUM(F7:G7)</f>
        <v>0</v>
      </c>
      <c r="I7" s="386"/>
      <c r="J7" s="892">
        <f>IF('(入力②)データ入力表'!$D$52="購入者価格",C7-H7+I7,IF('(入力②)データ入力表'!$D$52="生産者価格",'(入力②)データ入力表'!E11))</f>
        <v>0</v>
      </c>
    </row>
    <row r="8" spans="1:11" ht="13.5" customHeight="1">
      <c r="A8" s="854">
        <v>3</v>
      </c>
      <c r="B8" s="383" t="s">
        <v>900</v>
      </c>
      <c r="C8" s="384">
        <f>IF('(入力②)データ入力表'!$D$52="購入者価格",'(入力②)データ入力表'!E12,"")</f>
        <v>0</v>
      </c>
      <c r="D8" s="385">
        <v>0.46442699999999998</v>
      </c>
      <c r="E8" s="385">
        <v>2.3938999999999998E-2</v>
      </c>
      <c r="F8" s="384">
        <f>IF('(入力②)データ入力表'!$D$52="購入者価格",$C8*D8,"")</f>
        <v>0</v>
      </c>
      <c r="G8" s="384">
        <f>IF('(入力②)データ入力表'!$D$52="購入者価格",$C8*E8,"")</f>
        <v>0</v>
      </c>
      <c r="H8" s="384">
        <f t="shared" si="0"/>
        <v>0</v>
      </c>
      <c r="I8" s="386"/>
      <c r="J8" s="892">
        <f>IF('(入力②)データ入力表'!$D$52="購入者価格",C8-H8+I8,IF('(入力②)データ入力表'!$D$52="生産者価格",'(入力②)データ入力表'!E12))</f>
        <v>0</v>
      </c>
    </row>
    <row r="9" spans="1:11" ht="13.5" customHeight="1">
      <c r="A9" s="854">
        <v>4</v>
      </c>
      <c r="B9" s="383" t="s">
        <v>17</v>
      </c>
      <c r="C9" s="384">
        <f>IF('(入力②)データ入力表'!$D$52="購入者価格",'(入力②)データ入力表'!E13,"")</f>
        <v>0</v>
      </c>
      <c r="D9" s="385">
        <v>0.83044300000000004</v>
      </c>
      <c r="E9" s="385">
        <v>3.8536000000000001E-2</v>
      </c>
      <c r="F9" s="384">
        <f>IF('(入力②)データ入力表'!$D$52="購入者価格",$C9*D9,"")</f>
        <v>0</v>
      </c>
      <c r="G9" s="384">
        <f>IF('(入力②)データ入力表'!$D$52="購入者価格",$C9*E9,"")</f>
        <v>0</v>
      </c>
      <c r="H9" s="384">
        <f t="shared" si="0"/>
        <v>0</v>
      </c>
      <c r="I9" s="386"/>
      <c r="J9" s="892">
        <f>IF('(入力②)データ入力表'!$D$52="購入者価格",C9-H9+I9,IF('(入力②)データ入力表'!$D$52="生産者価格",'(入力②)データ入力表'!E13))</f>
        <v>0</v>
      </c>
    </row>
    <row r="10" spans="1:11" ht="13.5" customHeight="1">
      <c r="A10" s="855">
        <v>5</v>
      </c>
      <c r="B10" s="387" t="s">
        <v>526</v>
      </c>
      <c r="C10" s="388">
        <f>IF('(入力②)データ入力表'!$D$52="購入者価格",'(入力②)データ入力表'!E14,"")</f>
        <v>0</v>
      </c>
      <c r="D10" s="389">
        <v>0.38100099999999998</v>
      </c>
      <c r="E10" s="389">
        <v>2.6009000000000001E-2</v>
      </c>
      <c r="F10" s="388">
        <f>IF('(入力②)データ入力表'!$D$52="購入者価格",$C10*D10,"")</f>
        <v>0</v>
      </c>
      <c r="G10" s="388">
        <f>IF('(入力②)データ入力表'!$D$52="購入者価格",$C10*E10,"")</f>
        <v>0</v>
      </c>
      <c r="H10" s="388">
        <f t="shared" si="0"/>
        <v>0</v>
      </c>
      <c r="I10" s="390"/>
      <c r="J10" s="893">
        <f>IF('(入力②)データ入力表'!$D$52="購入者価格",C10-H10+I10,IF('(入力②)データ入力表'!$D$52="生産者価格",'(入力②)データ入力表'!E14))</f>
        <v>0</v>
      </c>
    </row>
    <row r="11" spans="1:11" ht="13.5" customHeight="1">
      <c r="A11" s="854">
        <v>6</v>
      </c>
      <c r="B11" s="383" t="s">
        <v>135</v>
      </c>
      <c r="C11" s="384">
        <f>IF('(入力②)データ入力表'!$D$52="購入者価格",'(入力②)データ入力表'!E15,"")</f>
        <v>0</v>
      </c>
      <c r="D11" s="385">
        <v>0.55920400000000003</v>
      </c>
      <c r="E11" s="385">
        <v>2.1035000000000002E-2</v>
      </c>
      <c r="F11" s="384">
        <f>IF('(入力②)データ入力表'!$D$52="購入者価格",$C11*D11,"")</f>
        <v>0</v>
      </c>
      <c r="G11" s="384">
        <f>IF('(入力②)データ入力表'!$D$52="購入者価格",$C11*E11,"")</f>
        <v>0</v>
      </c>
      <c r="H11" s="384">
        <f t="shared" si="0"/>
        <v>0</v>
      </c>
      <c r="I11" s="386"/>
      <c r="J11" s="892">
        <f>IF('(入力②)データ入力表'!$D$52="購入者価格",C11-H11+I11,IF('(入力②)データ入力表'!$D$52="生産者価格",'(入力②)データ入力表'!E15))</f>
        <v>0</v>
      </c>
    </row>
    <row r="12" spans="1:11" ht="13.5" customHeight="1">
      <c r="A12" s="854">
        <v>7</v>
      </c>
      <c r="B12" s="383" t="s">
        <v>108</v>
      </c>
      <c r="C12" s="384">
        <f>IF('(入力②)データ入力表'!$D$52="購入者価格",'(入力②)データ入力表'!E16,"")</f>
        <v>0</v>
      </c>
      <c r="D12" s="385">
        <v>0.57720199999999999</v>
      </c>
      <c r="E12" s="385">
        <v>3.1583E-2</v>
      </c>
      <c r="F12" s="384">
        <f>IF('(入力②)データ入力表'!$D$52="購入者価格",$C12*D12,"")</f>
        <v>0</v>
      </c>
      <c r="G12" s="384">
        <f>IF('(入力②)データ入力表'!$D$52="購入者価格",$C12*E12,"")</f>
        <v>0</v>
      </c>
      <c r="H12" s="384">
        <f t="shared" si="0"/>
        <v>0</v>
      </c>
      <c r="I12" s="386"/>
      <c r="J12" s="892">
        <f>IF('(入力②)データ入力表'!$D$52="購入者価格",C12-H12+I12,IF('(入力②)データ入力表'!$D$52="生産者価格",'(入力②)データ入力表'!E16))</f>
        <v>0</v>
      </c>
    </row>
    <row r="13" spans="1:11" ht="13.5" customHeight="1">
      <c r="A13" s="854">
        <v>8</v>
      </c>
      <c r="B13" s="383" t="s">
        <v>136</v>
      </c>
      <c r="C13" s="384">
        <f>IF('(入力②)データ入力表'!$D$52="購入者価格",'(入力②)データ入力表'!E17,"")</f>
        <v>0</v>
      </c>
      <c r="D13" s="385">
        <v>0.552477</v>
      </c>
      <c r="E13" s="385">
        <v>1.146E-2</v>
      </c>
      <c r="F13" s="384">
        <f>IF('(入力②)データ入力表'!$D$52="購入者価格",$C13*D13,"")</f>
        <v>0</v>
      </c>
      <c r="G13" s="384">
        <f>IF('(入力②)データ入力表'!$D$52="購入者価格",$C13*E13,"")</f>
        <v>0</v>
      </c>
      <c r="H13" s="384">
        <f t="shared" si="0"/>
        <v>0</v>
      </c>
      <c r="I13" s="386"/>
      <c r="J13" s="892">
        <f>IF('(入力②)データ入力表'!$D$52="購入者価格",C13-H13+I13,IF('(入力②)データ入力表'!$D$52="生産者価格",'(入力②)データ入力表'!E17))</f>
        <v>0</v>
      </c>
    </row>
    <row r="14" spans="1:11" ht="13.5" customHeight="1">
      <c r="A14" s="854">
        <v>9</v>
      </c>
      <c r="B14" s="383" t="s">
        <v>306</v>
      </c>
      <c r="C14" s="384">
        <f>IF('(入力②)データ入力表'!$D$52="購入者価格",'(入力②)データ入力表'!E18,"")</f>
        <v>0</v>
      </c>
      <c r="D14" s="385">
        <v>0.33857199999999998</v>
      </c>
      <c r="E14" s="385">
        <v>1.5691E-2</v>
      </c>
      <c r="F14" s="384">
        <f>IF('(入力②)データ入力表'!$D$52="購入者価格",$C14*D14,"")</f>
        <v>0</v>
      </c>
      <c r="G14" s="384">
        <f>IF('(入力②)データ入力表'!$D$52="購入者価格",$C14*E14,"")</f>
        <v>0</v>
      </c>
      <c r="H14" s="384">
        <f t="shared" si="0"/>
        <v>0</v>
      </c>
      <c r="I14" s="386"/>
      <c r="J14" s="892">
        <f>IF('(入力②)データ入力表'!$D$52="購入者価格",C14-H14+I14,IF('(入力②)データ入力表'!$D$52="生産者価格",'(入力②)データ入力表'!E18))</f>
        <v>0</v>
      </c>
    </row>
    <row r="15" spans="1:11" ht="13.5" customHeight="1">
      <c r="A15" s="855">
        <v>10</v>
      </c>
      <c r="B15" s="387" t="s">
        <v>581</v>
      </c>
      <c r="C15" s="388">
        <f>IF('(入力②)データ入力表'!$D$52="購入者価格",'(入力②)データ入力表'!E19,"")</f>
        <v>0</v>
      </c>
      <c r="D15" s="389">
        <v>0.52326799999999996</v>
      </c>
      <c r="E15" s="389">
        <v>3.8129000000000003E-2</v>
      </c>
      <c r="F15" s="388">
        <f>IF('(入力②)データ入力表'!$D$52="購入者価格",$C15*D15,"")</f>
        <v>0</v>
      </c>
      <c r="G15" s="388">
        <f>IF('(入力②)データ入力表'!$D$52="購入者価格",$C15*E15,"")</f>
        <v>0</v>
      </c>
      <c r="H15" s="388">
        <f t="shared" si="0"/>
        <v>0</v>
      </c>
      <c r="I15" s="390"/>
      <c r="J15" s="893">
        <f>IF('(入力②)データ入力表'!$D$52="購入者価格",C15-H15+I15,IF('(入力②)データ入力表'!$D$52="生産者価格",'(入力②)データ入力表'!E19))</f>
        <v>0</v>
      </c>
    </row>
    <row r="16" spans="1:11" ht="13.5" customHeight="1">
      <c r="A16" s="854">
        <v>11</v>
      </c>
      <c r="B16" s="383" t="s">
        <v>307</v>
      </c>
      <c r="C16" s="384">
        <f>IF('(入力②)データ入力表'!$D$52="購入者価格",'(入力②)データ入力表'!E20,"")</f>
        <v>0</v>
      </c>
      <c r="D16" s="385">
        <v>0.55282200000000004</v>
      </c>
      <c r="E16" s="385">
        <v>2.4368999999999998E-2</v>
      </c>
      <c r="F16" s="384">
        <f>IF('(入力②)データ入力表'!$D$52="購入者価格",$C16*D16,"")</f>
        <v>0</v>
      </c>
      <c r="G16" s="384">
        <f>IF('(入力②)データ入力表'!$D$52="購入者価格",$C16*E16,"")</f>
        <v>0</v>
      </c>
      <c r="H16" s="384">
        <f t="shared" si="0"/>
        <v>0</v>
      </c>
      <c r="I16" s="386"/>
      <c r="J16" s="892">
        <f>IF('(入力②)データ入力表'!$D$52="購入者価格",C16-H16+I16,IF('(入力②)データ入力表'!$D$52="生産者価格",'(入力②)データ入力表'!E20))</f>
        <v>0</v>
      </c>
    </row>
    <row r="17" spans="1:10" ht="13.5" customHeight="1">
      <c r="A17" s="854">
        <v>12</v>
      </c>
      <c r="B17" s="383" t="s">
        <v>137</v>
      </c>
      <c r="C17" s="384">
        <f>IF('(入力②)データ入力表'!$D$52="購入者価格",'(入力②)データ入力表'!E21,"")</f>
        <v>0</v>
      </c>
      <c r="D17" s="385">
        <v>0.38709700000000002</v>
      </c>
      <c r="E17" s="385">
        <v>1.6129000000000001E-2</v>
      </c>
      <c r="F17" s="384">
        <f>IF('(入力②)データ入力表'!$D$52="購入者価格",$C17*D17,"")</f>
        <v>0</v>
      </c>
      <c r="G17" s="384">
        <f>IF('(入力②)データ入力表'!$D$52="購入者価格",$C17*E17,"")</f>
        <v>0</v>
      </c>
      <c r="H17" s="384">
        <f t="shared" si="0"/>
        <v>0</v>
      </c>
      <c r="I17" s="386"/>
      <c r="J17" s="892">
        <f>IF('(入力②)データ入力表'!$D$52="購入者価格",C17-H17+I17,IF('(入力②)データ入力表'!$D$52="生産者価格",'(入力②)データ入力表'!E21))</f>
        <v>0</v>
      </c>
    </row>
    <row r="18" spans="1:10" ht="13.5" customHeight="1">
      <c r="A18" s="854">
        <v>13</v>
      </c>
      <c r="B18" s="383" t="s">
        <v>138</v>
      </c>
      <c r="C18" s="384">
        <f>IF('(入力②)データ入力表'!$D$52="購入者価格",'(入力②)データ入力表'!E22,"")</f>
        <v>0</v>
      </c>
      <c r="D18" s="385">
        <v>0.57617099999999999</v>
      </c>
      <c r="E18" s="385">
        <v>1.6257000000000001E-2</v>
      </c>
      <c r="F18" s="384">
        <f>IF('(入力②)データ入力表'!$D$52="購入者価格",$C18*D18,"")</f>
        <v>0</v>
      </c>
      <c r="G18" s="384">
        <f>IF('(入力②)データ入力表'!$D$52="購入者価格",$C18*E18,"")</f>
        <v>0</v>
      </c>
      <c r="H18" s="384">
        <f t="shared" si="0"/>
        <v>0</v>
      </c>
      <c r="I18" s="386"/>
      <c r="J18" s="892">
        <f>IF('(入力②)データ入力表'!$D$52="購入者価格",C18-H18+I18,IF('(入力②)データ入力表'!$D$52="生産者価格",'(入力②)データ入力表'!E22))</f>
        <v>0</v>
      </c>
    </row>
    <row r="19" spans="1:10" ht="13.5" customHeight="1">
      <c r="A19" s="854">
        <v>14</v>
      </c>
      <c r="B19" s="383" t="s">
        <v>139</v>
      </c>
      <c r="C19" s="384">
        <f>IF('(入力②)データ入力表'!$D$52="購入者価格",'(入力②)データ入力表'!E23,"")</f>
        <v>0</v>
      </c>
      <c r="D19" s="385">
        <v>0.531748</v>
      </c>
      <c r="E19" s="385">
        <v>1.9185000000000001E-2</v>
      </c>
      <c r="F19" s="384">
        <f>IF('(入力②)データ入力表'!$D$52="購入者価格",$C19*D19,"")</f>
        <v>0</v>
      </c>
      <c r="G19" s="384">
        <f>IF('(入力②)データ入力表'!$D$52="購入者価格",$C19*E19,"")</f>
        <v>0</v>
      </c>
      <c r="H19" s="384">
        <f t="shared" si="0"/>
        <v>0</v>
      </c>
      <c r="I19" s="386"/>
      <c r="J19" s="892">
        <f>IF('(入力②)データ入力表'!$D$52="購入者価格",C19-H19+I19,IF('(入力②)データ入力表'!$D$52="生産者価格",'(入力②)データ入力表'!E23))</f>
        <v>0</v>
      </c>
    </row>
    <row r="20" spans="1:10" ht="13.5" customHeight="1">
      <c r="A20" s="855">
        <v>15</v>
      </c>
      <c r="B20" s="387" t="s">
        <v>527</v>
      </c>
      <c r="C20" s="388">
        <f>IF('(入力②)データ入力表'!$D$52="購入者価格",'(入力②)データ入力表'!E24,"")</f>
        <v>0</v>
      </c>
      <c r="D20" s="389">
        <v>0.501641</v>
      </c>
      <c r="E20" s="389">
        <v>8.1150000000000007E-3</v>
      </c>
      <c r="F20" s="388">
        <f>IF('(入力②)データ入力表'!$D$52="購入者価格",$C20*D20,"")</f>
        <v>0</v>
      </c>
      <c r="G20" s="388">
        <f>IF('(入力②)データ入力表'!$D$52="購入者価格",$C20*E20,"")</f>
        <v>0</v>
      </c>
      <c r="H20" s="388">
        <f t="shared" si="0"/>
        <v>0</v>
      </c>
      <c r="I20" s="390"/>
      <c r="J20" s="893">
        <f>IF('(入力②)データ入力表'!$D$52="購入者価格",C20-H20+I20,IF('(入力②)データ入力表'!$D$52="生産者価格",'(入力②)データ入力表'!E24))</f>
        <v>0</v>
      </c>
    </row>
    <row r="21" spans="1:10" ht="13.5" customHeight="1">
      <c r="A21" s="854">
        <v>16</v>
      </c>
      <c r="B21" s="383" t="s">
        <v>528</v>
      </c>
      <c r="C21" s="384">
        <f>IF('(入力②)データ入力表'!$D$52="購入者価格",'(入力②)データ入力表'!E25,"")</f>
        <v>0</v>
      </c>
      <c r="D21" s="385">
        <v>0.69600300000000004</v>
      </c>
      <c r="E21" s="385">
        <v>5.7320000000000001E-3</v>
      </c>
      <c r="F21" s="384">
        <f>IF('(入力②)データ入力表'!$D$52="購入者価格",$C21*D21,"")</f>
        <v>0</v>
      </c>
      <c r="G21" s="384">
        <f>IF('(入力②)データ入力表'!$D$52="購入者価格",$C21*E21,"")</f>
        <v>0</v>
      </c>
      <c r="H21" s="384">
        <f t="shared" si="0"/>
        <v>0</v>
      </c>
      <c r="I21" s="386"/>
      <c r="J21" s="892">
        <f>IF('(入力②)データ入力表'!$D$52="購入者価格",C21-H21+I21,IF('(入力②)データ入力表'!$D$52="生産者価格",'(入力②)データ入力表'!E25))</f>
        <v>0</v>
      </c>
    </row>
    <row r="22" spans="1:10" ht="13.5" customHeight="1">
      <c r="A22" s="854">
        <v>17</v>
      </c>
      <c r="B22" s="383" t="s">
        <v>529</v>
      </c>
      <c r="C22" s="384">
        <f>IF('(入力②)データ入力表'!$D$52="購入者価格",'(入力②)データ入力表'!E26,"")</f>
        <v>0</v>
      </c>
      <c r="D22" s="385">
        <v>0.70589299999999999</v>
      </c>
      <c r="E22" s="385">
        <v>4.8989999999999997E-3</v>
      </c>
      <c r="F22" s="384">
        <f>IF('(入力②)データ入力表'!$D$52="購入者価格",$C22*D22,"")</f>
        <v>0</v>
      </c>
      <c r="G22" s="384">
        <f>IF('(入力②)データ入力表'!$D$52="購入者価格",$C22*E22,"")</f>
        <v>0</v>
      </c>
      <c r="H22" s="384">
        <f t="shared" si="0"/>
        <v>0</v>
      </c>
      <c r="I22" s="386"/>
      <c r="J22" s="892">
        <f>IF('(入力②)データ入力表'!$D$52="購入者価格",C22-H22+I22,IF('(入力②)データ入力表'!$D$52="生産者価格",'(入力②)データ入力表'!E26))</f>
        <v>0</v>
      </c>
    </row>
    <row r="23" spans="1:10" ht="13.5" customHeight="1">
      <c r="A23" s="854">
        <v>18</v>
      </c>
      <c r="B23" s="383" t="s">
        <v>530</v>
      </c>
      <c r="C23" s="384">
        <f>IF('(入力②)データ入力表'!$D$52="購入者価格",'(入力②)データ入力表'!E27,"")</f>
        <v>0</v>
      </c>
      <c r="D23" s="385">
        <v>0.26346999999999998</v>
      </c>
      <c r="E23" s="385">
        <v>1.1185E-2</v>
      </c>
      <c r="F23" s="384">
        <f>IF('(入力②)データ入力表'!$D$52="購入者価格",$C23*D23,"")</f>
        <v>0</v>
      </c>
      <c r="G23" s="384">
        <f>IF('(入力②)データ入力表'!$D$52="購入者価格",$C23*E23,"")</f>
        <v>0</v>
      </c>
      <c r="H23" s="384">
        <f t="shared" si="0"/>
        <v>0</v>
      </c>
      <c r="I23" s="386"/>
      <c r="J23" s="892">
        <f>IF('(入力②)データ入力表'!$D$52="購入者価格",C23-H23+I23,IF('(入力②)データ入力表'!$D$52="生産者価格",'(入力②)データ入力表'!E27))</f>
        <v>0</v>
      </c>
    </row>
    <row r="24" spans="1:10" ht="13.5" customHeight="1">
      <c r="A24" s="854">
        <v>19</v>
      </c>
      <c r="B24" s="383" t="s">
        <v>531</v>
      </c>
      <c r="C24" s="384">
        <f>IF('(入力②)データ入力表'!$D$52="購入者価格",'(入力②)データ入力表'!E28,"")</f>
        <v>0</v>
      </c>
      <c r="D24" s="385">
        <v>0.40240500000000001</v>
      </c>
      <c r="E24" s="385">
        <v>6.7320000000000001E-3</v>
      </c>
      <c r="F24" s="384">
        <f>IF('(入力②)データ入力表'!$D$52="購入者価格",$C24*D24,"")</f>
        <v>0</v>
      </c>
      <c r="G24" s="384">
        <f>IF('(入力②)データ入力表'!$D$52="購入者価格",$C24*E24,"")</f>
        <v>0</v>
      </c>
      <c r="H24" s="384">
        <f t="shared" si="0"/>
        <v>0</v>
      </c>
      <c r="I24" s="386"/>
      <c r="J24" s="892">
        <f>IF('(入力②)データ入力表'!$D$52="購入者価格",C24-H24+I24,IF('(入力②)データ入力表'!$D$52="生産者価格",'(入力②)データ入力表'!E28))</f>
        <v>0</v>
      </c>
    </row>
    <row r="25" spans="1:10" ht="13.5" customHeight="1">
      <c r="A25" s="855">
        <v>20</v>
      </c>
      <c r="B25" s="387" t="s">
        <v>582</v>
      </c>
      <c r="C25" s="388">
        <f>IF('(入力②)データ入力表'!$D$52="購入者価格",'(入力②)データ入力表'!E29,"")</f>
        <v>0</v>
      </c>
      <c r="D25" s="389">
        <v>0.27023000000000003</v>
      </c>
      <c r="E25" s="389">
        <v>7.607E-3</v>
      </c>
      <c r="F25" s="388">
        <f>IF('(入力②)データ入力表'!$D$52="購入者価格",$C25*D25,"")</f>
        <v>0</v>
      </c>
      <c r="G25" s="388">
        <f>IF('(入力②)データ入力表'!$D$52="購入者価格",$C25*E25,"")</f>
        <v>0</v>
      </c>
      <c r="H25" s="388">
        <f t="shared" si="0"/>
        <v>0</v>
      </c>
      <c r="I25" s="390"/>
      <c r="J25" s="893">
        <f>IF('(入力②)データ入力表'!$D$52="購入者価格",C25-H25+I25,IF('(入力②)データ入力表'!$D$52="生産者価格",'(入力②)データ入力表'!E29))</f>
        <v>0</v>
      </c>
    </row>
    <row r="26" spans="1:10" ht="13.5" customHeight="1">
      <c r="A26" s="854">
        <v>21</v>
      </c>
      <c r="B26" s="383" t="s">
        <v>140</v>
      </c>
      <c r="C26" s="384">
        <f>IF('(入力②)データ入力表'!$D$52="購入者価格",'(入力②)データ入力表'!E30,"")</f>
        <v>0</v>
      </c>
      <c r="D26" s="385">
        <v>0.325293</v>
      </c>
      <c r="E26" s="385">
        <v>1.5640000000000001E-2</v>
      </c>
      <c r="F26" s="384">
        <f>IF('(入力②)データ入力表'!$D$52="購入者価格",$C26*D26,"")</f>
        <v>0</v>
      </c>
      <c r="G26" s="384">
        <f>IF('(入力②)データ入力表'!$D$52="購入者価格",$C26*E26,"")</f>
        <v>0</v>
      </c>
      <c r="H26" s="384">
        <f t="shared" si="0"/>
        <v>0</v>
      </c>
      <c r="I26" s="386"/>
      <c r="J26" s="892">
        <f>IF('(入力②)データ入力表'!$D$52="購入者価格",C26-H26+I26,IF('(入力②)データ入力表'!$D$52="生産者価格",'(入力②)データ入力表'!E30))</f>
        <v>0</v>
      </c>
    </row>
    <row r="27" spans="1:10" ht="13.5" customHeight="1">
      <c r="A27" s="854">
        <v>22</v>
      </c>
      <c r="B27" s="383" t="s">
        <v>112</v>
      </c>
      <c r="C27" s="384">
        <f>IF('(入力②)データ入力表'!$D$52="購入者価格",'(入力②)データ入力表'!E31,"")</f>
        <v>0</v>
      </c>
      <c r="D27" s="385">
        <v>0.53887600000000002</v>
      </c>
      <c r="E27" s="385">
        <v>1.847E-2</v>
      </c>
      <c r="F27" s="384">
        <f>IF('(入力②)データ入力表'!$D$52="購入者価格",$C27*D27,"")</f>
        <v>0</v>
      </c>
      <c r="G27" s="384">
        <f>IF('(入力②)データ入力表'!$D$52="購入者価格",$C27*E27,"")</f>
        <v>0</v>
      </c>
      <c r="H27" s="384">
        <f t="shared" si="0"/>
        <v>0</v>
      </c>
      <c r="I27" s="386"/>
      <c r="J27" s="892">
        <f>IF('(入力②)データ入力表'!$D$52="購入者価格",C27-H27+I27,IF('(入力②)データ入力表'!$D$52="生産者価格",'(入力②)データ入力表'!E31))</f>
        <v>0</v>
      </c>
    </row>
    <row r="28" spans="1:10" ht="13.5" customHeight="1">
      <c r="A28" s="854">
        <v>23</v>
      </c>
      <c r="B28" s="383" t="s">
        <v>18</v>
      </c>
      <c r="C28" s="384">
        <f>IF('(入力②)データ入力表'!$D$52="購入者価格",'(入力②)データ入力表'!E32,"")</f>
        <v>0</v>
      </c>
      <c r="D28" s="385">
        <v>0</v>
      </c>
      <c r="E28" s="385">
        <v>0</v>
      </c>
      <c r="F28" s="384">
        <f>IF('(入力②)データ入力表'!$D$52="購入者価格",$C28*D28,"")</f>
        <v>0</v>
      </c>
      <c r="G28" s="384">
        <f>IF('(入力②)データ入力表'!$D$52="購入者価格",$C28*E28,"")</f>
        <v>0</v>
      </c>
      <c r="H28" s="384">
        <f t="shared" si="0"/>
        <v>0</v>
      </c>
      <c r="I28" s="386"/>
      <c r="J28" s="892">
        <f>IF('(入力②)データ入力表'!$D$52="購入者価格",C28-H28+I28,IF('(入力②)データ入力表'!$D$52="生産者価格",'(入力②)データ入力表'!E32))</f>
        <v>0</v>
      </c>
    </row>
    <row r="29" spans="1:10" ht="13.5" customHeight="1">
      <c r="A29" s="854">
        <v>24</v>
      </c>
      <c r="B29" s="383" t="s">
        <v>141</v>
      </c>
      <c r="C29" s="384">
        <f>IF('(入力②)データ入力表'!$D$52="購入者価格",'(入力②)データ入力表'!E33,"")</f>
        <v>0</v>
      </c>
      <c r="D29" s="385">
        <v>0</v>
      </c>
      <c r="E29" s="385">
        <v>0</v>
      </c>
      <c r="F29" s="384">
        <f>IF('(入力②)データ入力表'!$D$52="購入者価格",$C29*D29,"")</f>
        <v>0</v>
      </c>
      <c r="G29" s="384">
        <f>IF('(入力②)データ入力表'!$D$52="購入者価格",$C29*E29,"")</f>
        <v>0</v>
      </c>
      <c r="H29" s="384">
        <f t="shared" si="0"/>
        <v>0</v>
      </c>
      <c r="I29" s="386"/>
      <c r="J29" s="892">
        <f>IF('(入力②)データ入力表'!$D$52="購入者価格",C29-H29+I29,IF('(入力②)データ入力表'!$D$52="生産者価格",'(入力②)データ入力表'!E33))</f>
        <v>0</v>
      </c>
    </row>
    <row r="30" spans="1:10" ht="13.5" customHeight="1">
      <c r="A30" s="855">
        <v>25</v>
      </c>
      <c r="B30" s="387" t="s">
        <v>532</v>
      </c>
      <c r="C30" s="388">
        <f>IF('(入力②)データ入力表'!$D$52="購入者価格",'(入力②)データ入力表'!E34,"")</f>
        <v>0</v>
      </c>
      <c r="D30" s="389">
        <v>0</v>
      </c>
      <c r="E30" s="389">
        <v>0</v>
      </c>
      <c r="F30" s="388">
        <f>IF('(入力②)データ入力表'!$D$52="購入者価格",$C30*D30,"")</f>
        <v>0</v>
      </c>
      <c r="G30" s="388">
        <f>IF('(入力②)データ入力表'!$D$52="購入者価格",$C30*E30,"")</f>
        <v>0</v>
      </c>
      <c r="H30" s="388">
        <f t="shared" si="0"/>
        <v>0</v>
      </c>
      <c r="I30" s="390"/>
      <c r="J30" s="893">
        <f>IF('(入力②)データ入力表'!$D$52="購入者価格",C30-H30+I30,IF('(入力②)データ入力表'!$D$52="生産者価格",'(入力②)データ入力表'!E34))</f>
        <v>0</v>
      </c>
    </row>
    <row r="31" spans="1:10" ht="13.5" customHeight="1">
      <c r="A31" s="854">
        <v>26</v>
      </c>
      <c r="B31" s="383" t="s">
        <v>533</v>
      </c>
      <c r="C31" s="384">
        <f>IF('(入力②)データ入力表'!$D$52="購入者価格",'(入力②)データ入力表'!E35,"")</f>
        <v>0</v>
      </c>
      <c r="D31" s="385">
        <v>0</v>
      </c>
      <c r="E31" s="385">
        <v>0</v>
      </c>
      <c r="F31" s="384">
        <f>IF('(入力②)データ入力表'!$D$52="購入者価格",$C31*D31,"")</f>
        <v>0</v>
      </c>
      <c r="G31" s="384">
        <f>IF('(入力②)データ入力表'!$D$52="購入者価格",$C31*E31,"")</f>
        <v>0</v>
      </c>
      <c r="H31" s="384">
        <f t="shared" si="0"/>
        <v>0</v>
      </c>
      <c r="I31" s="386"/>
      <c r="J31" s="892">
        <f>IF('(入力②)データ入力表'!$D$52="購入者価格",C31-H31+I31,IF('(入力②)データ入力表'!$D$52="生産者価格",'(入力②)データ入力表'!E35))</f>
        <v>0</v>
      </c>
    </row>
    <row r="32" spans="1:10" ht="13.5" customHeight="1">
      <c r="A32" s="854">
        <v>27</v>
      </c>
      <c r="B32" s="879" t="s">
        <v>19</v>
      </c>
      <c r="C32" s="384">
        <f>IF('(入力②)データ入力表'!$D$52="購入者価格",'(入力②)データ入力表'!E36,"")</f>
        <v>0</v>
      </c>
      <c r="D32" s="938"/>
      <c r="E32" s="385">
        <v>0</v>
      </c>
      <c r="F32" s="940"/>
      <c r="G32" s="384">
        <f>IF('(入力②)データ入力表'!$D$52="購入者価格",$C32*E32,"")</f>
        <v>0</v>
      </c>
      <c r="H32" s="384">
        <f t="shared" si="0"/>
        <v>0</v>
      </c>
      <c r="I32" s="881">
        <f>F45</f>
        <v>0</v>
      </c>
      <c r="J32" s="892">
        <f>IF('(入力②)データ入力表'!$D$52="購入者価格",C32-H32+I32,IF('(入力②)データ入力表'!$D$52="生産者価格",'(入力②)データ入力表'!E36))</f>
        <v>0</v>
      </c>
    </row>
    <row r="33" spans="1:10" ht="13.5" customHeight="1">
      <c r="A33" s="854">
        <v>28</v>
      </c>
      <c r="B33" s="383" t="s">
        <v>20</v>
      </c>
      <c r="C33" s="384">
        <f>IF('(入力②)データ入力表'!$D$52="購入者価格",'(入力②)データ入力表'!E37,"")</f>
        <v>0</v>
      </c>
      <c r="D33" s="385">
        <v>0</v>
      </c>
      <c r="E33" s="385">
        <v>0</v>
      </c>
      <c r="F33" s="384">
        <f>IF('(入力②)データ入力表'!$D$52="購入者価格",$C33*D33,"")</f>
        <v>0</v>
      </c>
      <c r="G33" s="384">
        <f>IF('(入力②)データ入力表'!$D$52="購入者価格",$C33*E33,"")</f>
        <v>0</v>
      </c>
      <c r="H33" s="384">
        <f t="shared" si="0"/>
        <v>0</v>
      </c>
      <c r="I33" s="384"/>
      <c r="J33" s="892">
        <f>IF('(入力②)データ入力表'!$D$52="購入者価格",C33-H33+I33,IF('(入力②)データ入力表'!$D$52="生産者価格",'(入力②)データ入力表'!E37))</f>
        <v>0</v>
      </c>
    </row>
    <row r="34" spans="1:10" ht="13.5" customHeight="1">
      <c r="A34" s="854">
        <v>29</v>
      </c>
      <c r="B34" s="383" t="s">
        <v>21</v>
      </c>
      <c r="C34" s="384">
        <f>IF('(入力②)データ入力表'!$D$52="購入者価格",'(入力②)データ入力表'!E38,"")</f>
        <v>0</v>
      </c>
      <c r="D34" s="385">
        <v>0</v>
      </c>
      <c r="E34" s="385">
        <v>0</v>
      </c>
      <c r="F34" s="384">
        <f>IF('(入力②)データ入力表'!$D$52="購入者価格",$C34*D34,"")</f>
        <v>0</v>
      </c>
      <c r="G34" s="384">
        <f>IF('(入力②)データ入力表'!$D$52="購入者価格",$C34*E34,"")</f>
        <v>0</v>
      </c>
      <c r="H34" s="384">
        <f t="shared" si="0"/>
        <v>0</v>
      </c>
      <c r="I34" s="384"/>
      <c r="J34" s="892">
        <f>IF('(入力②)データ入力表'!$D$52="購入者価格",C34-H34+I34,IF('(入力②)データ入力表'!$D$52="生産者価格",'(入力②)データ入力表'!E38))</f>
        <v>0</v>
      </c>
    </row>
    <row r="35" spans="1:10" ht="13.5" customHeight="1">
      <c r="A35" s="855">
        <v>30</v>
      </c>
      <c r="B35" s="880" t="s">
        <v>534</v>
      </c>
      <c r="C35" s="388">
        <f>IF('(入力②)データ入力表'!$D$52="購入者価格",'(入力②)データ入力表'!E39,"")</f>
        <v>0</v>
      </c>
      <c r="D35" s="389">
        <v>0</v>
      </c>
      <c r="E35" s="939"/>
      <c r="F35" s="388">
        <f>IF('(入力②)データ入力表'!$D$52="購入者価格",$C35*D35,"")</f>
        <v>0</v>
      </c>
      <c r="G35" s="941"/>
      <c r="H35" s="388">
        <f t="shared" si="0"/>
        <v>0</v>
      </c>
      <c r="I35" s="882">
        <f>G45</f>
        <v>0</v>
      </c>
      <c r="J35" s="893">
        <f>IF('(入力②)データ入力表'!$D$52="購入者価格",C35-H35+I35,IF('(入力②)データ入力表'!$D$52="生産者価格",'(入力②)データ入力表'!E39))</f>
        <v>0</v>
      </c>
    </row>
    <row r="36" spans="1:10" ht="13.5" customHeight="1">
      <c r="A36" s="854">
        <v>31</v>
      </c>
      <c r="B36" s="383" t="s">
        <v>535</v>
      </c>
      <c r="C36" s="384">
        <f>IF('(入力②)データ入力表'!$D$52="購入者価格",'(入力②)データ入力表'!E40,"")</f>
        <v>0</v>
      </c>
      <c r="D36" s="385">
        <v>8.4829000000000002E-2</v>
      </c>
      <c r="E36" s="385">
        <v>5.855E-3</v>
      </c>
      <c r="F36" s="384">
        <f>IF('(入力②)データ入力表'!$D$52="購入者価格",$C36*D36,"")</f>
        <v>0</v>
      </c>
      <c r="G36" s="384">
        <f>IF('(入力②)データ入力表'!$D$52="購入者価格",$C36*E36,"")</f>
        <v>0</v>
      </c>
      <c r="H36" s="384">
        <f t="shared" si="0"/>
        <v>0</v>
      </c>
      <c r="I36" s="386"/>
      <c r="J36" s="892">
        <f>IF('(入力②)データ入力表'!$D$52="購入者価格",C36-H36+I36,IF('(入力②)データ入力表'!$D$52="生産者価格",'(入力②)データ入力表'!E40))</f>
        <v>0</v>
      </c>
    </row>
    <row r="37" spans="1:10" ht="13.5" customHeight="1">
      <c r="A37" s="854">
        <v>32</v>
      </c>
      <c r="B37" s="383" t="s">
        <v>22</v>
      </c>
      <c r="C37" s="384">
        <f>IF('(入力②)データ入力表'!$D$52="購入者価格",'(入力②)データ入力表'!E41,"")</f>
        <v>0</v>
      </c>
      <c r="D37" s="385">
        <v>0</v>
      </c>
      <c r="E37" s="385">
        <v>0</v>
      </c>
      <c r="F37" s="384">
        <f>IF('(入力②)データ入力表'!$D$52="購入者価格",$C37*D37,"")</f>
        <v>0</v>
      </c>
      <c r="G37" s="384">
        <f>IF('(入力②)データ入力表'!$D$52="購入者価格",$C37*E37,"")</f>
        <v>0</v>
      </c>
      <c r="H37" s="384">
        <f t="shared" si="0"/>
        <v>0</v>
      </c>
      <c r="I37" s="386"/>
      <c r="J37" s="892">
        <f>IF('(入力②)データ入力表'!$D$52="購入者価格",C37-H37+I37,IF('(入力②)データ入力表'!$D$52="生産者価格",'(入力②)データ入力表'!E41))</f>
        <v>0</v>
      </c>
    </row>
    <row r="38" spans="1:10" ht="13.5" customHeight="1">
      <c r="A38" s="854">
        <v>33</v>
      </c>
      <c r="B38" s="383" t="s">
        <v>142</v>
      </c>
      <c r="C38" s="384">
        <f>IF('(入力②)データ入力表'!$D$52="購入者価格",'(入力②)データ入力表'!E42,"")</f>
        <v>0</v>
      </c>
      <c r="D38" s="385">
        <v>0</v>
      </c>
      <c r="E38" s="385">
        <v>0</v>
      </c>
      <c r="F38" s="384">
        <f>IF('(入力②)データ入力表'!$D$52="購入者価格",$C38*D38,"")</f>
        <v>0</v>
      </c>
      <c r="G38" s="384">
        <f>IF('(入力②)データ入力表'!$D$52="購入者価格",$C38*E38,"")</f>
        <v>0</v>
      </c>
      <c r="H38" s="384">
        <f t="shared" si="0"/>
        <v>0</v>
      </c>
      <c r="I38" s="386"/>
      <c r="J38" s="892">
        <f>IF('(入力②)データ入力表'!$D$52="購入者価格",C38-H38+I38,IF('(入力②)データ入力表'!$D$52="生産者価格",'(入力②)データ入力表'!E42))</f>
        <v>0</v>
      </c>
    </row>
    <row r="39" spans="1:10" ht="13.5" customHeight="1">
      <c r="A39" s="854">
        <v>34</v>
      </c>
      <c r="B39" s="383" t="s">
        <v>536</v>
      </c>
      <c r="C39" s="384">
        <f>IF('(入力②)データ入力表'!$D$52="購入者価格",'(入力②)データ入力表'!E43,"")</f>
        <v>0</v>
      </c>
      <c r="D39" s="385">
        <v>0</v>
      </c>
      <c r="E39" s="385">
        <v>0</v>
      </c>
      <c r="F39" s="384">
        <f>IF('(入力②)データ入力表'!$D$52="購入者価格",$C39*D39,"")</f>
        <v>0</v>
      </c>
      <c r="G39" s="384">
        <f>IF('(入力②)データ入力表'!$D$52="購入者価格",$C39*E39,"")</f>
        <v>0</v>
      </c>
      <c r="H39" s="384">
        <f t="shared" si="0"/>
        <v>0</v>
      </c>
      <c r="I39" s="386"/>
      <c r="J39" s="892">
        <f>IF('(入力②)データ入力表'!$D$52="購入者価格",C39-H39+I39,IF('(入力②)データ入力表'!$D$52="生産者価格",'(入力②)データ入力表'!E43))</f>
        <v>0</v>
      </c>
    </row>
    <row r="40" spans="1:10" ht="13.5" customHeight="1">
      <c r="A40" s="855">
        <v>35</v>
      </c>
      <c r="B40" s="387" t="s">
        <v>583</v>
      </c>
      <c r="C40" s="388">
        <f>IF('(入力②)データ入力表'!$D$52="購入者価格",'(入力②)データ入力表'!E44,"")</f>
        <v>0</v>
      </c>
      <c r="D40" s="389">
        <v>0</v>
      </c>
      <c r="E40" s="389">
        <v>0</v>
      </c>
      <c r="F40" s="388">
        <f>IF('(入力②)データ入力表'!$D$52="購入者価格",$C40*D40,"")</f>
        <v>0</v>
      </c>
      <c r="G40" s="388">
        <f>IF('(入力②)データ入力表'!$D$52="購入者価格",$C40*E40,"")</f>
        <v>0</v>
      </c>
      <c r="H40" s="388">
        <f t="shared" si="0"/>
        <v>0</v>
      </c>
      <c r="I40" s="390"/>
      <c r="J40" s="893">
        <f>IF('(入力②)データ入力表'!$D$52="購入者価格",C40-H40+I40,IF('(入力②)データ入力表'!$D$52="生産者価格",'(入力②)データ入力表'!E44))</f>
        <v>0</v>
      </c>
    </row>
    <row r="41" spans="1:10" ht="13.5" customHeight="1">
      <c r="A41" s="854">
        <v>36</v>
      </c>
      <c r="B41" s="383" t="s">
        <v>126</v>
      </c>
      <c r="C41" s="384">
        <f>IF('(入力②)データ入力表'!$D$52="購入者価格",'(入力②)データ入力表'!E45,"")</f>
        <v>0</v>
      </c>
      <c r="D41" s="385">
        <v>0</v>
      </c>
      <c r="E41" s="385">
        <v>0</v>
      </c>
      <c r="F41" s="384">
        <f>IF('(入力②)データ入力表'!$D$52="購入者価格",$C41*D41,"")</f>
        <v>0</v>
      </c>
      <c r="G41" s="384">
        <f>IF('(入力②)データ入力表'!$D$52="購入者価格",$C41*E41,"")</f>
        <v>0</v>
      </c>
      <c r="H41" s="384">
        <f t="shared" si="0"/>
        <v>0</v>
      </c>
      <c r="I41" s="386"/>
      <c r="J41" s="892">
        <f>IF('(入力②)データ入力表'!$D$52="購入者価格",C41-H41+I41,IF('(入力②)データ入力表'!$D$52="生産者価格",'(入力②)データ入力表'!E45))</f>
        <v>0</v>
      </c>
    </row>
    <row r="42" spans="1:10" ht="13.5" customHeight="1">
      <c r="A42" s="854">
        <v>37</v>
      </c>
      <c r="B42" s="383" t="s">
        <v>128</v>
      </c>
      <c r="C42" s="384">
        <f>IF('(入力②)データ入力表'!$D$52="購入者価格",'(入力②)データ入力表'!E46,"")</f>
        <v>0</v>
      </c>
      <c r="D42" s="385">
        <v>0</v>
      </c>
      <c r="E42" s="385">
        <v>0</v>
      </c>
      <c r="F42" s="384">
        <f>IF('(入力②)データ入力表'!$D$52="購入者価格",$C42*D42,"")</f>
        <v>0</v>
      </c>
      <c r="G42" s="384">
        <f>IF('(入力②)データ入力表'!$D$52="購入者価格",$C42*E42,"")</f>
        <v>0</v>
      </c>
      <c r="H42" s="384">
        <f t="shared" si="0"/>
        <v>0</v>
      </c>
      <c r="I42" s="386"/>
      <c r="J42" s="892">
        <f>IF('(入力②)データ入力表'!$D$52="購入者価格",C42-H42+I42,IF('(入力②)データ入力表'!$D$52="生産者価格",'(入力②)データ入力表'!E46))</f>
        <v>0</v>
      </c>
    </row>
    <row r="43" spans="1:10" ht="13.5" customHeight="1">
      <c r="A43" s="854">
        <v>38</v>
      </c>
      <c r="B43" s="383" t="s">
        <v>143</v>
      </c>
      <c r="C43" s="384">
        <f>IF('(入力②)データ入力表'!$D$52="購入者価格",'(入力②)データ入力表'!E47,"")</f>
        <v>0</v>
      </c>
      <c r="D43" s="385">
        <v>0</v>
      </c>
      <c r="E43" s="385">
        <v>0</v>
      </c>
      <c r="F43" s="384">
        <f>IF('(入力②)データ入力表'!$D$52="購入者価格",$C43*D43,"")</f>
        <v>0</v>
      </c>
      <c r="G43" s="384">
        <f>IF('(入力②)データ入力表'!$D$52="購入者価格",$C43*E43,"")</f>
        <v>0</v>
      </c>
      <c r="H43" s="384">
        <f t="shared" si="0"/>
        <v>0</v>
      </c>
      <c r="I43" s="386"/>
      <c r="J43" s="892">
        <f>IF('(入力②)データ入力表'!$D$52="購入者価格",C43-H43+I43,IF('(入力②)データ入力表'!$D$52="生産者価格",'(入力②)データ入力表'!E47))</f>
        <v>0</v>
      </c>
    </row>
    <row r="44" spans="1:10" ht="13.5" customHeight="1">
      <c r="A44" s="854">
        <v>39</v>
      </c>
      <c r="B44" s="383" t="s">
        <v>23</v>
      </c>
      <c r="C44" s="384">
        <f>IF('(入力②)データ入力表'!$D$52="購入者価格",'(入力②)データ入力表'!E48,"")</f>
        <v>0</v>
      </c>
      <c r="D44" s="385">
        <v>2.4375999999999998E-2</v>
      </c>
      <c r="E44" s="385">
        <v>3.04E-2</v>
      </c>
      <c r="F44" s="384">
        <f>IF('(入力②)データ入力表'!$D$52="購入者価格",$C44*D44,"")</f>
        <v>0</v>
      </c>
      <c r="G44" s="384">
        <f>IF('(入力②)データ入力表'!$D$52="購入者価格",$C44*E44,"")</f>
        <v>0</v>
      </c>
      <c r="H44" s="384">
        <f t="shared" si="0"/>
        <v>0</v>
      </c>
      <c r="I44" s="386"/>
      <c r="J44" s="892">
        <f>IF('(入力②)データ入力表'!$D$52="購入者価格",C44-H44+I44,IF('(入力②)データ入力表'!$D$52="生産者価格",'(入力②)データ入力表'!E48))</f>
        <v>0</v>
      </c>
    </row>
    <row r="45" spans="1:10" ht="13.5" customHeight="1" thickBot="1">
      <c r="A45" s="869"/>
      <c r="B45" s="870" t="s">
        <v>589</v>
      </c>
      <c r="C45" s="871">
        <f>SUM(C6:C44)</f>
        <v>0</v>
      </c>
      <c r="D45" s="872"/>
      <c r="E45" s="872"/>
      <c r="F45" s="871">
        <f>SUM(F6:F44)</f>
        <v>0</v>
      </c>
      <c r="G45" s="871">
        <f>SUM(G6:G44)</f>
        <v>0</v>
      </c>
      <c r="H45" s="871">
        <f>SUM(H6:H44)</f>
        <v>0</v>
      </c>
      <c r="I45" s="871">
        <f>SUM(I6:I44)</f>
        <v>0</v>
      </c>
      <c r="J45" s="894">
        <f>SUM(J6:J44)</f>
        <v>0</v>
      </c>
    </row>
    <row r="46" spans="1:10">
      <c r="E46" s="391"/>
      <c r="F46" s="392"/>
    </row>
    <row r="47" spans="1:10">
      <c r="E47" s="391"/>
      <c r="F47" s="392"/>
    </row>
    <row r="48" spans="1:10">
      <c r="E48" s="391"/>
      <c r="F48" s="392"/>
    </row>
    <row r="49" spans="5:6">
      <c r="E49" s="391"/>
      <c r="F49" s="392"/>
    </row>
    <row r="50" spans="5:6">
      <c r="E50" s="391"/>
      <c r="F50" s="392"/>
    </row>
  </sheetData>
  <sheetProtection sheet="1" objects="1" scenarios="1"/>
  <mergeCells count="2">
    <mergeCell ref="D3:E3"/>
    <mergeCell ref="F3:I3"/>
  </mergeCells>
  <phoneticPr fontId="2"/>
  <pageMargins left="0.39370078740157483" right="0.39370078740157483" top="0.70866141732283472" bottom="0.39370078740157483" header="0.31496062992125984" footer="0.31496062992125984"/>
  <pageSetup paperSize="9" scale="58" pageOrder="overThenDown"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0" tint="-0.249977111117893"/>
    <pageSetUpPr fitToPage="1"/>
  </sheetPr>
  <dimension ref="B1:V138"/>
  <sheetViews>
    <sheetView showGridLines="0" view="pageBreakPreview" zoomScaleNormal="100" zoomScaleSheetLayoutView="100" workbookViewId="0">
      <pane ySplit="6" topLeftCell="A7" activePane="bottomLeft" state="frozen"/>
      <selection activeCell="M21" sqref="M21"/>
      <selection pane="bottomLeft"/>
    </sheetView>
  </sheetViews>
  <sheetFormatPr defaultRowHeight="20.25" customHeight="1"/>
  <cols>
    <col min="1" max="1" width="1.625" style="143" customWidth="1"/>
    <col min="2" max="2" width="2.625" style="143" bestFit="1" customWidth="1"/>
    <col min="3" max="3" width="24.75" style="143" bestFit="1" customWidth="1"/>
    <col min="4" max="22" width="9.375" style="143" customWidth="1"/>
    <col min="23" max="16384" width="9" style="143"/>
  </cols>
  <sheetData>
    <row r="1" spans="2:22" ht="15" customHeight="1"/>
    <row r="2" spans="2:22" ht="20.25" customHeight="1">
      <c r="B2" s="1167" t="s">
        <v>81</v>
      </c>
      <c r="C2" s="1168"/>
    </row>
    <row r="3" spans="2:22" ht="20.25" customHeight="1">
      <c r="V3" s="144" t="s">
        <v>225</v>
      </c>
    </row>
    <row r="4" spans="2:22" s="145" customFormat="1" ht="20.25" customHeight="1">
      <c r="B4" s="146"/>
      <c r="C4" s="228"/>
      <c r="D4" s="1297" t="s">
        <v>216</v>
      </c>
      <c r="E4" s="1296" t="s">
        <v>78</v>
      </c>
      <c r="F4" s="1296"/>
      <c r="G4" s="1296"/>
      <c r="H4" s="1181" t="s">
        <v>183</v>
      </c>
      <c r="I4" s="1181" t="s">
        <v>226</v>
      </c>
      <c r="J4" s="1296" t="s">
        <v>144</v>
      </c>
      <c r="K4" s="1296"/>
      <c r="L4" s="1296"/>
      <c r="M4" s="1181" t="s">
        <v>145</v>
      </c>
      <c r="N4" s="1181" t="s">
        <v>146</v>
      </c>
      <c r="O4" s="1181" t="s">
        <v>237</v>
      </c>
      <c r="P4" s="1181" t="s">
        <v>238</v>
      </c>
      <c r="Q4" s="1296" t="s">
        <v>302</v>
      </c>
      <c r="R4" s="1296"/>
      <c r="S4" s="1296"/>
      <c r="T4" s="1296" t="s">
        <v>79</v>
      </c>
      <c r="U4" s="1296"/>
      <c r="V4" s="1299"/>
    </row>
    <row r="5" spans="2:22" s="151" customFormat="1" ht="36" customHeight="1">
      <c r="B5" s="148"/>
      <c r="C5" s="229"/>
      <c r="D5" s="1298"/>
      <c r="E5" s="150" t="s">
        <v>217</v>
      </c>
      <c r="F5" s="150" t="s">
        <v>55</v>
      </c>
      <c r="G5" s="150" t="s">
        <v>56</v>
      </c>
      <c r="H5" s="1182"/>
      <c r="I5" s="1182"/>
      <c r="J5" s="150" t="s">
        <v>147</v>
      </c>
      <c r="K5" s="150" t="s">
        <v>148</v>
      </c>
      <c r="L5" s="150" t="s">
        <v>149</v>
      </c>
      <c r="M5" s="1182"/>
      <c r="N5" s="1182"/>
      <c r="O5" s="1182"/>
      <c r="P5" s="1182"/>
      <c r="Q5" s="150" t="s">
        <v>57</v>
      </c>
      <c r="R5" s="150" t="s">
        <v>150</v>
      </c>
      <c r="S5" s="150" t="s">
        <v>151</v>
      </c>
      <c r="T5" s="150" t="s">
        <v>152</v>
      </c>
      <c r="U5" s="150" t="s">
        <v>153</v>
      </c>
      <c r="V5" s="182" t="s">
        <v>154</v>
      </c>
    </row>
    <row r="6" spans="2:22" s="156" customFormat="1" ht="20.25" customHeight="1">
      <c r="B6" s="1294" t="s">
        <v>58</v>
      </c>
      <c r="C6" s="1294"/>
      <c r="D6" s="230" t="s">
        <v>155</v>
      </c>
      <c r="E6" s="153" t="s">
        <v>156</v>
      </c>
      <c r="F6" s="153" t="s">
        <v>157</v>
      </c>
      <c r="G6" s="153" t="s">
        <v>158</v>
      </c>
      <c r="H6" s="153" t="s">
        <v>159</v>
      </c>
      <c r="I6" s="153" t="s">
        <v>160</v>
      </c>
      <c r="J6" s="153" t="s">
        <v>161</v>
      </c>
      <c r="K6" s="153" t="s">
        <v>162</v>
      </c>
      <c r="L6" s="153" t="s">
        <v>163</v>
      </c>
      <c r="M6" s="153" t="s">
        <v>164</v>
      </c>
      <c r="N6" s="153" t="s">
        <v>165</v>
      </c>
      <c r="O6" s="153" t="s">
        <v>166</v>
      </c>
      <c r="P6" s="153" t="s">
        <v>167</v>
      </c>
      <c r="Q6" s="153" t="s">
        <v>168</v>
      </c>
      <c r="R6" s="153" t="s">
        <v>169</v>
      </c>
      <c r="S6" s="153" t="s">
        <v>170</v>
      </c>
      <c r="T6" s="153" t="s">
        <v>171</v>
      </c>
      <c r="U6" s="153" t="s">
        <v>172</v>
      </c>
      <c r="V6" s="155" t="s">
        <v>173</v>
      </c>
    </row>
    <row r="7" spans="2:22" s="160" customFormat="1" ht="20.25" customHeight="1">
      <c r="B7" s="1295" t="s">
        <v>77</v>
      </c>
      <c r="C7" s="1295"/>
      <c r="D7" s="231"/>
      <c r="E7" s="179" t="s">
        <v>828</v>
      </c>
      <c r="F7" s="179" t="s">
        <v>267</v>
      </c>
      <c r="G7" s="179" t="s">
        <v>268</v>
      </c>
      <c r="H7" s="179" t="s">
        <v>269</v>
      </c>
      <c r="I7" s="179" t="s">
        <v>270</v>
      </c>
      <c r="J7" s="179" t="s">
        <v>271</v>
      </c>
      <c r="K7" s="179" t="s">
        <v>272</v>
      </c>
      <c r="L7" s="179" t="s">
        <v>273</v>
      </c>
      <c r="M7" s="179" t="s">
        <v>274</v>
      </c>
      <c r="N7" s="179" t="s">
        <v>275</v>
      </c>
      <c r="O7" s="179" t="s">
        <v>276</v>
      </c>
      <c r="P7" s="179" t="s">
        <v>277</v>
      </c>
      <c r="Q7" s="179" t="s">
        <v>278</v>
      </c>
      <c r="R7" s="179" t="s">
        <v>279</v>
      </c>
      <c r="S7" s="179" t="s">
        <v>280</v>
      </c>
      <c r="T7" s="179" t="s">
        <v>281</v>
      </c>
      <c r="U7" s="179" t="s">
        <v>282</v>
      </c>
      <c r="V7" s="180" t="s">
        <v>283</v>
      </c>
    </row>
    <row r="8" spans="2:22" ht="20.25" customHeight="1">
      <c r="B8" s="166" t="s">
        <v>1</v>
      </c>
      <c r="C8" s="232" t="s">
        <v>16</v>
      </c>
      <c r="D8" s="883">
        <f>'★価格変換(最終需要額)'!J6</f>
        <v>0</v>
      </c>
      <c r="E8" s="581">
        <f>D8</f>
        <v>0</v>
      </c>
      <c r="F8" s="168">
        <f>E8*E99</f>
        <v>0</v>
      </c>
      <c r="G8" s="168">
        <f>E8*F99</f>
        <v>0</v>
      </c>
      <c r="H8" s="168">
        <f>手順⑤!AQ6</f>
        <v>0</v>
      </c>
      <c r="I8" s="168">
        <f>H8*D99</f>
        <v>0</v>
      </c>
      <c r="J8" s="168">
        <f>手順⑦!D6</f>
        <v>0</v>
      </c>
      <c r="K8" s="168">
        <f>J8*E99</f>
        <v>0</v>
      </c>
      <c r="L8" s="168">
        <f>J8*F99</f>
        <v>0</v>
      </c>
      <c r="M8" s="1192"/>
      <c r="N8" s="1192"/>
      <c r="O8" s="168">
        <f>N$47*J99</f>
        <v>0</v>
      </c>
      <c r="P8" s="168">
        <f>O8*D99</f>
        <v>0</v>
      </c>
      <c r="Q8" s="168">
        <f>手順⑭!D6</f>
        <v>0</v>
      </c>
      <c r="R8" s="168">
        <f>Q8*E99</f>
        <v>0</v>
      </c>
      <c r="S8" s="168">
        <f>Q8*F99</f>
        <v>0</v>
      </c>
      <c r="T8" s="168">
        <f>E8+J8+Q8</f>
        <v>0</v>
      </c>
      <c r="U8" s="168">
        <f>F8+K8+R8</f>
        <v>0</v>
      </c>
      <c r="V8" s="170">
        <f>G8+L8+S8</f>
        <v>0</v>
      </c>
    </row>
    <row r="9" spans="2:22" ht="20.25" customHeight="1">
      <c r="B9" s="166" t="s">
        <v>2</v>
      </c>
      <c r="C9" s="234" t="s">
        <v>899</v>
      </c>
      <c r="D9" s="884">
        <f>'★価格変換(最終需要額)'!J7</f>
        <v>0</v>
      </c>
      <c r="E9" s="581">
        <f>D9</f>
        <v>0</v>
      </c>
      <c r="F9" s="168">
        <f t="shared" ref="F9:F46" si="0">E9*E100</f>
        <v>0</v>
      </c>
      <c r="G9" s="168">
        <f t="shared" ref="G9:G46" si="1">E9*F100</f>
        <v>0</v>
      </c>
      <c r="H9" s="168">
        <f>手順⑤!AQ7</f>
        <v>0</v>
      </c>
      <c r="I9" s="168">
        <f t="shared" ref="I9:I46" si="2">H9*D100</f>
        <v>0</v>
      </c>
      <c r="J9" s="168">
        <f>手順⑦!D7</f>
        <v>0</v>
      </c>
      <c r="K9" s="168">
        <f t="shared" ref="K9:K46" si="3">J9*E100</f>
        <v>0</v>
      </c>
      <c r="L9" s="168">
        <f t="shared" ref="L9:L46" si="4">J9*F100</f>
        <v>0</v>
      </c>
      <c r="M9" s="1193"/>
      <c r="N9" s="1193"/>
      <c r="O9" s="168">
        <f t="shared" ref="O9:O46" si="5">N$47*J100</f>
        <v>0</v>
      </c>
      <c r="P9" s="168">
        <f t="shared" ref="P9:P46" si="6">O9*D100</f>
        <v>0</v>
      </c>
      <c r="Q9" s="168">
        <f>手順⑭!D7</f>
        <v>0</v>
      </c>
      <c r="R9" s="168">
        <f t="shared" ref="R9:R46" si="7">Q9*E100</f>
        <v>0</v>
      </c>
      <c r="S9" s="168">
        <f t="shared" ref="S9:S46" si="8">Q9*F100</f>
        <v>0</v>
      </c>
      <c r="T9" s="168">
        <f t="shared" ref="T9:T46" si="9">E9+J9+Q9</f>
        <v>0</v>
      </c>
      <c r="U9" s="168">
        <f t="shared" ref="U9:U46" si="10">F9+K9+R9</f>
        <v>0</v>
      </c>
      <c r="V9" s="170">
        <f t="shared" ref="V9:V46" si="11">G9+L9+S9</f>
        <v>0</v>
      </c>
    </row>
    <row r="10" spans="2:22" ht="20.25" customHeight="1">
      <c r="B10" s="166" t="s">
        <v>3</v>
      </c>
      <c r="C10" s="234" t="s">
        <v>900</v>
      </c>
      <c r="D10" s="884">
        <f>'★価格変換(最終需要額)'!J8</f>
        <v>0</v>
      </c>
      <c r="E10" s="581">
        <f>D10</f>
        <v>0</v>
      </c>
      <c r="F10" s="168">
        <f t="shared" si="0"/>
        <v>0</v>
      </c>
      <c r="G10" s="168">
        <f t="shared" si="1"/>
        <v>0</v>
      </c>
      <c r="H10" s="168">
        <f>手順⑤!AQ8</f>
        <v>0</v>
      </c>
      <c r="I10" s="168">
        <f t="shared" si="2"/>
        <v>0</v>
      </c>
      <c r="J10" s="168">
        <f>手順⑦!D8</f>
        <v>0</v>
      </c>
      <c r="K10" s="168">
        <f t="shared" si="3"/>
        <v>0</v>
      </c>
      <c r="L10" s="168">
        <f t="shared" si="4"/>
        <v>0</v>
      </c>
      <c r="M10" s="1193"/>
      <c r="N10" s="1193"/>
      <c r="O10" s="168">
        <f t="shared" si="5"/>
        <v>0</v>
      </c>
      <c r="P10" s="168">
        <f t="shared" si="6"/>
        <v>0</v>
      </c>
      <c r="Q10" s="168">
        <f>手順⑭!D8</f>
        <v>0</v>
      </c>
      <c r="R10" s="168">
        <f t="shared" si="7"/>
        <v>0</v>
      </c>
      <c r="S10" s="168">
        <f t="shared" si="8"/>
        <v>0</v>
      </c>
      <c r="T10" s="168">
        <f t="shared" si="9"/>
        <v>0</v>
      </c>
      <c r="U10" s="168">
        <f t="shared" si="10"/>
        <v>0</v>
      </c>
      <c r="V10" s="170">
        <f t="shared" si="11"/>
        <v>0</v>
      </c>
    </row>
    <row r="11" spans="2:22" ht="20.25" customHeight="1">
      <c r="B11" s="166" t="s">
        <v>4</v>
      </c>
      <c r="C11" s="234" t="s">
        <v>17</v>
      </c>
      <c r="D11" s="884">
        <f>'★価格変換(最終需要額)'!J9</f>
        <v>0</v>
      </c>
      <c r="E11" s="168">
        <f t="shared" ref="E11:E46" si="12">D11*D102</f>
        <v>0</v>
      </c>
      <c r="F11" s="168">
        <f t="shared" si="0"/>
        <v>0</v>
      </c>
      <c r="G11" s="168">
        <f t="shared" si="1"/>
        <v>0</v>
      </c>
      <c r="H11" s="168">
        <f>手順⑤!AQ9</f>
        <v>0</v>
      </c>
      <c r="I11" s="168">
        <f t="shared" si="2"/>
        <v>0</v>
      </c>
      <c r="J11" s="168">
        <f>手順⑦!D9</f>
        <v>0</v>
      </c>
      <c r="K11" s="168">
        <f t="shared" si="3"/>
        <v>0</v>
      </c>
      <c r="L11" s="168">
        <f t="shared" si="4"/>
        <v>0</v>
      </c>
      <c r="M11" s="1193"/>
      <c r="N11" s="1193"/>
      <c r="O11" s="168">
        <f t="shared" si="5"/>
        <v>0</v>
      </c>
      <c r="P11" s="168">
        <f t="shared" si="6"/>
        <v>0</v>
      </c>
      <c r="Q11" s="168">
        <f>手順⑭!D9</f>
        <v>0</v>
      </c>
      <c r="R11" s="168">
        <f t="shared" si="7"/>
        <v>0</v>
      </c>
      <c r="S11" s="168">
        <f t="shared" si="8"/>
        <v>0</v>
      </c>
      <c r="T11" s="168">
        <f t="shared" si="9"/>
        <v>0</v>
      </c>
      <c r="U11" s="168">
        <f t="shared" si="10"/>
        <v>0</v>
      </c>
      <c r="V11" s="170">
        <f t="shared" si="11"/>
        <v>0</v>
      </c>
    </row>
    <row r="12" spans="2:22" ht="20.25" customHeight="1">
      <c r="B12" s="166" t="s">
        <v>5</v>
      </c>
      <c r="C12" s="234" t="s">
        <v>526</v>
      </c>
      <c r="D12" s="884">
        <f>'★価格変換(最終需要額)'!J10</f>
        <v>0</v>
      </c>
      <c r="E12" s="581">
        <f>D12</f>
        <v>0</v>
      </c>
      <c r="F12" s="168">
        <f t="shared" si="0"/>
        <v>0</v>
      </c>
      <c r="G12" s="168">
        <f t="shared" si="1"/>
        <v>0</v>
      </c>
      <c r="H12" s="168">
        <f>手順⑤!AQ10</f>
        <v>0</v>
      </c>
      <c r="I12" s="168">
        <f t="shared" si="2"/>
        <v>0</v>
      </c>
      <c r="J12" s="168">
        <f>手順⑦!D10</f>
        <v>0</v>
      </c>
      <c r="K12" s="168">
        <f t="shared" si="3"/>
        <v>0</v>
      </c>
      <c r="L12" s="168">
        <f t="shared" si="4"/>
        <v>0</v>
      </c>
      <c r="M12" s="1193"/>
      <c r="N12" s="1193"/>
      <c r="O12" s="168">
        <f t="shared" si="5"/>
        <v>0</v>
      </c>
      <c r="P12" s="168">
        <f t="shared" si="6"/>
        <v>0</v>
      </c>
      <c r="Q12" s="168">
        <f>手順⑭!D10</f>
        <v>0</v>
      </c>
      <c r="R12" s="168">
        <f t="shared" si="7"/>
        <v>0</v>
      </c>
      <c r="S12" s="168">
        <f t="shared" si="8"/>
        <v>0</v>
      </c>
      <c r="T12" s="168">
        <f t="shared" si="9"/>
        <v>0</v>
      </c>
      <c r="U12" s="168">
        <f t="shared" si="10"/>
        <v>0</v>
      </c>
      <c r="V12" s="170">
        <f t="shared" si="11"/>
        <v>0</v>
      </c>
    </row>
    <row r="13" spans="2:22" ht="20.25" customHeight="1">
      <c r="B13" s="166" t="s">
        <v>6</v>
      </c>
      <c r="C13" s="234" t="s">
        <v>135</v>
      </c>
      <c r="D13" s="884">
        <f>'★価格変換(最終需要額)'!J11</f>
        <v>0</v>
      </c>
      <c r="E13" s="581">
        <f>D13</f>
        <v>0</v>
      </c>
      <c r="F13" s="168">
        <f t="shared" si="0"/>
        <v>0</v>
      </c>
      <c r="G13" s="168">
        <f t="shared" si="1"/>
        <v>0</v>
      </c>
      <c r="H13" s="168">
        <f>手順⑤!AQ11</f>
        <v>0</v>
      </c>
      <c r="I13" s="168">
        <f t="shared" si="2"/>
        <v>0</v>
      </c>
      <c r="J13" s="168">
        <f>手順⑦!D11</f>
        <v>0</v>
      </c>
      <c r="K13" s="168">
        <f t="shared" si="3"/>
        <v>0</v>
      </c>
      <c r="L13" s="168">
        <f t="shared" si="4"/>
        <v>0</v>
      </c>
      <c r="M13" s="1193"/>
      <c r="N13" s="1193"/>
      <c r="O13" s="168">
        <f t="shared" si="5"/>
        <v>0</v>
      </c>
      <c r="P13" s="168">
        <f t="shared" si="6"/>
        <v>0</v>
      </c>
      <c r="Q13" s="168">
        <f>手順⑭!D11</f>
        <v>0</v>
      </c>
      <c r="R13" s="168">
        <f t="shared" si="7"/>
        <v>0</v>
      </c>
      <c r="S13" s="168">
        <f t="shared" si="8"/>
        <v>0</v>
      </c>
      <c r="T13" s="168">
        <f t="shared" si="9"/>
        <v>0</v>
      </c>
      <c r="U13" s="168">
        <f t="shared" si="10"/>
        <v>0</v>
      </c>
      <c r="V13" s="170">
        <f t="shared" si="11"/>
        <v>0</v>
      </c>
    </row>
    <row r="14" spans="2:22" ht="20.25" customHeight="1">
      <c r="B14" s="166" t="s">
        <v>7</v>
      </c>
      <c r="C14" s="236" t="s">
        <v>108</v>
      </c>
      <c r="D14" s="884">
        <f>'★価格変換(最終需要額)'!J12</f>
        <v>0</v>
      </c>
      <c r="E14" s="168">
        <f t="shared" si="12"/>
        <v>0</v>
      </c>
      <c r="F14" s="168">
        <f t="shared" si="0"/>
        <v>0</v>
      </c>
      <c r="G14" s="168">
        <f t="shared" si="1"/>
        <v>0</v>
      </c>
      <c r="H14" s="168">
        <f>手順⑤!AQ12</f>
        <v>0</v>
      </c>
      <c r="I14" s="168">
        <f t="shared" si="2"/>
        <v>0</v>
      </c>
      <c r="J14" s="168">
        <f>手順⑦!D12</f>
        <v>0</v>
      </c>
      <c r="K14" s="168">
        <f t="shared" si="3"/>
        <v>0</v>
      </c>
      <c r="L14" s="168">
        <f t="shared" si="4"/>
        <v>0</v>
      </c>
      <c r="M14" s="1193"/>
      <c r="N14" s="1193"/>
      <c r="O14" s="168">
        <f t="shared" si="5"/>
        <v>0</v>
      </c>
      <c r="P14" s="168">
        <f t="shared" si="6"/>
        <v>0</v>
      </c>
      <c r="Q14" s="168">
        <f>手順⑭!D12</f>
        <v>0</v>
      </c>
      <c r="R14" s="168">
        <f t="shared" si="7"/>
        <v>0</v>
      </c>
      <c r="S14" s="168">
        <f t="shared" si="8"/>
        <v>0</v>
      </c>
      <c r="T14" s="168">
        <f t="shared" si="9"/>
        <v>0</v>
      </c>
      <c r="U14" s="168">
        <f t="shared" si="10"/>
        <v>0</v>
      </c>
      <c r="V14" s="170">
        <f t="shared" si="11"/>
        <v>0</v>
      </c>
    </row>
    <row r="15" spans="2:22" ht="20.25" customHeight="1">
      <c r="B15" s="166" t="s">
        <v>8</v>
      </c>
      <c r="C15" s="234" t="s">
        <v>136</v>
      </c>
      <c r="D15" s="884">
        <f>'★価格変換(最終需要額)'!J13</f>
        <v>0</v>
      </c>
      <c r="E15" s="168">
        <f t="shared" si="12"/>
        <v>0</v>
      </c>
      <c r="F15" s="168">
        <f t="shared" si="0"/>
        <v>0</v>
      </c>
      <c r="G15" s="168">
        <f t="shared" si="1"/>
        <v>0</v>
      </c>
      <c r="H15" s="168">
        <f>手順⑤!AQ13</f>
        <v>0</v>
      </c>
      <c r="I15" s="168">
        <f t="shared" si="2"/>
        <v>0</v>
      </c>
      <c r="J15" s="168">
        <f>手順⑦!D13</f>
        <v>0</v>
      </c>
      <c r="K15" s="168">
        <f t="shared" si="3"/>
        <v>0</v>
      </c>
      <c r="L15" s="168">
        <f t="shared" si="4"/>
        <v>0</v>
      </c>
      <c r="M15" s="1193"/>
      <c r="N15" s="1193"/>
      <c r="O15" s="168">
        <f t="shared" si="5"/>
        <v>0</v>
      </c>
      <c r="P15" s="168">
        <f t="shared" si="6"/>
        <v>0</v>
      </c>
      <c r="Q15" s="168">
        <f>手順⑭!D13</f>
        <v>0</v>
      </c>
      <c r="R15" s="168">
        <f t="shared" si="7"/>
        <v>0</v>
      </c>
      <c r="S15" s="168">
        <f t="shared" si="8"/>
        <v>0</v>
      </c>
      <c r="T15" s="168">
        <f t="shared" si="9"/>
        <v>0</v>
      </c>
      <c r="U15" s="168">
        <f t="shared" si="10"/>
        <v>0</v>
      </c>
      <c r="V15" s="170">
        <f t="shared" si="11"/>
        <v>0</v>
      </c>
    </row>
    <row r="16" spans="2:22" ht="20.25" customHeight="1">
      <c r="B16" s="166" t="s">
        <v>9</v>
      </c>
      <c r="C16" s="236" t="s">
        <v>306</v>
      </c>
      <c r="D16" s="884">
        <f>'★価格変換(最終需要額)'!J14</f>
        <v>0</v>
      </c>
      <c r="E16" s="168">
        <f t="shared" si="12"/>
        <v>0</v>
      </c>
      <c r="F16" s="168">
        <f t="shared" si="0"/>
        <v>0</v>
      </c>
      <c r="G16" s="168">
        <f t="shared" si="1"/>
        <v>0</v>
      </c>
      <c r="H16" s="168">
        <f>手順⑤!AQ14</f>
        <v>0</v>
      </c>
      <c r="I16" s="168">
        <f t="shared" si="2"/>
        <v>0</v>
      </c>
      <c r="J16" s="168">
        <f>手順⑦!D14</f>
        <v>0</v>
      </c>
      <c r="K16" s="168">
        <f t="shared" si="3"/>
        <v>0</v>
      </c>
      <c r="L16" s="168">
        <f t="shared" si="4"/>
        <v>0</v>
      </c>
      <c r="M16" s="1193"/>
      <c r="N16" s="1193"/>
      <c r="O16" s="168">
        <f t="shared" si="5"/>
        <v>0</v>
      </c>
      <c r="P16" s="168">
        <f t="shared" si="6"/>
        <v>0</v>
      </c>
      <c r="Q16" s="168">
        <f>手順⑭!D14</f>
        <v>0</v>
      </c>
      <c r="R16" s="168">
        <f t="shared" si="7"/>
        <v>0</v>
      </c>
      <c r="S16" s="168">
        <f t="shared" si="8"/>
        <v>0</v>
      </c>
      <c r="T16" s="168">
        <f t="shared" si="9"/>
        <v>0</v>
      </c>
      <c r="U16" s="168">
        <f t="shared" si="10"/>
        <v>0</v>
      </c>
      <c r="V16" s="170">
        <f t="shared" si="11"/>
        <v>0</v>
      </c>
    </row>
    <row r="17" spans="2:22" ht="20.25" customHeight="1">
      <c r="B17" s="166" t="s">
        <v>10</v>
      </c>
      <c r="C17" s="236" t="s">
        <v>581</v>
      </c>
      <c r="D17" s="884">
        <f>'★価格変換(最終需要額)'!J15</f>
        <v>0</v>
      </c>
      <c r="E17" s="168">
        <f t="shared" si="12"/>
        <v>0</v>
      </c>
      <c r="F17" s="168">
        <f t="shared" si="0"/>
        <v>0</v>
      </c>
      <c r="G17" s="168">
        <f t="shared" si="1"/>
        <v>0</v>
      </c>
      <c r="H17" s="168">
        <f>手順⑤!AQ15</f>
        <v>0</v>
      </c>
      <c r="I17" s="168">
        <f t="shared" si="2"/>
        <v>0</v>
      </c>
      <c r="J17" s="168">
        <f>手順⑦!D15</f>
        <v>0</v>
      </c>
      <c r="K17" s="168">
        <f t="shared" si="3"/>
        <v>0</v>
      </c>
      <c r="L17" s="168">
        <f t="shared" si="4"/>
        <v>0</v>
      </c>
      <c r="M17" s="1193"/>
      <c r="N17" s="1193"/>
      <c r="O17" s="168">
        <f t="shared" si="5"/>
        <v>0</v>
      </c>
      <c r="P17" s="168">
        <f t="shared" si="6"/>
        <v>0</v>
      </c>
      <c r="Q17" s="168">
        <f>手順⑭!D15</f>
        <v>0</v>
      </c>
      <c r="R17" s="168">
        <f t="shared" si="7"/>
        <v>0</v>
      </c>
      <c r="S17" s="168">
        <f t="shared" si="8"/>
        <v>0</v>
      </c>
      <c r="T17" s="168">
        <f t="shared" si="9"/>
        <v>0</v>
      </c>
      <c r="U17" s="168">
        <f t="shared" si="10"/>
        <v>0</v>
      </c>
      <c r="V17" s="170">
        <f t="shared" si="11"/>
        <v>0</v>
      </c>
    </row>
    <row r="18" spans="2:22" ht="20.25" customHeight="1">
      <c r="B18" s="166" t="s">
        <v>11</v>
      </c>
      <c r="C18" s="234" t="s">
        <v>307</v>
      </c>
      <c r="D18" s="884">
        <f>'★価格変換(最終需要額)'!J16</f>
        <v>0</v>
      </c>
      <c r="E18" s="581">
        <f>D18</f>
        <v>0</v>
      </c>
      <c r="F18" s="168">
        <f t="shared" si="0"/>
        <v>0</v>
      </c>
      <c r="G18" s="168">
        <f t="shared" si="1"/>
        <v>0</v>
      </c>
      <c r="H18" s="168">
        <f>手順⑤!AQ16</f>
        <v>0</v>
      </c>
      <c r="I18" s="168">
        <f t="shared" si="2"/>
        <v>0</v>
      </c>
      <c r="J18" s="168">
        <f>手順⑦!D16</f>
        <v>0</v>
      </c>
      <c r="K18" s="168">
        <f t="shared" si="3"/>
        <v>0</v>
      </c>
      <c r="L18" s="168">
        <f t="shared" si="4"/>
        <v>0</v>
      </c>
      <c r="M18" s="1193"/>
      <c r="N18" s="1193"/>
      <c r="O18" s="168">
        <f t="shared" si="5"/>
        <v>0</v>
      </c>
      <c r="P18" s="168">
        <f t="shared" si="6"/>
        <v>0</v>
      </c>
      <c r="Q18" s="168">
        <f>手順⑭!D16</f>
        <v>0</v>
      </c>
      <c r="R18" s="168">
        <f t="shared" si="7"/>
        <v>0</v>
      </c>
      <c r="S18" s="168">
        <f t="shared" si="8"/>
        <v>0</v>
      </c>
      <c r="T18" s="168">
        <f t="shared" si="9"/>
        <v>0</v>
      </c>
      <c r="U18" s="168">
        <f t="shared" si="10"/>
        <v>0</v>
      </c>
      <c r="V18" s="170">
        <f t="shared" si="11"/>
        <v>0</v>
      </c>
    </row>
    <row r="19" spans="2:22" ht="20.25" customHeight="1">
      <c r="B19" s="166" t="s">
        <v>12</v>
      </c>
      <c r="C19" s="234" t="s">
        <v>137</v>
      </c>
      <c r="D19" s="884">
        <f>'★価格変換(最終需要額)'!J17</f>
        <v>0</v>
      </c>
      <c r="E19" s="168">
        <f t="shared" si="12"/>
        <v>0</v>
      </c>
      <c r="F19" s="168">
        <f t="shared" si="0"/>
        <v>0</v>
      </c>
      <c r="G19" s="168">
        <f t="shared" si="1"/>
        <v>0</v>
      </c>
      <c r="H19" s="168">
        <f>手順⑤!AQ17</f>
        <v>0</v>
      </c>
      <c r="I19" s="168">
        <f t="shared" si="2"/>
        <v>0</v>
      </c>
      <c r="J19" s="168">
        <f>手順⑦!D17</f>
        <v>0</v>
      </c>
      <c r="K19" s="168">
        <f t="shared" si="3"/>
        <v>0</v>
      </c>
      <c r="L19" s="168">
        <f t="shared" si="4"/>
        <v>0</v>
      </c>
      <c r="M19" s="1193"/>
      <c r="N19" s="1193"/>
      <c r="O19" s="168">
        <f t="shared" si="5"/>
        <v>0</v>
      </c>
      <c r="P19" s="168">
        <f t="shared" si="6"/>
        <v>0</v>
      </c>
      <c r="Q19" s="168">
        <f>手順⑭!D17</f>
        <v>0</v>
      </c>
      <c r="R19" s="168">
        <f t="shared" si="7"/>
        <v>0</v>
      </c>
      <c r="S19" s="168">
        <f t="shared" si="8"/>
        <v>0</v>
      </c>
      <c r="T19" s="168">
        <f t="shared" si="9"/>
        <v>0</v>
      </c>
      <c r="U19" s="168">
        <f t="shared" si="10"/>
        <v>0</v>
      </c>
      <c r="V19" s="170">
        <f t="shared" si="11"/>
        <v>0</v>
      </c>
    </row>
    <row r="20" spans="2:22" ht="20.25" customHeight="1">
      <c r="B20" s="166" t="s">
        <v>13</v>
      </c>
      <c r="C20" s="234" t="s">
        <v>138</v>
      </c>
      <c r="D20" s="884">
        <f>'★価格変換(最終需要額)'!J18</f>
        <v>0</v>
      </c>
      <c r="E20" s="168">
        <f t="shared" si="12"/>
        <v>0</v>
      </c>
      <c r="F20" s="168">
        <f t="shared" si="0"/>
        <v>0</v>
      </c>
      <c r="G20" s="168">
        <f t="shared" si="1"/>
        <v>0</v>
      </c>
      <c r="H20" s="168">
        <f>手順⑤!AQ18</f>
        <v>0</v>
      </c>
      <c r="I20" s="168">
        <f t="shared" si="2"/>
        <v>0</v>
      </c>
      <c r="J20" s="168">
        <f>手順⑦!D18</f>
        <v>0</v>
      </c>
      <c r="K20" s="168">
        <f t="shared" si="3"/>
        <v>0</v>
      </c>
      <c r="L20" s="168">
        <f t="shared" si="4"/>
        <v>0</v>
      </c>
      <c r="M20" s="1193"/>
      <c r="N20" s="1193"/>
      <c r="O20" s="168">
        <f t="shared" si="5"/>
        <v>0</v>
      </c>
      <c r="P20" s="168">
        <f t="shared" si="6"/>
        <v>0</v>
      </c>
      <c r="Q20" s="168">
        <f>手順⑭!D18</f>
        <v>0</v>
      </c>
      <c r="R20" s="168">
        <f t="shared" si="7"/>
        <v>0</v>
      </c>
      <c r="S20" s="168">
        <f t="shared" si="8"/>
        <v>0</v>
      </c>
      <c r="T20" s="168">
        <f t="shared" si="9"/>
        <v>0</v>
      </c>
      <c r="U20" s="168">
        <f t="shared" si="10"/>
        <v>0</v>
      </c>
      <c r="V20" s="170">
        <f t="shared" si="11"/>
        <v>0</v>
      </c>
    </row>
    <row r="21" spans="2:22" ht="20.25" customHeight="1">
      <c r="B21" s="166" t="s">
        <v>14</v>
      </c>
      <c r="C21" s="234" t="s">
        <v>139</v>
      </c>
      <c r="D21" s="884">
        <f>'★価格変換(最終需要額)'!J19</f>
        <v>0</v>
      </c>
      <c r="E21" s="168">
        <f t="shared" si="12"/>
        <v>0</v>
      </c>
      <c r="F21" s="168">
        <f t="shared" si="0"/>
        <v>0</v>
      </c>
      <c r="G21" s="168">
        <f t="shared" si="1"/>
        <v>0</v>
      </c>
      <c r="H21" s="168">
        <f>手順⑤!AQ19</f>
        <v>0</v>
      </c>
      <c r="I21" s="168">
        <f t="shared" si="2"/>
        <v>0</v>
      </c>
      <c r="J21" s="168">
        <f>手順⑦!D19</f>
        <v>0</v>
      </c>
      <c r="K21" s="168">
        <f t="shared" si="3"/>
        <v>0</v>
      </c>
      <c r="L21" s="168">
        <f t="shared" si="4"/>
        <v>0</v>
      </c>
      <c r="M21" s="1193"/>
      <c r="N21" s="1193"/>
      <c r="O21" s="168">
        <f>N$47*J112</f>
        <v>0</v>
      </c>
      <c r="P21" s="168">
        <f t="shared" si="6"/>
        <v>0</v>
      </c>
      <c r="Q21" s="168">
        <f>手順⑭!D19</f>
        <v>0</v>
      </c>
      <c r="R21" s="168">
        <f t="shared" si="7"/>
        <v>0</v>
      </c>
      <c r="S21" s="168">
        <f t="shared" si="8"/>
        <v>0</v>
      </c>
      <c r="T21" s="168">
        <f t="shared" si="9"/>
        <v>0</v>
      </c>
      <c r="U21" s="168">
        <f t="shared" si="10"/>
        <v>0</v>
      </c>
      <c r="V21" s="170">
        <f t="shared" si="11"/>
        <v>0</v>
      </c>
    </row>
    <row r="22" spans="2:22" ht="20.25" customHeight="1">
      <c r="B22" s="166" t="s">
        <v>28</v>
      </c>
      <c r="C22" s="234" t="s">
        <v>527</v>
      </c>
      <c r="D22" s="884">
        <f>'★価格変換(最終需要額)'!J20</f>
        <v>0</v>
      </c>
      <c r="E22" s="168">
        <f t="shared" si="12"/>
        <v>0</v>
      </c>
      <c r="F22" s="168">
        <f t="shared" si="0"/>
        <v>0</v>
      </c>
      <c r="G22" s="168">
        <f t="shared" si="1"/>
        <v>0</v>
      </c>
      <c r="H22" s="168">
        <f>手順⑤!AQ20</f>
        <v>0</v>
      </c>
      <c r="I22" s="168">
        <f t="shared" si="2"/>
        <v>0</v>
      </c>
      <c r="J22" s="168">
        <f>手順⑦!D20</f>
        <v>0</v>
      </c>
      <c r="K22" s="168">
        <f t="shared" si="3"/>
        <v>0</v>
      </c>
      <c r="L22" s="168">
        <f t="shared" si="4"/>
        <v>0</v>
      </c>
      <c r="M22" s="1193"/>
      <c r="N22" s="1193"/>
      <c r="O22" s="168">
        <f t="shared" si="5"/>
        <v>0</v>
      </c>
      <c r="P22" s="168">
        <f t="shared" si="6"/>
        <v>0</v>
      </c>
      <c r="Q22" s="168">
        <f>手順⑭!D20</f>
        <v>0</v>
      </c>
      <c r="R22" s="168">
        <f t="shared" si="7"/>
        <v>0</v>
      </c>
      <c r="S22" s="168">
        <f t="shared" si="8"/>
        <v>0</v>
      </c>
      <c r="T22" s="168">
        <f t="shared" si="9"/>
        <v>0</v>
      </c>
      <c r="U22" s="168">
        <f t="shared" si="10"/>
        <v>0</v>
      </c>
      <c r="V22" s="170">
        <f t="shared" si="11"/>
        <v>0</v>
      </c>
    </row>
    <row r="23" spans="2:22" ht="20.25" customHeight="1">
      <c r="B23" s="166" t="s">
        <v>109</v>
      </c>
      <c r="C23" s="234" t="s">
        <v>528</v>
      </c>
      <c r="D23" s="884">
        <f>'★価格変換(最終需要額)'!J21</f>
        <v>0</v>
      </c>
      <c r="E23" s="168">
        <f t="shared" si="12"/>
        <v>0</v>
      </c>
      <c r="F23" s="168">
        <f t="shared" si="0"/>
        <v>0</v>
      </c>
      <c r="G23" s="168">
        <f t="shared" si="1"/>
        <v>0</v>
      </c>
      <c r="H23" s="168">
        <f>手順⑤!AQ21</f>
        <v>0</v>
      </c>
      <c r="I23" s="168">
        <f t="shared" si="2"/>
        <v>0</v>
      </c>
      <c r="J23" s="168">
        <f>手順⑦!D21</f>
        <v>0</v>
      </c>
      <c r="K23" s="168">
        <f t="shared" si="3"/>
        <v>0</v>
      </c>
      <c r="L23" s="168">
        <f t="shared" si="4"/>
        <v>0</v>
      </c>
      <c r="M23" s="1193"/>
      <c r="N23" s="1193"/>
      <c r="O23" s="168">
        <f t="shared" si="5"/>
        <v>0</v>
      </c>
      <c r="P23" s="168">
        <f t="shared" si="6"/>
        <v>0</v>
      </c>
      <c r="Q23" s="168">
        <f>手順⑭!D21</f>
        <v>0</v>
      </c>
      <c r="R23" s="168">
        <f t="shared" si="7"/>
        <v>0</v>
      </c>
      <c r="S23" s="168">
        <f t="shared" si="8"/>
        <v>0</v>
      </c>
      <c r="T23" s="168">
        <f t="shared" si="9"/>
        <v>0</v>
      </c>
      <c r="U23" s="168">
        <f t="shared" si="10"/>
        <v>0</v>
      </c>
      <c r="V23" s="170">
        <f t="shared" si="11"/>
        <v>0</v>
      </c>
    </row>
    <row r="24" spans="2:22" ht="20.25" customHeight="1">
      <c r="B24" s="166" t="s">
        <v>110</v>
      </c>
      <c r="C24" s="234" t="s">
        <v>529</v>
      </c>
      <c r="D24" s="884">
        <f>'★価格変換(最終需要額)'!J22</f>
        <v>0</v>
      </c>
      <c r="E24" s="168">
        <f t="shared" si="12"/>
        <v>0</v>
      </c>
      <c r="F24" s="168">
        <f t="shared" si="0"/>
        <v>0</v>
      </c>
      <c r="G24" s="168">
        <f t="shared" si="1"/>
        <v>0</v>
      </c>
      <c r="H24" s="168">
        <f>手順⑤!AQ22</f>
        <v>0</v>
      </c>
      <c r="I24" s="168">
        <f t="shared" si="2"/>
        <v>0</v>
      </c>
      <c r="J24" s="168">
        <f>手順⑦!D22</f>
        <v>0</v>
      </c>
      <c r="K24" s="168">
        <f t="shared" si="3"/>
        <v>0</v>
      </c>
      <c r="L24" s="168">
        <f t="shared" si="4"/>
        <v>0</v>
      </c>
      <c r="M24" s="1193"/>
      <c r="N24" s="1193"/>
      <c r="O24" s="168">
        <f t="shared" si="5"/>
        <v>0</v>
      </c>
      <c r="P24" s="168">
        <f t="shared" si="6"/>
        <v>0</v>
      </c>
      <c r="Q24" s="168">
        <f>手順⑭!D22</f>
        <v>0</v>
      </c>
      <c r="R24" s="168">
        <f t="shared" si="7"/>
        <v>0</v>
      </c>
      <c r="S24" s="168">
        <f t="shared" si="8"/>
        <v>0</v>
      </c>
      <c r="T24" s="168">
        <f t="shared" si="9"/>
        <v>0</v>
      </c>
      <c r="U24" s="168">
        <f t="shared" si="10"/>
        <v>0</v>
      </c>
      <c r="V24" s="170">
        <f t="shared" si="11"/>
        <v>0</v>
      </c>
    </row>
    <row r="25" spans="2:22" ht="20.25" customHeight="1">
      <c r="B25" s="166" t="s">
        <v>111</v>
      </c>
      <c r="C25" s="234" t="s">
        <v>530</v>
      </c>
      <c r="D25" s="884">
        <f>'★価格変換(最終需要額)'!J23</f>
        <v>0</v>
      </c>
      <c r="E25" s="168">
        <f t="shared" si="12"/>
        <v>0</v>
      </c>
      <c r="F25" s="168">
        <f t="shared" si="0"/>
        <v>0</v>
      </c>
      <c r="G25" s="168">
        <f t="shared" si="1"/>
        <v>0</v>
      </c>
      <c r="H25" s="168">
        <f>手順⑤!AQ23</f>
        <v>0</v>
      </c>
      <c r="I25" s="168">
        <f t="shared" si="2"/>
        <v>0</v>
      </c>
      <c r="J25" s="168">
        <f>手順⑦!D23</f>
        <v>0</v>
      </c>
      <c r="K25" s="168">
        <f t="shared" si="3"/>
        <v>0</v>
      </c>
      <c r="L25" s="168">
        <f t="shared" si="4"/>
        <v>0</v>
      </c>
      <c r="M25" s="1193"/>
      <c r="N25" s="1193"/>
      <c r="O25" s="168">
        <f t="shared" si="5"/>
        <v>0</v>
      </c>
      <c r="P25" s="168">
        <f t="shared" si="6"/>
        <v>0</v>
      </c>
      <c r="Q25" s="168">
        <f>手順⑭!D23</f>
        <v>0</v>
      </c>
      <c r="R25" s="168">
        <f t="shared" si="7"/>
        <v>0</v>
      </c>
      <c r="S25" s="168">
        <f t="shared" si="8"/>
        <v>0</v>
      </c>
      <c r="T25" s="168">
        <f t="shared" si="9"/>
        <v>0</v>
      </c>
      <c r="U25" s="168">
        <f t="shared" si="10"/>
        <v>0</v>
      </c>
      <c r="V25" s="170">
        <f t="shared" si="11"/>
        <v>0</v>
      </c>
    </row>
    <row r="26" spans="2:22" ht="20.25" customHeight="1">
      <c r="B26" s="166" t="s">
        <v>113</v>
      </c>
      <c r="C26" s="234" t="s">
        <v>531</v>
      </c>
      <c r="D26" s="884">
        <f>'★価格変換(最終需要額)'!J24</f>
        <v>0</v>
      </c>
      <c r="E26" s="168">
        <f t="shared" si="12"/>
        <v>0</v>
      </c>
      <c r="F26" s="168">
        <f t="shared" si="0"/>
        <v>0</v>
      </c>
      <c r="G26" s="168">
        <f t="shared" si="1"/>
        <v>0</v>
      </c>
      <c r="H26" s="168">
        <f>手順⑤!AQ24</f>
        <v>0</v>
      </c>
      <c r="I26" s="168">
        <f t="shared" si="2"/>
        <v>0</v>
      </c>
      <c r="J26" s="168">
        <f>手順⑦!D24</f>
        <v>0</v>
      </c>
      <c r="K26" s="168">
        <f t="shared" si="3"/>
        <v>0</v>
      </c>
      <c r="L26" s="168">
        <f t="shared" si="4"/>
        <v>0</v>
      </c>
      <c r="M26" s="1193"/>
      <c r="N26" s="1193"/>
      <c r="O26" s="168">
        <f t="shared" si="5"/>
        <v>0</v>
      </c>
      <c r="P26" s="168">
        <f t="shared" si="6"/>
        <v>0</v>
      </c>
      <c r="Q26" s="168">
        <f>手順⑭!D24</f>
        <v>0</v>
      </c>
      <c r="R26" s="168">
        <f t="shared" si="7"/>
        <v>0</v>
      </c>
      <c r="S26" s="168">
        <f t="shared" si="8"/>
        <v>0</v>
      </c>
      <c r="T26" s="168">
        <f t="shared" si="9"/>
        <v>0</v>
      </c>
      <c r="U26" s="168">
        <f t="shared" si="10"/>
        <v>0</v>
      </c>
      <c r="V26" s="170">
        <f t="shared" si="11"/>
        <v>0</v>
      </c>
    </row>
    <row r="27" spans="2:22" ht="20.25" customHeight="1">
      <c r="B27" s="166" t="s">
        <v>114</v>
      </c>
      <c r="C27" s="234" t="s">
        <v>582</v>
      </c>
      <c r="D27" s="884">
        <f>'★価格変換(最終需要額)'!J25</f>
        <v>0</v>
      </c>
      <c r="E27" s="168">
        <f t="shared" si="12"/>
        <v>0</v>
      </c>
      <c r="F27" s="168">
        <f t="shared" si="0"/>
        <v>0</v>
      </c>
      <c r="G27" s="168">
        <f t="shared" si="1"/>
        <v>0</v>
      </c>
      <c r="H27" s="168">
        <f>手順⑤!AQ25</f>
        <v>0</v>
      </c>
      <c r="I27" s="168">
        <f t="shared" si="2"/>
        <v>0</v>
      </c>
      <c r="J27" s="168">
        <f>手順⑦!D25</f>
        <v>0</v>
      </c>
      <c r="K27" s="168">
        <f t="shared" si="3"/>
        <v>0</v>
      </c>
      <c r="L27" s="168">
        <f t="shared" si="4"/>
        <v>0</v>
      </c>
      <c r="M27" s="1193"/>
      <c r="N27" s="1193"/>
      <c r="O27" s="168">
        <f t="shared" si="5"/>
        <v>0</v>
      </c>
      <c r="P27" s="168">
        <f t="shared" si="6"/>
        <v>0</v>
      </c>
      <c r="Q27" s="168">
        <f>手順⑭!D25</f>
        <v>0</v>
      </c>
      <c r="R27" s="168">
        <f t="shared" si="7"/>
        <v>0</v>
      </c>
      <c r="S27" s="168">
        <f t="shared" si="8"/>
        <v>0</v>
      </c>
      <c r="T27" s="168">
        <f t="shared" si="9"/>
        <v>0</v>
      </c>
      <c r="U27" s="168">
        <f t="shared" si="10"/>
        <v>0</v>
      </c>
      <c r="V27" s="170">
        <f t="shared" si="11"/>
        <v>0</v>
      </c>
    </row>
    <row r="28" spans="2:22" ht="20.25" customHeight="1">
      <c r="B28" s="166" t="s">
        <v>115</v>
      </c>
      <c r="C28" s="234" t="s">
        <v>140</v>
      </c>
      <c r="D28" s="884">
        <f>'★価格変換(最終需要額)'!J26</f>
        <v>0</v>
      </c>
      <c r="E28" s="168">
        <f t="shared" si="12"/>
        <v>0</v>
      </c>
      <c r="F28" s="168">
        <f t="shared" si="0"/>
        <v>0</v>
      </c>
      <c r="G28" s="168">
        <f t="shared" si="1"/>
        <v>0</v>
      </c>
      <c r="H28" s="168">
        <f>手順⑤!AQ26</f>
        <v>0</v>
      </c>
      <c r="I28" s="168">
        <f t="shared" si="2"/>
        <v>0</v>
      </c>
      <c r="J28" s="168">
        <f>手順⑦!D26</f>
        <v>0</v>
      </c>
      <c r="K28" s="168">
        <f t="shared" si="3"/>
        <v>0</v>
      </c>
      <c r="L28" s="168">
        <f t="shared" si="4"/>
        <v>0</v>
      </c>
      <c r="M28" s="1193"/>
      <c r="N28" s="1193"/>
      <c r="O28" s="168">
        <f t="shared" si="5"/>
        <v>0</v>
      </c>
      <c r="P28" s="168">
        <f t="shared" si="6"/>
        <v>0</v>
      </c>
      <c r="Q28" s="168">
        <f>手順⑭!D26</f>
        <v>0</v>
      </c>
      <c r="R28" s="168">
        <f t="shared" si="7"/>
        <v>0</v>
      </c>
      <c r="S28" s="168">
        <f t="shared" si="8"/>
        <v>0</v>
      </c>
      <c r="T28" s="168">
        <f t="shared" si="9"/>
        <v>0</v>
      </c>
      <c r="U28" s="168">
        <f t="shared" si="10"/>
        <v>0</v>
      </c>
      <c r="V28" s="170">
        <f t="shared" si="11"/>
        <v>0</v>
      </c>
    </row>
    <row r="29" spans="2:22" ht="20.25" customHeight="1">
      <c r="B29" s="166" t="s">
        <v>116</v>
      </c>
      <c r="C29" s="234" t="s">
        <v>112</v>
      </c>
      <c r="D29" s="884">
        <f>'★価格変換(最終需要額)'!J27</f>
        <v>0</v>
      </c>
      <c r="E29" s="581">
        <f t="shared" ref="E29:E34" si="13">D29</f>
        <v>0</v>
      </c>
      <c r="F29" s="168">
        <f t="shared" si="0"/>
        <v>0</v>
      </c>
      <c r="G29" s="168">
        <f t="shared" si="1"/>
        <v>0</v>
      </c>
      <c r="H29" s="168">
        <f>手順⑤!AQ27</f>
        <v>0</v>
      </c>
      <c r="I29" s="168">
        <f t="shared" si="2"/>
        <v>0</v>
      </c>
      <c r="J29" s="168">
        <f>手順⑦!D27</f>
        <v>0</v>
      </c>
      <c r="K29" s="168">
        <f t="shared" si="3"/>
        <v>0</v>
      </c>
      <c r="L29" s="168">
        <f t="shared" si="4"/>
        <v>0</v>
      </c>
      <c r="M29" s="1193"/>
      <c r="N29" s="1193"/>
      <c r="O29" s="168">
        <f t="shared" si="5"/>
        <v>0</v>
      </c>
      <c r="P29" s="168">
        <f t="shared" si="6"/>
        <v>0</v>
      </c>
      <c r="Q29" s="168">
        <f>手順⑭!D27</f>
        <v>0</v>
      </c>
      <c r="R29" s="168">
        <f t="shared" si="7"/>
        <v>0</v>
      </c>
      <c r="S29" s="168">
        <f t="shared" si="8"/>
        <v>0</v>
      </c>
      <c r="T29" s="168">
        <f t="shared" si="9"/>
        <v>0</v>
      </c>
      <c r="U29" s="168">
        <f t="shared" si="10"/>
        <v>0</v>
      </c>
      <c r="V29" s="170">
        <f t="shared" si="11"/>
        <v>0</v>
      </c>
    </row>
    <row r="30" spans="2:22" ht="20.25" customHeight="1">
      <c r="B30" s="166" t="s">
        <v>117</v>
      </c>
      <c r="C30" s="234" t="s">
        <v>18</v>
      </c>
      <c r="D30" s="884">
        <f>'★価格変換(最終需要額)'!J28</f>
        <v>0</v>
      </c>
      <c r="E30" s="168">
        <f t="shared" si="12"/>
        <v>0</v>
      </c>
      <c r="F30" s="168">
        <f t="shared" si="0"/>
        <v>0</v>
      </c>
      <c r="G30" s="168">
        <f t="shared" si="1"/>
        <v>0</v>
      </c>
      <c r="H30" s="168">
        <f>手順⑤!AQ28</f>
        <v>0</v>
      </c>
      <c r="I30" s="168">
        <f t="shared" si="2"/>
        <v>0</v>
      </c>
      <c r="J30" s="168">
        <f>手順⑦!D28</f>
        <v>0</v>
      </c>
      <c r="K30" s="168">
        <f t="shared" si="3"/>
        <v>0</v>
      </c>
      <c r="L30" s="168">
        <f t="shared" si="4"/>
        <v>0</v>
      </c>
      <c r="M30" s="1193"/>
      <c r="N30" s="1193"/>
      <c r="O30" s="168">
        <f t="shared" si="5"/>
        <v>0</v>
      </c>
      <c r="P30" s="168">
        <f t="shared" si="6"/>
        <v>0</v>
      </c>
      <c r="Q30" s="168">
        <f>手順⑭!D28</f>
        <v>0</v>
      </c>
      <c r="R30" s="168">
        <f t="shared" si="7"/>
        <v>0</v>
      </c>
      <c r="S30" s="168">
        <f t="shared" si="8"/>
        <v>0</v>
      </c>
      <c r="T30" s="168">
        <f t="shared" si="9"/>
        <v>0</v>
      </c>
      <c r="U30" s="168">
        <f t="shared" si="10"/>
        <v>0</v>
      </c>
      <c r="V30" s="170">
        <f t="shared" si="11"/>
        <v>0</v>
      </c>
    </row>
    <row r="31" spans="2:22" ht="20.25" customHeight="1">
      <c r="B31" s="166" t="s">
        <v>118</v>
      </c>
      <c r="C31" s="234" t="s">
        <v>141</v>
      </c>
      <c r="D31" s="884">
        <f>'★価格変換(最終需要額)'!J29</f>
        <v>0</v>
      </c>
      <c r="E31" s="168">
        <f t="shared" si="12"/>
        <v>0</v>
      </c>
      <c r="F31" s="168">
        <f t="shared" si="0"/>
        <v>0</v>
      </c>
      <c r="G31" s="168">
        <f t="shared" si="1"/>
        <v>0</v>
      </c>
      <c r="H31" s="168">
        <f>手順⑤!AQ29</f>
        <v>0</v>
      </c>
      <c r="I31" s="168">
        <f t="shared" si="2"/>
        <v>0</v>
      </c>
      <c r="J31" s="168">
        <f>手順⑦!D29</f>
        <v>0</v>
      </c>
      <c r="K31" s="168">
        <f t="shared" si="3"/>
        <v>0</v>
      </c>
      <c r="L31" s="168">
        <f t="shared" si="4"/>
        <v>0</v>
      </c>
      <c r="M31" s="1193"/>
      <c r="N31" s="1193"/>
      <c r="O31" s="168">
        <f t="shared" si="5"/>
        <v>0</v>
      </c>
      <c r="P31" s="168">
        <f t="shared" si="6"/>
        <v>0</v>
      </c>
      <c r="Q31" s="168">
        <f>手順⑭!D29</f>
        <v>0</v>
      </c>
      <c r="R31" s="168">
        <f t="shared" si="7"/>
        <v>0</v>
      </c>
      <c r="S31" s="168">
        <f t="shared" si="8"/>
        <v>0</v>
      </c>
      <c r="T31" s="168">
        <f t="shared" si="9"/>
        <v>0</v>
      </c>
      <c r="U31" s="168">
        <f t="shared" si="10"/>
        <v>0</v>
      </c>
      <c r="V31" s="170">
        <f t="shared" si="11"/>
        <v>0</v>
      </c>
    </row>
    <row r="32" spans="2:22" ht="20.25" customHeight="1">
      <c r="B32" s="166" t="s">
        <v>119</v>
      </c>
      <c r="C32" s="234" t="s">
        <v>532</v>
      </c>
      <c r="D32" s="884">
        <f>'★価格変換(最終需要額)'!J30</f>
        <v>0</v>
      </c>
      <c r="E32" s="168">
        <f t="shared" si="12"/>
        <v>0</v>
      </c>
      <c r="F32" s="168">
        <f t="shared" si="0"/>
        <v>0</v>
      </c>
      <c r="G32" s="168">
        <f t="shared" si="1"/>
        <v>0</v>
      </c>
      <c r="H32" s="168">
        <f>手順⑤!AQ30</f>
        <v>0</v>
      </c>
      <c r="I32" s="168">
        <f t="shared" si="2"/>
        <v>0</v>
      </c>
      <c r="J32" s="168">
        <f>手順⑦!D30</f>
        <v>0</v>
      </c>
      <c r="K32" s="168">
        <f t="shared" si="3"/>
        <v>0</v>
      </c>
      <c r="L32" s="168">
        <f t="shared" si="4"/>
        <v>0</v>
      </c>
      <c r="M32" s="1193"/>
      <c r="N32" s="1193"/>
      <c r="O32" s="168">
        <f t="shared" si="5"/>
        <v>0</v>
      </c>
      <c r="P32" s="168">
        <f t="shared" si="6"/>
        <v>0</v>
      </c>
      <c r="Q32" s="168">
        <f>手順⑭!D30</f>
        <v>0</v>
      </c>
      <c r="R32" s="168">
        <f t="shared" si="7"/>
        <v>0</v>
      </c>
      <c r="S32" s="168">
        <f t="shared" si="8"/>
        <v>0</v>
      </c>
      <c r="T32" s="168">
        <f t="shared" si="9"/>
        <v>0</v>
      </c>
      <c r="U32" s="168">
        <f t="shared" si="10"/>
        <v>0</v>
      </c>
      <c r="V32" s="170">
        <f t="shared" si="11"/>
        <v>0</v>
      </c>
    </row>
    <row r="33" spans="2:22" ht="20.25" customHeight="1">
      <c r="B33" s="166" t="s">
        <v>120</v>
      </c>
      <c r="C33" s="234" t="s">
        <v>533</v>
      </c>
      <c r="D33" s="884">
        <f>'★価格変換(最終需要額)'!J31</f>
        <v>0</v>
      </c>
      <c r="E33" s="581">
        <f t="shared" si="13"/>
        <v>0</v>
      </c>
      <c r="F33" s="168">
        <f t="shared" si="0"/>
        <v>0</v>
      </c>
      <c r="G33" s="168">
        <f t="shared" si="1"/>
        <v>0</v>
      </c>
      <c r="H33" s="168">
        <f>手順⑤!AQ31</f>
        <v>0</v>
      </c>
      <c r="I33" s="168">
        <f t="shared" si="2"/>
        <v>0</v>
      </c>
      <c r="J33" s="168">
        <f>手順⑦!D31</f>
        <v>0</v>
      </c>
      <c r="K33" s="168">
        <f t="shared" si="3"/>
        <v>0</v>
      </c>
      <c r="L33" s="168">
        <f t="shared" si="4"/>
        <v>0</v>
      </c>
      <c r="M33" s="1193"/>
      <c r="N33" s="1193"/>
      <c r="O33" s="168">
        <f t="shared" si="5"/>
        <v>0</v>
      </c>
      <c r="P33" s="168">
        <f t="shared" si="6"/>
        <v>0</v>
      </c>
      <c r="Q33" s="168">
        <f>手順⑭!D31</f>
        <v>0</v>
      </c>
      <c r="R33" s="168">
        <f t="shared" si="7"/>
        <v>0</v>
      </c>
      <c r="S33" s="168">
        <f t="shared" si="8"/>
        <v>0</v>
      </c>
      <c r="T33" s="168">
        <f t="shared" si="9"/>
        <v>0</v>
      </c>
      <c r="U33" s="168">
        <f t="shared" si="10"/>
        <v>0</v>
      </c>
      <c r="V33" s="170">
        <f t="shared" si="11"/>
        <v>0</v>
      </c>
    </row>
    <row r="34" spans="2:22" ht="20.25" customHeight="1">
      <c r="B34" s="166" t="s">
        <v>121</v>
      </c>
      <c r="C34" s="234" t="s">
        <v>19</v>
      </c>
      <c r="D34" s="884">
        <f>'★価格変換(最終需要額)'!J32</f>
        <v>0</v>
      </c>
      <c r="E34" s="581">
        <f t="shared" si="13"/>
        <v>0</v>
      </c>
      <c r="F34" s="168">
        <f t="shared" si="0"/>
        <v>0</v>
      </c>
      <c r="G34" s="168">
        <f t="shared" si="1"/>
        <v>0</v>
      </c>
      <c r="H34" s="168">
        <f>手順⑤!AQ32</f>
        <v>0</v>
      </c>
      <c r="I34" s="168">
        <f t="shared" si="2"/>
        <v>0</v>
      </c>
      <c r="J34" s="168">
        <f>手順⑦!D32</f>
        <v>0</v>
      </c>
      <c r="K34" s="168">
        <f t="shared" si="3"/>
        <v>0</v>
      </c>
      <c r="L34" s="168">
        <f t="shared" si="4"/>
        <v>0</v>
      </c>
      <c r="M34" s="1193"/>
      <c r="N34" s="1193"/>
      <c r="O34" s="168">
        <f t="shared" si="5"/>
        <v>0</v>
      </c>
      <c r="P34" s="168">
        <f t="shared" si="6"/>
        <v>0</v>
      </c>
      <c r="Q34" s="168">
        <f>手順⑭!D32</f>
        <v>0</v>
      </c>
      <c r="R34" s="168">
        <f t="shared" si="7"/>
        <v>0</v>
      </c>
      <c r="S34" s="168">
        <f t="shared" si="8"/>
        <v>0</v>
      </c>
      <c r="T34" s="168">
        <f t="shared" si="9"/>
        <v>0</v>
      </c>
      <c r="U34" s="168">
        <f t="shared" si="10"/>
        <v>0</v>
      </c>
      <c r="V34" s="170">
        <f t="shared" si="11"/>
        <v>0</v>
      </c>
    </row>
    <row r="35" spans="2:22" ht="20.25" customHeight="1">
      <c r="B35" s="166" t="s">
        <v>122</v>
      </c>
      <c r="C35" s="234" t="s">
        <v>20</v>
      </c>
      <c r="D35" s="884">
        <f>'★価格変換(最終需要額)'!J33</f>
        <v>0</v>
      </c>
      <c r="E35" s="168">
        <f t="shared" si="12"/>
        <v>0</v>
      </c>
      <c r="F35" s="168">
        <f t="shared" si="0"/>
        <v>0</v>
      </c>
      <c r="G35" s="168">
        <f t="shared" si="1"/>
        <v>0</v>
      </c>
      <c r="H35" s="168">
        <f>手順⑤!AQ33</f>
        <v>0</v>
      </c>
      <c r="I35" s="168">
        <f t="shared" si="2"/>
        <v>0</v>
      </c>
      <c r="J35" s="168">
        <f>手順⑦!D33</f>
        <v>0</v>
      </c>
      <c r="K35" s="168">
        <f t="shared" si="3"/>
        <v>0</v>
      </c>
      <c r="L35" s="168">
        <f t="shared" si="4"/>
        <v>0</v>
      </c>
      <c r="M35" s="1193"/>
      <c r="N35" s="1193"/>
      <c r="O35" s="168">
        <f t="shared" si="5"/>
        <v>0</v>
      </c>
      <c r="P35" s="168">
        <f t="shared" si="6"/>
        <v>0</v>
      </c>
      <c r="Q35" s="168">
        <f>手順⑭!D33</f>
        <v>0</v>
      </c>
      <c r="R35" s="168">
        <f t="shared" si="7"/>
        <v>0</v>
      </c>
      <c r="S35" s="168">
        <f t="shared" si="8"/>
        <v>0</v>
      </c>
      <c r="T35" s="168">
        <f t="shared" si="9"/>
        <v>0</v>
      </c>
      <c r="U35" s="168">
        <f t="shared" si="10"/>
        <v>0</v>
      </c>
      <c r="V35" s="170">
        <f t="shared" si="11"/>
        <v>0</v>
      </c>
    </row>
    <row r="36" spans="2:22" ht="20.25" customHeight="1">
      <c r="B36" s="166" t="s">
        <v>123</v>
      </c>
      <c r="C36" s="234" t="s">
        <v>21</v>
      </c>
      <c r="D36" s="884">
        <f>'★価格変換(最終需要額)'!J34</f>
        <v>0</v>
      </c>
      <c r="E36" s="581">
        <f>D36</f>
        <v>0</v>
      </c>
      <c r="F36" s="168">
        <f t="shared" si="0"/>
        <v>0</v>
      </c>
      <c r="G36" s="168">
        <f t="shared" si="1"/>
        <v>0</v>
      </c>
      <c r="H36" s="168">
        <f>手順⑤!AQ34</f>
        <v>0</v>
      </c>
      <c r="I36" s="168">
        <f t="shared" si="2"/>
        <v>0</v>
      </c>
      <c r="J36" s="168">
        <f>手順⑦!D34</f>
        <v>0</v>
      </c>
      <c r="K36" s="168">
        <f t="shared" si="3"/>
        <v>0</v>
      </c>
      <c r="L36" s="168">
        <f t="shared" si="4"/>
        <v>0</v>
      </c>
      <c r="M36" s="1193"/>
      <c r="N36" s="1193"/>
      <c r="O36" s="168">
        <f t="shared" si="5"/>
        <v>0</v>
      </c>
      <c r="P36" s="168">
        <f t="shared" si="6"/>
        <v>0</v>
      </c>
      <c r="Q36" s="168">
        <f>手順⑭!D34</f>
        <v>0</v>
      </c>
      <c r="R36" s="168">
        <f t="shared" si="7"/>
        <v>0</v>
      </c>
      <c r="S36" s="168">
        <f t="shared" si="8"/>
        <v>0</v>
      </c>
      <c r="T36" s="168">
        <f t="shared" si="9"/>
        <v>0</v>
      </c>
      <c r="U36" s="168">
        <f t="shared" si="10"/>
        <v>0</v>
      </c>
      <c r="V36" s="170">
        <f t="shared" si="11"/>
        <v>0</v>
      </c>
    </row>
    <row r="37" spans="2:22" ht="20.25" customHeight="1">
      <c r="B37" s="166" t="s">
        <v>124</v>
      </c>
      <c r="C37" s="234" t="s">
        <v>534</v>
      </c>
      <c r="D37" s="884">
        <f>'★価格変換(最終需要額)'!J35</f>
        <v>0</v>
      </c>
      <c r="E37" s="581">
        <f>D37</f>
        <v>0</v>
      </c>
      <c r="F37" s="168">
        <f t="shared" si="0"/>
        <v>0</v>
      </c>
      <c r="G37" s="168">
        <f t="shared" si="1"/>
        <v>0</v>
      </c>
      <c r="H37" s="168">
        <f>手順⑤!AQ35</f>
        <v>0</v>
      </c>
      <c r="I37" s="168">
        <f t="shared" si="2"/>
        <v>0</v>
      </c>
      <c r="J37" s="168">
        <f>手順⑦!D35</f>
        <v>0</v>
      </c>
      <c r="K37" s="168">
        <f t="shared" si="3"/>
        <v>0</v>
      </c>
      <c r="L37" s="168">
        <f t="shared" si="4"/>
        <v>0</v>
      </c>
      <c r="M37" s="1193"/>
      <c r="N37" s="1193"/>
      <c r="O37" s="168">
        <f t="shared" si="5"/>
        <v>0</v>
      </c>
      <c r="P37" s="168">
        <f t="shared" si="6"/>
        <v>0</v>
      </c>
      <c r="Q37" s="168">
        <f>手順⑭!D35</f>
        <v>0</v>
      </c>
      <c r="R37" s="168">
        <f t="shared" si="7"/>
        <v>0</v>
      </c>
      <c r="S37" s="168">
        <f t="shared" si="8"/>
        <v>0</v>
      </c>
      <c r="T37" s="168">
        <f t="shared" si="9"/>
        <v>0</v>
      </c>
      <c r="U37" s="168">
        <f t="shared" si="10"/>
        <v>0</v>
      </c>
      <c r="V37" s="170">
        <f t="shared" si="11"/>
        <v>0</v>
      </c>
    </row>
    <row r="38" spans="2:22" ht="20.25" customHeight="1">
      <c r="B38" s="166" t="s">
        <v>125</v>
      </c>
      <c r="C38" s="234" t="s">
        <v>535</v>
      </c>
      <c r="D38" s="884">
        <f>'★価格変換(最終需要額)'!J36</f>
        <v>0</v>
      </c>
      <c r="E38" s="168">
        <f t="shared" si="12"/>
        <v>0</v>
      </c>
      <c r="F38" s="168">
        <f t="shared" si="0"/>
        <v>0</v>
      </c>
      <c r="G38" s="168">
        <f t="shared" si="1"/>
        <v>0</v>
      </c>
      <c r="H38" s="168">
        <f>手順⑤!AQ36</f>
        <v>0</v>
      </c>
      <c r="I38" s="168">
        <f t="shared" si="2"/>
        <v>0</v>
      </c>
      <c r="J38" s="168">
        <f>手順⑦!D36</f>
        <v>0</v>
      </c>
      <c r="K38" s="168">
        <f t="shared" si="3"/>
        <v>0</v>
      </c>
      <c r="L38" s="168">
        <f t="shared" si="4"/>
        <v>0</v>
      </c>
      <c r="M38" s="1193"/>
      <c r="N38" s="1193"/>
      <c r="O38" s="168">
        <f t="shared" si="5"/>
        <v>0</v>
      </c>
      <c r="P38" s="168">
        <f t="shared" si="6"/>
        <v>0</v>
      </c>
      <c r="Q38" s="168">
        <f>手順⑭!D36</f>
        <v>0</v>
      </c>
      <c r="R38" s="168">
        <f t="shared" si="7"/>
        <v>0</v>
      </c>
      <c r="S38" s="168">
        <f t="shared" si="8"/>
        <v>0</v>
      </c>
      <c r="T38" s="168">
        <f t="shared" si="9"/>
        <v>0</v>
      </c>
      <c r="U38" s="168">
        <f t="shared" si="10"/>
        <v>0</v>
      </c>
      <c r="V38" s="170">
        <f t="shared" si="11"/>
        <v>0</v>
      </c>
    </row>
    <row r="39" spans="2:22" ht="20.25" customHeight="1">
      <c r="B39" s="166" t="s">
        <v>127</v>
      </c>
      <c r="C39" s="234" t="s">
        <v>22</v>
      </c>
      <c r="D39" s="884">
        <f>'★価格変換(最終需要額)'!J37</f>
        <v>0</v>
      </c>
      <c r="E39" s="168">
        <f t="shared" si="12"/>
        <v>0</v>
      </c>
      <c r="F39" s="168">
        <f t="shared" si="0"/>
        <v>0</v>
      </c>
      <c r="G39" s="168">
        <f t="shared" si="1"/>
        <v>0</v>
      </c>
      <c r="H39" s="168">
        <f>手順⑤!AQ37</f>
        <v>0</v>
      </c>
      <c r="I39" s="168">
        <f t="shared" si="2"/>
        <v>0</v>
      </c>
      <c r="J39" s="168">
        <f>手順⑦!D37</f>
        <v>0</v>
      </c>
      <c r="K39" s="168">
        <f t="shared" si="3"/>
        <v>0</v>
      </c>
      <c r="L39" s="168">
        <f t="shared" si="4"/>
        <v>0</v>
      </c>
      <c r="M39" s="1193"/>
      <c r="N39" s="1193"/>
      <c r="O39" s="168">
        <f t="shared" si="5"/>
        <v>0</v>
      </c>
      <c r="P39" s="168">
        <f t="shared" si="6"/>
        <v>0</v>
      </c>
      <c r="Q39" s="168">
        <f>手順⑭!D37</f>
        <v>0</v>
      </c>
      <c r="R39" s="168">
        <f t="shared" si="7"/>
        <v>0</v>
      </c>
      <c r="S39" s="168">
        <f t="shared" si="8"/>
        <v>0</v>
      </c>
      <c r="T39" s="168">
        <f t="shared" si="9"/>
        <v>0</v>
      </c>
      <c r="U39" s="168">
        <f t="shared" si="10"/>
        <v>0</v>
      </c>
      <c r="V39" s="170">
        <f t="shared" si="11"/>
        <v>0</v>
      </c>
    </row>
    <row r="40" spans="2:22" ht="20.25" customHeight="1">
      <c r="B40" s="166" t="s">
        <v>129</v>
      </c>
      <c r="C40" s="234" t="s">
        <v>142</v>
      </c>
      <c r="D40" s="884">
        <f>'★価格変換(最終需要額)'!J38</f>
        <v>0</v>
      </c>
      <c r="E40" s="581">
        <f t="shared" ref="E40:E44" si="14">D40</f>
        <v>0</v>
      </c>
      <c r="F40" s="168">
        <f t="shared" si="0"/>
        <v>0</v>
      </c>
      <c r="G40" s="168">
        <f t="shared" si="1"/>
        <v>0</v>
      </c>
      <c r="H40" s="168">
        <f>手順⑤!AQ38</f>
        <v>0</v>
      </c>
      <c r="I40" s="168">
        <f t="shared" si="2"/>
        <v>0</v>
      </c>
      <c r="J40" s="168">
        <f>手順⑦!D38</f>
        <v>0</v>
      </c>
      <c r="K40" s="168">
        <f t="shared" si="3"/>
        <v>0</v>
      </c>
      <c r="L40" s="168">
        <f t="shared" si="4"/>
        <v>0</v>
      </c>
      <c r="M40" s="1193"/>
      <c r="N40" s="1193"/>
      <c r="O40" s="168">
        <f t="shared" si="5"/>
        <v>0</v>
      </c>
      <c r="P40" s="168">
        <f t="shared" si="6"/>
        <v>0</v>
      </c>
      <c r="Q40" s="168">
        <f>手順⑭!D38</f>
        <v>0</v>
      </c>
      <c r="R40" s="168">
        <f t="shared" si="7"/>
        <v>0</v>
      </c>
      <c r="S40" s="168">
        <f t="shared" si="8"/>
        <v>0</v>
      </c>
      <c r="T40" s="168">
        <f t="shared" si="9"/>
        <v>0</v>
      </c>
      <c r="U40" s="168">
        <f t="shared" si="10"/>
        <v>0</v>
      </c>
      <c r="V40" s="170">
        <f t="shared" si="11"/>
        <v>0</v>
      </c>
    </row>
    <row r="41" spans="2:22" ht="20.25" customHeight="1">
      <c r="B41" s="166" t="s">
        <v>130</v>
      </c>
      <c r="C41" s="234" t="s">
        <v>536</v>
      </c>
      <c r="D41" s="884">
        <f>'★価格変換(最終需要額)'!J39</f>
        <v>0</v>
      </c>
      <c r="E41" s="168">
        <f t="shared" si="12"/>
        <v>0</v>
      </c>
      <c r="F41" s="168">
        <f t="shared" si="0"/>
        <v>0</v>
      </c>
      <c r="G41" s="168">
        <f t="shared" si="1"/>
        <v>0</v>
      </c>
      <c r="H41" s="168">
        <f>手順⑤!AQ39</f>
        <v>0</v>
      </c>
      <c r="I41" s="168">
        <f t="shared" si="2"/>
        <v>0</v>
      </c>
      <c r="J41" s="168">
        <f>手順⑦!D39</f>
        <v>0</v>
      </c>
      <c r="K41" s="168">
        <f t="shared" si="3"/>
        <v>0</v>
      </c>
      <c r="L41" s="168">
        <f t="shared" si="4"/>
        <v>0</v>
      </c>
      <c r="M41" s="1193"/>
      <c r="N41" s="1193"/>
      <c r="O41" s="168">
        <f t="shared" si="5"/>
        <v>0</v>
      </c>
      <c r="P41" s="168">
        <f t="shared" si="6"/>
        <v>0</v>
      </c>
      <c r="Q41" s="168">
        <f>手順⑭!D39</f>
        <v>0</v>
      </c>
      <c r="R41" s="168">
        <f t="shared" si="7"/>
        <v>0</v>
      </c>
      <c r="S41" s="168">
        <f t="shared" si="8"/>
        <v>0</v>
      </c>
      <c r="T41" s="168">
        <f t="shared" si="9"/>
        <v>0</v>
      </c>
      <c r="U41" s="168">
        <f t="shared" si="10"/>
        <v>0</v>
      </c>
      <c r="V41" s="170">
        <f t="shared" si="11"/>
        <v>0</v>
      </c>
    </row>
    <row r="42" spans="2:22" ht="20.25" customHeight="1">
      <c r="B42" s="166" t="s">
        <v>15</v>
      </c>
      <c r="C42" s="234" t="s">
        <v>583</v>
      </c>
      <c r="D42" s="884">
        <f>'★価格変換(最終需要額)'!J40</f>
        <v>0</v>
      </c>
      <c r="E42" s="581">
        <f t="shared" si="14"/>
        <v>0</v>
      </c>
      <c r="F42" s="168">
        <f t="shared" si="0"/>
        <v>0</v>
      </c>
      <c r="G42" s="168">
        <f t="shared" si="1"/>
        <v>0</v>
      </c>
      <c r="H42" s="168">
        <f>手順⑤!AQ40</f>
        <v>0</v>
      </c>
      <c r="I42" s="168">
        <f t="shared" si="2"/>
        <v>0</v>
      </c>
      <c r="J42" s="168">
        <f>手順⑦!D40</f>
        <v>0</v>
      </c>
      <c r="K42" s="168">
        <f t="shared" si="3"/>
        <v>0</v>
      </c>
      <c r="L42" s="168">
        <f t="shared" si="4"/>
        <v>0</v>
      </c>
      <c r="M42" s="1193"/>
      <c r="N42" s="1193"/>
      <c r="O42" s="168">
        <f t="shared" si="5"/>
        <v>0</v>
      </c>
      <c r="P42" s="168">
        <f t="shared" si="6"/>
        <v>0</v>
      </c>
      <c r="Q42" s="168">
        <f>手順⑭!D40</f>
        <v>0</v>
      </c>
      <c r="R42" s="168">
        <f t="shared" si="7"/>
        <v>0</v>
      </c>
      <c r="S42" s="168">
        <f t="shared" si="8"/>
        <v>0</v>
      </c>
      <c r="T42" s="168">
        <f t="shared" si="9"/>
        <v>0</v>
      </c>
      <c r="U42" s="168">
        <f t="shared" si="10"/>
        <v>0</v>
      </c>
      <c r="V42" s="170">
        <f t="shared" si="11"/>
        <v>0</v>
      </c>
    </row>
    <row r="43" spans="2:22" ht="20.25" customHeight="1">
      <c r="B43" s="166" t="s">
        <v>308</v>
      </c>
      <c r="C43" s="234" t="s">
        <v>126</v>
      </c>
      <c r="D43" s="884">
        <f>'★価格変換(最終需要額)'!J41</f>
        <v>0</v>
      </c>
      <c r="E43" s="581">
        <f t="shared" si="14"/>
        <v>0</v>
      </c>
      <c r="F43" s="168">
        <f t="shared" si="0"/>
        <v>0</v>
      </c>
      <c r="G43" s="168">
        <f t="shared" si="1"/>
        <v>0</v>
      </c>
      <c r="H43" s="168">
        <f>手順⑤!AQ41</f>
        <v>0</v>
      </c>
      <c r="I43" s="168">
        <f t="shared" si="2"/>
        <v>0</v>
      </c>
      <c r="J43" s="168">
        <f>手順⑦!D41</f>
        <v>0</v>
      </c>
      <c r="K43" s="168">
        <f t="shared" si="3"/>
        <v>0</v>
      </c>
      <c r="L43" s="168">
        <f t="shared" si="4"/>
        <v>0</v>
      </c>
      <c r="M43" s="1193"/>
      <c r="N43" s="1193"/>
      <c r="O43" s="168">
        <f t="shared" si="5"/>
        <v>0</v>
      </c>
      <c r="P43" s="168">
        <f t="shared" si="6"/>
        <v>0</v>
      </c>
      <c r="Q43" s="168">
        <f>手順⑭!D41</f>
        <v>0</v>
      </c>
      <c r="R43" s="168">
        <f t="shared" si="7"/>
        <v>0</v>
      </c>
      <c r="S43" s="168">
        <f t="shared" si="8"/>
        <v>0</v>
      </c>
      <c r="T43" s="168">
        <f t="shared" si="9"/>
        <v>0</v>
      </c>
      <c r="U43" s="168">
        <f t="shared" si="10"/>
        <v>0</v>
      </c>
      <c r="V43" s="170">
        <f t="shared" si="11"/>
        <v>0</v>
      </c>
    </row>
    <row r="44" spans="2:22" ht="20.25" customHeight="1">
      <c r="B44" s="166" t="s">
        <v>29</v>
      </c>
      <c r="C44" s="234" t="s">
        <v>128</v>
      </c>
      <c r="D44" s="884">
        <f>'★価格変換(最終需要額)'!J42</f>
        <v>0</v>
      </c>
      <c r="E44" s="581">
        <f t="shared" si="14"/>
        <v>0</v>
      </c>
      <c r="F44" s="168">
        <f t="shared" si="0"/>
        <v>0</v>
      </c>
      <c r="G44" s="168">
        <f t="shared" si="1"/>
        <v>0</v>
      </c>
      <c r="H44" s="168">
        <f>手順⑤!AQ42</f>
        <v>0</v>
      </c>
      <c r="I44" s="168">
        <f t="shared" si="2"/>
        <v>0</v>
      </c>
      <c r="J44" s="168">
        <f>手順⑦!D42</f>
        <v>0</v>
      </c>
      <c r="K44" s="168">
        <f t="shared" si="3"/>
        <v>0</v>
      </c>
      <c r="L44" s="168">
        <f t="shared" si="4"/>
        <v>0</v>
      </c>
      <c r="M44" s="1193"/>
      <c r="N44" s="1193"/>
      <c r="O44" s="168">
        <f t="shared" si="5"/>
        <v>0</v>
      </c>
      <c r="P44" s="168">
        <f t="shared" si="6"/>
        <v>0</v>
      </c>
      <c r="Q44" s="168">
        <f>手順⑭!D42</f>
        <v>0</v>
      </c>
      <c r="R44" s="168">
        <f t="shared" si="7"/>
        <v>0</v>
      </c>
      <c r="S44" s="168">
        <f t="shared" si="8"/>
        <v>0</v>
      </c>
      <c r="T44" s="168">
        <f t="shared" si="9"/>
        <v>0</v>
      </c>
      <c r="U44" s="168">
        <f t="shared" si="10"/>
        <v>0</v>
      </c>
      <c r="V44" s="170">
        <f t="shared" si="11"/>
        <v>0</v>
      </c>
    </row>
    <row r="45" spans="2:22" ht="20.25" customHeight="1">
      <c r="B45" s="166" t="s">
        <v>537</v>
      </c>
      <c r="C45" s="234" t="s">
        <v>143</v>
      </c>
      <c r="D45" s="884">
        <f>'★価格変換(最終需要額)'!J43</f>
        <v>0</v>
      </c>
      <c r="E45" s="168">
        <f t="shared" si="12"/>
        <v>0</v>
      </c>
      <c r="F45" s="168">
        <f t="shared" si="0"/>
        <v>0</v>
      </c>
      <c r="G45" s="168">
        <f t="shared" si="1"/>
        <v>0</v>
      </c>
      <c r="H45" s="168">
        <f>手順⑤!AQ43</f>
        <v>0</v>
      </c>
      <c r="I45" s="168">
        <f t="shared" si="2"/>
        <v>0</v>
      </c>
      <c r="J45" s="168">
        <f>手順⑦!D43</f>
        <v>0</v>
      </c>
      <c r="K45" s="168">
        <f t="shared" si="3"/>
        <v>0</v>
      </c>
      <c r="L45" s="168">
        <f t="shared" si="4"/>
        <v>0</v>
      </c>
      <c r="M45" s="1193"/>
      <c r="N45" s="1193"/>
      <c r="O45" s="168">
        <f t="shared" si="5"/>
        <v>0</v>
      </c>
      <c r="P45" s="168">
        <f t="shared" si="6"/>
        <v>0</v>
      </c>
      <c r="Q45" s="168">
        <f>手順⑭!D43</f>
        <v>0</v>
      </c>
      <c r="R45" s="168">
        <f t="shared" si="7"/>
        <v>0</v>
      </c>
      <c r="S45" s="168">
        <f t="shared" si="8"/>
        <v>0</v>
      </c>
      <c r="T45" s="168">
        <f t="shared" si="9"/>
        <v>0</v>
      </c>
      <c r="U45" s="168">
        <f t="shared" si="10"/>
        <v>0</v>
      </c>
      <c r="V45" s="170">
        <f t="shared" si="11"/>
        <v>0</v>
      </c>
    </row>
    <row r="46" spans="2:22" ht="20.25" customHeight="1">
      <c r="B46" s="166" t="s">
        <v>31</v>
      </c>
      <c r="C46" s="234" t="s">
        <v>23</v>
      </c>
      <c r="D46" s="885">
        <f>'★価格変換(最終需要額)'!J44</f>
        <v>0</v>
      </c>
      <c r="E46" s="168">
        <f t="shared" si="12"/>
        <v>0</v>
      </c>
      <c r="F46" s="168">
        <f t="shared" si="0"/>
        <v>0</v>
      </c>
      <c r="G46" s="168">
        <f t="shared" si="1"/>
        <v>0</v>
      </c>
      <c r="H46" s="168">
        <f>手順⑤!AQ44</f>
        <v>0</v>
      </c>
      <c r="I46" s="168">
        <f t="shared" si="2"/>
        <v>0</v>
      </c>
      <c r="J46" s="168">
        <f>手順⑦!D44</f>
        <v>0</v>
      </c>
      <c r="K46" s="168">
        <f t="shared" si="3"/>
        <v>0</v>
      </c>
      <c r="L46" s="168">
        <f t="shared" si="4"/>
        <v>0</v>
      </c>
      <c r="M46" s="1194"/>
      <c r="N46" s="1194"/>
      <c r="O46" s="168">
        <f t="shared" si="5"/>
        <v>0</v>
      </c>
      <c r="P46" s="168">
        <f t="shared" si="6"/>
        <v>0</v>
      </c>
      <c r="Q46" s="168">
        <f>手順⑭!D44</f>
        <v>0</v>
      </c>
      <c r="R46" s="168">
        <f t="shared" si="7"/>
        <v>0</v>
      </c>
      <c r="S46" s="168">
        <f t="shared" si="8"/>
        <v>0</v>
      </c>
      <c r="T46" s="168">
        <f t="shared" si="9"/>
        <v>0</v>
      </c>
      <c r="U46" s="168">
        <f t="shared" si="10"/>
        <v>0</v>
      </c>
      <c r="V46" s="170">
        <f t="shared" si="11"/>
        <v>0</v>
      </c>
    </row>
    <row r="47" spans="2:22" ht="20.25" customHeight="1">
      <c r="B47" s="172"/>
      <c r="C47" s="237" t="s">
        <v>60</v>
      </c>
      <c r="D47" s="238">
        <f>SUM(D8:D46)</f>
        <v>0</v>
      </c>
      <c r="E47" s="174">
        <f t="shared" ref="E47:L47" si="15">SUM(E8:E46)</f>
        <v>0</v>
      </c>
      <c r="F47" s="174">
        <f t="shared" si="15"/>
        <v>0</v>
      </c>
      <c r="G47" s="174">
        <f t="shared" si="15"/>
        <v>0</v>
      </c>
      <c r="H47" s="174">
        <f t="shared" si="15"/>
        <v>0</v>
      </c>
      <c r="I47" s="174">
        <f t="shared" si="15"/>
        <v>0</v>
      </c>
      <c r="J47" s="174">
        <f t="shared" si="15"/>
        <v>0</v>
      </c>
      <c r="K47" s="174">
        <f t="shared" si="15"/>
        <v>0</v>
      </c>
      <c r="L47" s="174">
        <f t="shared" si="15"/>
        <v>0</v>
      </c>
      <c r="M47" s="174">
        <f>G47+L47</f>
        <v>0</v>
      </c>
      <c r="N47" s="174">
        <f>M47*I138</f>
        <v>0</v>
      </c>
      <c r="O47" s="174">
        <f>N47</f>
        <v>0</v>
      </c>
      <c r="P47" s="174">
        <f>SUM(P8:P46)</f>
        <v>0</v>
      </c>
      <c r="Q47" s="174">
        <f t="shared" ref="Q47:V47" si="16">SUM(Q8:Q46)</f>
        <v>0</v>
      </c>
      <c r="R47" s="174">
        <f t="shared" si="16"/>
        <v>0</v>
      </c>
      <c r="S47" s="174">
        <f t="shared" si="16"/>
        <v>0</v>
      </c>
      <c r="T47" s="174">
        <f t="shared" si="16"/>
        <v>0</v>
      </c>
      <c r="U47" s="174">
        <f t="shared" si="16"/>
        <v>0</v>
      </c>
      <c r="V47" s="176">
        <f t="shared" si="16"/>
        <v>0</v>
      </c>
    </row>
    <row r="48" spans="2:22" ht="20.25" customHeight="1">
      <c r="B48" s="239"/>
      <c r="C48" s="239"/>
      <c r="D48" s="186"/>
      <c r="E48" s="580" t="s">
        <v>829</v>
      </c>
      <c r="F48" s="186"/>
      <c r="G48" s="186"/>
      <c r="H48" s="186"/>
      <c r="I48" s="186"/>
      <c r="J48" s="186"/>
      <c r="K48" s="186"/>
      <c r="L48" s="186"/>
      <c r="M48" s="186"/>
      <c r="N48" s="186"/>
      <c r="O48" s="186"/>
      <c r="P48" s="186"/>
      <c r="Q48" s="186"/>
      <c r="R48" s="186"/>
      <c r="S48" s="186"/>
      <c r="T48" s="186"/>
      <c r="U48" s="186"/>
      <c r="V48" s="186"/>
    </row>
    <row r="49" spans="2:11" ht="20.25" customHeight="1">
      <c r="J49" s="144"/>
      <c r="K49" s="144" t="s">
        <v>386</v>
      </c>
    </row>
    <row r="50" spans="2:11" s="145" customFormat="1" ht="20.25" customHeight="1">
      <c r="B50" s="146"/>
      <c r="C50" s="228"/>
      <c r="D50" s="1300" t="s">
        <v>78</v>
      </c>
      <c r="E50" s="1301"/>
      <c r="F50" s="1195" t="s">
        <v>144</v>
      </c>
      <c r="G50" s="1196"/>
      <c r="H50" s="1195" t="s">
        <v>302</v>
      </c>
      <c r="I50" s="1196"/>
      <c r="J50" s="1195" t="s">
        <v>79</v>
      </c>
      <c r="K50" s="1197"/>
    </row>
    <row r="51" spans="2:11" s="151" customFormat="1" ht="36" customHeight="1">
      <c r="B51" s="148"/>
      <c r="C51" s="229"/>
      <c r="D51" s="240" t="s">
        <v>387</v>
      </c>
      <c r="E51" s="150" t="s">
        <v>388</v>
      </c>
      <c r="F51" s="150" t="s">
        <v>389</v>
      </c>
      <c r="G51" s="150" t="s">
        <v>390</v>
      </c>
      <c r="H51" s="150" t="s">
        <v>391</v>
      </c>
      <c r="I51" s="150" t="s">
        <v>392</v>
      </c>
      <c r="J51" s="150" t="s">
        <v>487</v>
      </c>
      <c r="K51" s="182" t="s">
        <v>488</v>
      </c>
    </row>
    <row r="52" spans="2:11" s="156" customFormat="1" ht="20.25" customHeight="1">
      <c r="B52" s="1294" t="s">
        <v>58</v>
      </c>
      <c r="C52" s="1294"/>
      <c r="D52" s="230" t="s">
        <v>393</v>
      </c>
      <c r="E52" s="153" t="s">
        <v>394</v>
      </c>
      <c r="F52" s="153" t="s">
        <v>395</v>
      </c>
      <c r="G52" s="153" t="s">
        <v>396</v>
      </c>
      <c r="H52" s="153" t="s">
        <v>397</v>
      </c>
      <c r="I52" s="153" t="s">
        <v>398</v>
      </c>
      <c r="J52" s="153" t="s">
        <v>399</v>
      </c>
      <c r="K52" s="155" t="s">
        <v>400</v>
      </c>
    </row>
    <row r="53" spans="2:11" s="160" customFormat="1" ht="20.25" customHeight="1">
      <c r="B53" s="1295" t="s">
        <v>77</v>
      </c>
      <c r="C53" s="1295"/>
      <c r="D53" s="231" t="s">
        <v>401</v>
      </c>
      <c r="E53" s="179" t="s">
        <v>402</v>
      </c>
      <c r="F53" s="179" t="s">
        <v>403</v>
      </c>
      <c r="G53" s="179" t="s">
        <v>404</v>
      </c>
      <c r="H53" s="179" t="s">
        <v>405</v>
      </c>
      <c r="I53" s="179" t="s">
        <v>406</v>
      </c>
      <c r="J53" s="179" t="s">
        <v>407</v>
      </c>
      <c r="K53" s="180" t="s">
        <v>408</v>
      </c>
    </row>
    <row r="54" spans="2:11" s="160" customFormat="1" ht="20.25" customHeight="1">
      <c r="B54" s="166" t="s">
        <v>1</v>
      </c>
      <c r="C54" s="232" t="s">
        <v>16</v>
      </c>
      <c r="D54" s="233">
        <f>ROUND(E8*K99,0)</f>
        <v>0</v>
      </c>
      <c r="E54" s="168">
        <f>ROUND(E8*L99,0)</f>
        <v>0</v>
      </c>
      <c r="F54" s="168">
        <f>ROUND(J8*K99,0)</f>
        <v>0</v>
      </c>
      <c r="G54" s="168">
        <f>ROUND(J8*L99,0)</f>
        <v>0</v>
      </c>
      <c r="H54" s="168">
        <f>ROUND(Q8*K99,0)</f>
        <v>0</v>
      </c>
      <c r="I54" s="168">
        <f>ROUND(Q8*L99,0)</f>
        <v>0</v>
      </c>
      <c r="J54" s="168">
        <f>D54+F54+H54</f>
        <v>0</v>
      </c>
      <c r="K54" s="170">
        <f>E54+G54+I54</f>
        <v>0</v>
      </c>
    </row>
    <row r="55" spans="2:11" s="160" customFormat="1" ht="20.25" customHeight="1">
      <c r="B55" s="166" t="s">
        <v>2</v>
      </c>
      <c r="C55" s="234" t="s">
        <v>899</v>
      </c>
      <c r="D55" s="235">
        <f t="shared" ref="D55:D92" si="17">ROUND(E9*K100,0)</f>
        <v>0</v>
      </c>
      <c r="E55" s="168">
        <f t="shared" ref="E55:E92" si="18">ROUND(E9*L100,0)</f>
        <v>0</v>
      </c>
      <c r="F55" s="168">
        <f t="shared" ref="F55:F92" si="19">ROUND(J9*K100,0)</f>
        <v>0</v>
      </c>
      <c r="G55" s="168">
        <f t="shared" ref="G55:G92" si="20">ROUND(J9*L100,0)</f>
        <v>0</v>
      </c>
      <c r="H55" s="168">
        <f t="shared" ref="H55:H92" si="21">ROUND(Q9*K100,0)</f>
        <v>0</v>
      </c>
      <c r="I55" s="168">
        <f t="shared" ref="I55:I92" si="22">ROUND(Q9*L100,0)</f>
        <v>0</v>
      </c>
      <c r="J55" s="168">
        <f t="shared" ref="J55:J92" si="23">D55+F55+H55</f>
        <v>0</v>
      </c>
      <c r="K55" s="170">
        <f t="shared" ref="K55:K92" si="24">E55+G55+I55</f>
        <v>0</v>
      </c>
    </row>
    <row r="56" spans="2:11" s="160" customFormat="1" ht="20.25" customHeight="1">
      <c r="B56" s="166" t="s">
        <v>3</v>
      </c>
      <c r="C56" s="234" t="s">
        <v>900</v>
      </c>
      <c r="D56" s="235">
        <f t="shared" si="17"/>
        <v>0</v>
      </c>
      <c r="E56" s="168">
        <f t="shared" si="18"/>
        <v>0</v>
      </c>
      <c r="F56" s="168">
        <f t="shared" si="19"/>
        <v>0</v>
      </c>
      <c r="G56" s="168">
        <f t="shared" si="20"/>
        <v>0</v>
      </c>
      <c r="H56" s="168">
        <f t="shared" si="21"/>
        <v>0</v>
      </c>
      <c r="I56" s="168">
        <f t="shared" si="22"/>
        <v>0</v>
      </c>
      <c r="J56" s="168">
        <f t="shared" si="23"/>
        <v>0</v>
      </c>
      <c r="K56" s="170">
        <f t="shared" si="24"/>
        <v>0</v>
      </c>
    </row>
    <row r="57" spans="2:11" s="160" customFormat="1" ht="20.25" customHeight="1">
      <c r="B57" s="166" t="s">
        <v>4</v>
      </c>
      <c r="C57" s="234" t="s">
        <v>17</v>
      </c>
      <c r="D57" s="235">
        <f t="shared" si="17"/>
        <v>0</v>
      </c>
      <c r="E57" s="168">
        <f t="shared" si="18"/>
        <v>0</v>
      </c>
      <c r="F57" s="168">
        <f t="shared" si="19"/>
        <v>0</v>
      </c>
      <c r="G57" s="168">
        <f t="shared" si="20"/>
        <v>0</v>
      </c>
      <c r="H57" s="168">
        <f t="shared" si="21"/>
        <v>0</v>
      </c>
      <c r="I57" s="168">
        <f t="shared" si="22"/>
        <v>0</v>
      </c>
      <c r="J57" s="168">
        <f t="shared" si="23"/>
        <v>0</v>
      </c>
      <c r="K57" s="170">
        <f t="shared" si="24"/>
        <v>0</v>
      </c>
    </row>
    <row r="58" spans="2:11" s="160" customFormat="1" ht="20.25" customHeight="1">
      <c r="B58" s="166" t="s">
        <v>5</v>
      </c>
      <c r="C58" s="234" t="s">
        <v>526</v>
      </c>
      <c r="D58" s="235">
        <f t="shared" si="17"/>
        <v>0</v>
      </c>
      <c r="E58" s="168">
        <f t="shared" si="18"/>
        <v>0</v>
      </c>
      <c r="F58" s="168">
        <f t="shared" si="19"/>
        <v>0</v>
      </c>
      <c r="G58" s="168">
        <f t="shared" si="20"/>
        <v>0</v>
      </c>
      <c r="H58" s="168">
        <f t="shared" si="21"/>
        <v>0</v>
      </c>
      <c r="I58" s="168">
        <f t="shared" si="22"/>
        <v>0</v>
      </c>
      <c r="J58" s="168">
        <f t="shared" si="23"/>
        <v>0</v>
      </c>
      <c r="K58" s="170">
        <f t="shared" si="24"/>
        <v>0</v>
      </c>
    </row>
    <row r="59" spans="2:11" s="160" customFormat="1" ht="20.25" customHeight="1">
      <c r="B59" s="166" t="s">
        <v>6</v>
      </c>
      <c r="C59" s="234" t="s">
        <v>135</v>
      </c>
      <c r="D59" s="235">
        <f t="shared" si="17"/>
        <v>0</v>
      </c>
      <c r="E59" s="168">
        <f t="shared" si="18"/>
        <v>0</v>
      </c>
      <c r="F59" s="168">
        <f t="shared" si="19"/>
        <v>0</v>
      </c>
      <c r="G59" s="168">
        <f t="shared" si="20"/>
        <v>0</v>
      </c>
      <c r="H59" s="168">
        <f t="shared" si="21"/>
        <v>0</v>
      </c>
      <c r="I59" s="168">
        <f t="shared" si="22"/>
        <v>0</v>
      </c>
      <c r="J59" s="168">
        <f t="shared" si="23"/>
        <v>0</v>
      </c>
      <c r="K59" s="170">
        <f t="shared" si="24"/>
        <v>0</v>
      </c>
    </row>
    <row r="60" spans="2:11" s="160" customFormat="1" ht="20.25" customHeight="1">
      <c r="B60" s="166" t="s">
        <v>7</v>
      </c>
      <c r="C60" s="236" t="s">
        <v>108</v>
      </c>
      <c r="D60" s="235">
        <f t="shared" si="17"/>
        <v>0</v>
      </c>
      <c r="E60" s="168">
        <f t="shared" si="18"/>
        <v>0</v>
      </c>
      <c r="F60" s="168">
        <f t="shared" si="19"/>
        <v>0</v>
      </c>
      <c r="G60" s="168">
        <f t="shared" si="20"/>
        <v>0</v>
      </c>
      <c r="H60" s="168">
        <f t="shared" si="21"/>
        <v>0</v>
      </c>
      <c r="I60" s="168">
        <f t="shared" si="22"/>
        <v>0</v>
      </c>
      <c r="J60" s="168">
        <f t="shared" si="23"/>
        <v>0</v>
      </c>
      <c r="K60" s="170">
        <f t="shared" si="24"/>
        <v>0</v>
      </c>
    </row>
    <row r="61" spans="2:11" s="160" customFormat="1" ht="20.25" customHeight="1">
      <c r="B61" s="166" t="s">
        <v>8</v>
      </c>
      <c r="C61" s="234" t="s">
        <v>136</v>
      </c>
      <c r="D61" s="235">
        <f t="shared" si="17"/>
        <v>0</v>
      </c>
      <c r="E61" s="168">
        <f t="shared" si="18"/>
        <v>0</v>
      </c>
      <c r="F61" s="168">
        <f t="shared" si="19"/>
        <v>0</v>
      </c>
      <c r="G61" s="168">
        <f t="shared" si="20"/>
        <v>0</v>
      </c>
      <c r="H61" s="168">
        <f t="shared" si="21"/>
        <v>0</v>
      </c>
      <c r="I61" s="168">
        <f t="shared" si="22"/>
        <v>0</v>
      </c>
      <c r="J61" s="168">
        <f t="shared" si="23"/>
        <v>0</v>
      </c>
      <c r="K61" s="170">
        <f t="shared" si="24"/>
        <v>0</v>
      </c>
    </row>
    <row r="62" spans="2:11" s="160" customFormat="1" ht="20.25" customHeight="1">
      <c r="B62" s="166" t="s">
        <v>9</v>
      </c>
      <c r="C62" s="236" t="s">
        <v>306</v>
      </c>
      <c r="D62" s="235">
        <f t="shared" si="17"/>
        <v>0</v>
      </c>
      <c r="E62" s="168">
        <f t="shared" si="18"/>
        <v>0</v>
      </c>
      <c r="F62" s="168">
        <f t="shared" si="19"/>
        <v>0</v>
      </c>
      <c r="G62" s="168">
        <f t="shared" si="20"/>
        <v>0</v>
      </c>
      <c r="H62" s="168">
        <f t="shared" si="21"/>
        <v>0</v>
      </c>
      <c r="I62" s="168">
        <f t="shared" si="22"/>
        <v>0</v>
      </c>
      <c r="J62" s="168">
        <f t="shared" si="23"/>
        <v>0</v>
      </c>
      <c r="K62" s="170">
        <f t="shared" si="24"/>
        <v>0</v>
      </c>
    </row>
    <row r="63" spans="2:11" s="160" customFormat="1" ht="20.25" customHeight="1">
      <c r="B63" s="166" t="s">
        <v>10</v>
      </c>
      <c r="C63" s="236" t="s">
        <v>581</v>
      </c>
      <c r="D63" s="235">
        <f t="shared" si="17"/>
        <v>0</v>
      </c>
      <c r="E63" s="168">
        <f t="shared" si="18"/>
        <v>0</v>
      </c>
      <c r="F63" s="168">
        <f t="shared" si="19"/>
        <v>0</v>
      </c>
      <c r="G63" s="168">
        <f t="shared" si="20"/>
        <v>0</v>
      </c>
      <c r="H63" s="168">
        <f t="shared" si="21"/>
        <v>0</v>
      </c>
      <c r="I63" s="168">
        <f t="shared" si="22"/>
        <v>0</v>
      </c>
      <c r="J63" s="168">
        <f t="shared" si="23"/>
        <v>0</v>
      </c>
      <c r="K63" s="170">
        <f t="shared" si="24"/>
        <v>0</v>
      </c>
    </row>
    <row r="64" spans="2:11" s="160" customFormat="1" ht="20.25" customHeight="1">
      <c r="B64" s="166" t="s">
        <v>11</v>
      </c>
      <c r="C64" s="234" t="s">
        <v>307</v>
      </c>
      <c r="D64" s="235">
        <f t="shared" si="17"/>
        <v>0</v>
      </c>
      <c r="E64" s="168">
        <f t="shared" si="18"/>
        <v>0</v>
      </c>
      <c r="F64" s="168">
        <f t="shared" si="19"/>
        <v>0</v>
      </c>
      <c r="G64" s="168">
        <f t="shared" si="20"/>
        <v>0</v>
      </c>
      <c r="H64" s="168">
        <f t="shared" si="21"/>
        <v>0</v>
      </c>
      <c r="I64" s="168">
        <f t="shared" si="22"/>
        <v>0</v>
      </c>
      <c r="J64" s="168">
        <f t="shared" si="23"/>
        <v>0</v>
      </c>
      <c r="K64" s="170">
        <f t="shared" si="24"/>
        <v>0</v>
      </c>
    </row>
    <row r="65" spans="2:11" s="160" customFormat="1" ht="20.25" customHeight="1">
      <c r="B65" s="166" t="s">
        <v>12</v>
      </c>
      <c r="C65" s="234" t="s">
        <v>137</v>
      </c>
      <c r="D65" s="235">
        <f t="shared" si="17"/>
        <v>0</v>
      </c>
      <c r="E65" s="168">
        <f t="shared" si="18"/>
        <v>0</v>
      </c>
      <c r="F65" s="168">
        <f t="shared" si="19"/>
        <v>0</v>
      </c>
      <c r="G65" s="168">
        <f t="shared" si="20"/>
        <v>0</v>
      </c>
      <c r="H65" s="168">
        <f t="shared" si="21"/>
        <v>0</v>
      </c>
      <c r="I65" s="168">
        <f t="shared" si="22"/>
        <v>0</v>
      </c>
      <c r="J65" s="168">
        <f t="shared" si="23"/>
        <v>0</v>
      </c>
      <c r="K65" s="170">
        <f t="shared" si="24"/>
        <v>0</v>
      </c>
    </row>
    <row r="66" spans="2:11" s="160" customFormat="1" ht="20.25" customHeight="1">
      <c r="B66" s="166" t="s">
        <v>13</v>
      </c>
      <c r="C66" s="234" t="s">
        <v>138</v>
      </c>
      <c r="D66" s="235">
        <f t="shared" si="17"/>
        <v>0</v>
      </c>
      <c r="E66" s="168">
        <f t="shared" si="18"/>
        <v>0</v>
      </c>
      <c r="F66" s="168">
        <f t="shared" si="19"/>
        <v>0</v>
      </c>
      <c r="G66" s="168">
        <f t="shared" si="20"/>
        <v>0</v>
      </c>
      <c r="H66" s="168">
        <f t="shared" si="21"/>
        <v>0</v>
      </c>
      <c r="I66" s="168">
        <f t="shared" si="22"/>
        <v>0</v>
      </c>
      <c r="J66" s="168">
        <f t="shared" si="23"/>
        <v>0</v>
      </c>
      <c r="K66" s="170">
        <f t="shared" si="24"/>
        <v>0</v>
      </c>
    </row>
    <row r="67" spans="2:11" s="160" customFormat="1" ht="20.25" customHeight="1">
      <c r="B67" s="166" t="s">
        <v>14</v>
      </c>
      <c r="C67" s="234" t="s">
        <v>139</v>
      </c>
      <c r="D67" s="235">
        <f t="shared" si="17"/>
        <v>0</v>
      </c>
      <c r="E67" s="168">
        <f t="shared" si="18"/>
        <v>0</v>
      </c>
      <c r="F67" s="168">
        <f t="shared" si="19"/>
        <v>0</v>
      </c>
      <c r="G67" s="168">
        <f t="shared" si="20"/>
        <v>0</v>
      </c>
      <c r="H67" s="168">
        <f t="shared" si="21"/>
        <v>0</v>
      </c>
      <c r="I67" s="168">
        <f t="shared" si="22"/>
        <v>0</v>
      </c>
      <c r="J67" s="168">
        <f t="shared" si="23"/>
        <v>0</v>
      </c>
      <c r="K67" s="170">
        <f t="shared" si="24"/>
        <v>0</v>
      </c>
    </row>
    <row r="68" spans="2:11" s="160" customFormat="1" ht="20.25" customHeight="1">
      <c r="B68" s="166" t="s">
        <v>28</v>
      </c>
      <c r="C68" s="234" t="s">
        <v>527</v>
      </c>
      <c r="D68" s="235">
        <f t="shared" si="17"/>
        <v>0</v>
      </c>
      <c r="E68" s="168">
        <f t="shared" si="18"/>
        <v>0</v>
      </c>
      <c r="F68" s="168">
        <f t="shared" si="19"/>
        <v>0</v>
      </c>
      <c r="G68" s="168">
        <f t="shared" si="20"/>
        <v>0</v>
      </c>
      <c r="H68" s="168">
        <f t="shared" si="21"/>
        <v>0</v>
      </c>
      <c r="I68" s="168">
        <f t="shared" si="22"/>
        <v>0</v>
      </c>
      <c r="J68" s="168">
        <f t="shared" si="23"/>
        <v>0</v>
      </c>
      <c r="K68" s="170">
        <f t="shared" si="24"/>
        <v>0</v>
      </c>
    </row>
    <row r="69" spans="2:11" s="160" customFormat="1" ht="20.25" customHeight="1">
      <c r="B69" s="166" t="s">
        <v>109</v>
      </c>
      <c r="C69" s="234" t="s">
        <v>528</v>
      </c>
      <c r="D69" s="235">
        <f t="shared" si="17"/>
        <v>0</v>
      </c>
      <c r="E69" s="168">
        <f t="shared" si="18"/>
        <v>0</v>
      </c>
      <c r="F69" s="168">
        <f t="shared" si="19"/>
        <v>0</v>
      </c>
      <c r="G69" s="168">
        <f t="shared" si="20"/>
        <v>0</v>
      </c>
      <c r="H69" s="168">
        <f t="shared" si="21"/>
        <v>0</v>
      </c>
      <c r="I69" s="168">
        <f t="shared" si="22"/>
        <v>0</v>
      </c>
      <c r="J69" s="168">
        <f t="shared" si="23"/>
        <v>0</v>
      </c>
      <c r="K69" s="170">
        <f t="shared" si="24"/>
        <v>0</v>
      </c>
    </row>
    <row r="70" spans="2:11" s="160" customFormat="1" ht="20.25" customHeight="1">
      <c r="B70" s="166" t="s">
        <v>110</v>
      </c>
      <c r="C70" s="234" t="s">
        <v>529</v>
      </c>
      <c r="D70" s="235">
        <f t="shared" si="17"/>
        <v>0</v>
      </c>
      <c r="E70" s="168">
        <f t="shared" si="18"/>
        <v>0</v>
      </c>
      <c r="F70" s="168">
        <f t="shared" si="19"/>
        <v>0</v>
      </c>
      <c r="G70" s="168">
        <f t="shared" si="20"/>
        <v>0</v>
      </c>
      <c r="H70" s="168">
        <f t="shared" si="21"/>
        <v>0</v>
      </c>
      <c r="I70" s="168">
        <f t="shared" si="22"/>
        <v>0</v>
      </c>
      <c r="J70" s="168">
        <f t="shared" si="23"/>
        <v>0</v>
      </c>
      <c r="K70" s="170">
        <f t="shared" si="24"/>
        <v>0</v>
      </c>
    </row>
    <row r="71" spans="2:11" s="160" customFormat="1" ht="20.25" customHeight="1">
      <c r="B71" s="166" t="s">
        <v>111</v>
      </c>
      <c r="C71" s="234" t="s">
        <v>530</v>
      </c>
      <c r="D71" s="235">
        <f t="shared" si="17"/>
        <v>0</v>
      </c>
      <c r="E71" s="168">
        <f t="shared" si="18"/>
        <v>0</v>
      </c>
      <c r="F71" s="168">
        <f t="shared" si="19"/>
        <v>0</v>
      </c>
      <c r="G71" s="168">
        <f t="shared" si="20"/>
        <v>0</v>
      </c>
      <c r="H71" s="168">
        <f t="shared" si="21"/>
        <v>0</v>
      </c>
      <c r="I71" s="168">
        <f t="shared" si="22"/>
        <v>0</v>
      </c>
      <c r="J71" s="168">
        <f t="shared" si="23"/>
        <v>0</v>
      </c>
      <c r="K71" s="170">
        <f t="shared" si="24"/>
        <v>0</v>
      </c>
    </row>
    <row r="72" spans="2:11" s="160" customFormat="1" ht="20.25" customHeight="1">
      <c r="B72" s="166" t="s">
        <v>113</v>
      </c>
      <c r="C72" s="234" t="s">
        <v>531</v>
      </c>
      <c r="D72" s="235">
        <f t="shared" si="17"/>
        <v>0</v>
      </c>
      <c r="E72" s="168">
        <f t="shared" si="18"/>
        <v>0</v>
      </c>
      <c r="F72" s="168">
        <f t="shared" si="19"/>
        <v>0</v>
      </c>
      <c r="G72" s="168">
        <f t="shared" si="20"/>
        <v>0</v>
      </c>
      <c r="H72" s="168">
        <f t="shared" si="21"/>
        <v>0</v>
      </c>
      <c r="I72" s="168">
        <f t="shared" si="22"/>
        <v>0</v>
      </c>
      <c r="J72" s="168">
        <f t="shared" si="23"/>
        <v>0</v>
      </c>
      <c r="K72" s="170">
        <f t="shared" si="24"/>
        <v>0</v>
      </c>
    </row>
    <row r="73" spans="2:11" s="160" customFormat="1" ht="20.25" customHeight="1">
      <c r="B73" s="166" t="s">
        <v>114</v>
      </c>
      <c r="C73" s="234" t="s">
        <v>582</v>
      </c>
      <c r="D73" s="235">
        <f t="shared" si="17"/>
        <v>0</v>
      </c>
      <c r="E73" s="168">
        <f t="shared" si="18"/>
        <v>0</v>
      </c>
      <c r="F73" s="168">
        <f t="shared" si="19"/>
        <v>0</v>
      </c>
      <c r="G73" s="168">
        <f t="shared" si="20"/>
        <v>0</v>
      </c>
      <c r="H73" s="168">
        <f t="shared" si="21"/>
        <v>0</v>
      </c>
      <c r="I73" s="168">
        <f t="shared" si="22"/>
        <v>0</v>
      </c>
      <c r="J73" s="168">
        <f t="shared" si="23"/>
        <v>0</v>
      </c>
      <c r="K73" s="170">
        <f t="shared" si="24"/>
        <v>0</v>
      </c>
    </row>
    <row r="74" spans="2:11" s="160" customFormat="1" ht="20.25" customHeight="1">
      <c r="B74" s="166" t="s">
        <v>115</v>
      </c>
      <c r="C74" s="234" t="s">
        <v>140</v>
      </c>
      <c r="D74" s="235">
        <f t="shared" si="17"/>
        <v>0</v>
      </c>
      <c r="E74" s="168">
        <f t="shared" si="18"/>
        <v>0</v>
      </c>
      <c r="F74" s="168">
        <f t="shared" si="19"/>
        <v>0</v>
      </c>
      <c r="G74" s="168">
        <f t="shared" si="20"/>
        <v>0</v>
      </c>
      <c r="H74" s="168">
        <f t="shared" si="21"/>
        <v>0</v>
      </c>
      <c r="I74" s="168">
        <f t="shared" si="22"/>
        <v>0</v>
      </c>
      <c r="J74" s="168">
        <f t="shared" si="23"/>
        <v>0</v>
      </c>
      <c r="K74" s="170">
        <f t="shared" si="24"/>
        <v>0</v>
      </c>
    </row>
    <row r="75" spans="2:11" s="160" customFormat="1" ht="20.25" customHeight="1">
      <c r="B75" s="166" t="s">
        <v>116</v>
      </c>
      <c r="C75" s="234" t="s">
        <v>112</v>
      </c>
      <c r="D75" s="235">
        <f t="shared" si="17"/>
        <v>0</v>
      </c>
      <c r="E75" s="168">
        <f t="shared" si="18"/>
        <v>0</v>
      </c>
      <c r="F75" s="168">
        <f t="shared" si="19"/>
        <v>0</v>
      </c>
      <c r="G75" s="168">
        <f t="shared" si="20"/>
        <v>0</v>
      </c>
      <c r="H75" s="168">
        <f t="shared" si="21"/>
        <v>0</v>
      </c>
      <c r="I75" s="168">
        <f t="shared" si="22"/>
        <v>0</v>
      </c>
      <c r="J75" s="168">
        <f t="shared" si="23"/>
        <v>0</v>
      </c>
      <c r="K75" s="170">
        <f t="shared" si="24"/>
        <v>0</v>
      </c>
    </row>
    <row r="76" spans="2:11" s="160" customFormat="1" ht="20.25" customHeight="1">
      <c r="B76" s="166" t="s">
        <v>117</v>
      </c>
      <c r="C76" s="234" t="s">
        <v>18</v>
      </c>
      <c r="D76" s="235">
        <f t="shared" si="17"/>
        <v>0</v>
      </c>
      <c r="E76" s="168">
        <f t="shared" si="18"/>
        <v>0</v>
      </c>
      <c r="F76" s="168">
        <f t="shared" si="19"/>
        <v>0</v>
      </c>
      <c r="G76" s="168">
        <f t="shared" si="20"/>
        <v>0</v>
      </c>
      <c r="H76" s="168">
        <f t="shared" si="21"/>
        <v>0</v>
      </c>
      <c r="I76" s="168">
        <f t="shared" si="22"/>
        <v>0</v>
      </c>
      <c r="J76" s="168">
        <f t="shared" si="23"/>
        <v>0</v>
      </c>
      <c r="K76" s="170">
        <f t="shared" si="24"/>
        <v>0</v>
      </c>
    </row>
    <row r="77" spans="2:11" s="160" customFormat="1" ht="20.25" customHeight="1">
      <c r="B77" s="166" t="s">
        <v>118</v>
      </c>
      <c r="C77" s="234" t="s">
        <v>141</v>
      </c>
      <c r="D77" s="235">
        <f t="shared" si="17"/>
        <v>0</v>
      </c>
      <c r="E77" s="168">
        <f t="shared" si="18"/>
        <v>0</v>
      </c>
      <c r="F77" s="168">
        <f t="shared" si="19"/>
        <v>0</v>
      </c>
      <c r="G77" s="168">
        <f t="shared" si="20"/>
        <v>0</v>
      </c>
      <c r="H77" s="168">
        <f t="shared" si="21"/>
        <v>0</v>
      </c>
      <c r="I77" s="168">
        <f t="shared" si="22"/>
        <v>0</v>
      </c>
      <c r="J77" s="168">
        <f t="shared" si="23"/>
        <v>0</v>
      </c>
      <c r="K77" s="170">
        <f t="shared" si="24"/>
        <v>0</v>
      </c>
    </row>
    <row r="78" spans="2:11" s="160" customFormat="1" ht="20.25" customHeight="1">
      <c r="B78" s="166" t="s">
        <v>119</v>
      </c>
      <c r="C78" s="234" t="s">
        <v>532</v>
      </c>
      <c r="D78" s="235">
        <f t="shared" si="17"/>
        <v>0</v>
      </c>
      <c r="E78" s="168">
        <f t="shared" si="18"/>
        <v>0</v>
      </c>
      <c r="F78" s="168">
        <f t="shared" si="19"/>
        <v>0</v>
      </c>
      <c r="G78" s="168">
        <f t="shared" si="20"/>
        <v>0</v>
      </c>
      <c r="H78" s="168">
        <f t="shared" si="21"/>
        <v>0</v>
      </c>
      <c r="I78" s="168">
        <f t="shared" si="22"/>
        <v>0</v>
      </c>
      <c r="J78" s="168">
        <f t="shared" si="23"/>
        <v>0</v>
      </c>
      <c r="K78" s="170">
        <f t="shared" si="24"/>
        <v>0</v>
      </c>
    </row>
    <row r="79" spans="2:11" s="160" customFormat="1" ht="20.25" customHeight="1">
      <c r="B79" s="166" t="s">
        <v>120</v>
      </c>
      <c r="C79" s="234" t="s">
        <v>533</v>
      </c>
      <c r="D79" s="235">
        <f t="shared" si="17"/>
        <v>0</v>
      </c>
      <c r="E79" s="168">
        <f t="shared" si="18"/>
        <v>0</v>
      </c>
      <c r="F79" s="168">
        <f t="shared" si="19"/>
        <v>0</v>
      </c>
      <c r="G79" s="168">
        <f t="shared" si="20"/>
        <v>0</v>
      </c>
      <c r="H79" s="168">
        <f t="shared" si="21"/>
        <v>0</v>
      </c>
      <c r="I79" s="168">
        <f t="shared" si="22"/>
        <v>0</v>
      </c>
      <c r="J79" s="168">
        <f t="shared" si="23"/>
        <v>0</v>
      </c>
      <c r="K79" s="170">
        <f t="shared" si="24"/>
        <v>0</v>
      </c>
    </row>
    <row r="80" spans="2:11" s="160" customFormat="1" ht="20.25" customHeight="1">
      <c r="B80" s="166" t="s">
        <v>121</v>
      </c>
      <c r="C80" s="234" t="s">
        <v>19</v>
      </c>
      <c r="D80" s="235">
        <f t="shared" si="17"/>
        <v>0</v>
      </c>
      <c r="E80" s="168">
        <f t="shared" si="18"/>
        <v>0</v>
      </c>
      <c r="F80" s="168">
        <f t="shared" si="19"/>
        <v>0</v>
      </c>
      <c r="G80" s="168">
        <f t="shared" si="20"/>
        <v>0</v>
      </c>
      <c r="H80" s="168">
        <f t="shared" si="21"/>
        <v>0</v>
      </c>
      <c r="I80" s="168">
        <f t="shared" si="22"/>
        <v>0</v>
      </c>
      <c r="J80" s="168">
        <f t="shared" si="23"/>
        <v>0</v>
      </c>
      <c r="K80" s="170">
        <f t="shared" si="24"/>
        <v>0</v>
      </c>
    </row>
    <row r="81" spans="2:14" s="160" customFormat="1" ht="20.25" customHeight="1">
      <c r="B81" s="166" t="s">
        <v>122</v>
      </c>
      <c r="C81" s="234" t="s">
        <v>20</v>
      </c>
      <c r="D81" s="235">
        <f t="shared" si="17"/>
        <v>0</v>
      </c>
      <c r="E81" s="168">
        <f t="shared" si="18"/>
        <v>0</v>
      </c>
      <c r="F81" s="168">
        <f t="shared" si="19"/>
        <v>0</v>
      </c>
      <c r="G81" s="168">
        <f t="shared" si="20"/>
        <v>0</v>
      </c>
      <c r="H81" s="168">
        <f t="shared" si="21"/>
        <v>0</v>
      </c>
      <c r="I81" s="168">
        <f t="shared" si="22"/>
        <v>0</v>
      </c>
      <c r="J81" s="168">
        <f t="shared" si="23"/>
        <v>0</v>
      </c>
      <c r="K81" s="170">
        <f t="shared" si="24"/>
        <v>0</v>
      </c>
    </row>
    <row r="82" spans="2:14" s="160" customFormat="1" ht="20.25" customHeight="1">
      <c r="B82" s="166" t="s">
        <v>123</v>
      </c>
      <c r="C82" s="234" t="s">
        <v>21</v>
      </c>
      <c r="D82" s="235">
        <f t="shared" si="17"/>
        <v>0</v>
      </c>
      <c r="E82" s="168">
        <f t="shared" si="18"/>
        <v>0</v>
      </c>
      <c r="F82" s="168">
        <f t="shared" si="19"/>
        <v>0</v>
      </c>
      <c r="G82" s="168">
        <f t="shared" si="20"/>
        <v>0</v>
      </c>
      <c r="H82" s="168">
        <f t="shared" si="21"/>
        <v>0</v>
      </c>
      <c r="I82" s="168">
        <f t="shared" si="22"/>
        <v>0</v>
      </c>
      <c r="J82" s="168">
        <f t="shared" si="23"/>
        <v>0</v>
      </c>
      <c r="K82" s="170">
        <f t="shared" si="24"/>
        <v>0</v>
      </c>
    </row>
    <row r="83" spans="2:14" s="160" customFormat="1" ht="20.25" customHeight="1">
      <c r="B83" s="166" t="s">
        <v>124</v>
      </c>
      <c r="C83" s="234" t="s">
        <v>534</v>
      </c>
      <c r="D83" s="235">
        <f t="shared" si="17"/>
        <v>0</v>
      </c>
      <c r="E83" s="168">
        <f t="shared" si="18"/>
        <v>0</v>
      </c>
      <c r="F83" s="168">
        <f t="shared" si="19"/>
        <v>0</v>
      </c>
      <c r="G83" s="168">
        <f t="shared" si="20"/>
        <v>0</v>
      </c>
      <c r="H83" s="168">
        <f t="shared" si="21"/>
        <v>0</v>
      </c>
      <c r="I83" s="168">
        <f t="shared" si="22"/>
        <v>0</v>
      </c>
      <c r="J83" s="168">
        <f t="shared" si="23"/>
        <v>0</v>
      </c>
      <c r="K83" s="170">
        <f t="shared" si="24"/>
        <v>0</v>
      </c>
    </row>
    <row r="84" spans="2:14" s="160" customFormat="1" ht="20.25" customHeight="1">
      <c r="B84" s="166" t="s">
        <v>125</v>
      </c>
      <c r="C84" s="234" t="s">
        <v>535</v>
      </c>
      <c r="D84" s="235">
        <f t="shared" si="17"/>
        <v>0</v>
      </c>
      <c r="E84" s="168">
        <f t="shared" si="18"/>
        <v>0</v>
      </c>
      <c r="F84" s="168">
        <f t="shared" si="19"/>
        <v>0</v>
      </c>
      <c r="G84" s="168">
        <f t="shared" si="20"/>
        <v>0</v>
      </c>
      <c r="H84" s="168">
        <f t="shared" si="21"/>
        <v>0</v>
      </c>
      <c r="I84" s="168">
        <f t="shared" si="22"/>
        <v>0</v>
      </c>
      <c r="J84" s="168">
        <f t="shared" si="23"/>
        <v>0</v>
      </c>
      <c r="K84" s="170">
        <f t="shared" si="24"/>
        <v>0</v>
      </c>
    </row>
    <row r="85" spans="2:14" s="160" customFormat="1" ht="20.25" customHeight="1">
      <c r="B85" s="166" t="s">
        <v>127</v>
      </c>
      <c r="C85" s="234" t="s">
        <v>22</v>
      </c>
      <c r="D85" s="235">
        <f t="shared" si="17"/>
        <v>0</v>
      </c>
      <c r="E85" s="168">
        <f t="shared" si="18"/>
        <v>0</v>
      </c>
      <c r="F85" s="168">
        <f t="shared" si="19"/>
        <v>0</v>
      </c>
      <c r="G85" s="168">
        <f t="shared" si="20"/>
        <v>0</v>
      </c>
      <c r="H85" s="168">
        <f t="shared" si="21"/>
        <v>0</v>
      </c>
      <c r="I85" s="168">
        <f t="shared" si="22"/>
        <v>0</v>
      </c>
      <c r="J85" s="168">
        <f t="shared" si="23"/>
        <v>0</v>
      </c>
      <c r="K85" s="170">
        <f t="shared" si="24"/>
        <v>0</v>
      </c>
    </row>
    <row r="86" spans="2:14" s="160" customFormat="1" ht="20.25" customHeight="1">
      <c r="B86" s="166" t="s">
        <v>129</v>
      </c>
      <c r="C86" s="234" t="s">
        <v>142</v>
      </c>
      <c r="D86" s="235">
        <f t="shared" si="17"/>
        <v>0</v>
      </c>
      <c r="E86" s="168">
        <f t="shared" si="18"/>
        <v>0</v>
      </c>
      <c r="F86" s="168">
        <f t="shared" si="19"/>
        <v>0</v>
      </c>
      <c r="G86" s="168">
        <f t="shared" si="20"/>
        <v>0</v>
      </c>
      <c r="H86" s="168">
        <f t="shared" si="21"/>
        <v>0</v>
      </c>
      <c r="I86" s="168">
        <f t="shared" si="22"/>
        <v>0</v>
      </c>
      <c r="J86" s="168">
        <f t="shared" si="23"/>
        <v>0</v>
      </c>
      <c r="K86" s="170">
        <f t="shared" si="24"/>
        <v>0</v>
      </c>
    </row>
    <row r="87" spans="2:14" s="160" customFormat="1" ht="20.25" customHeight="1">
      <c r="B87" s="166" t="s">
        <v>130</v>
      </c>
      <c r="C87" s="234" t="s">
        <v>536</v>
      </c>
      <c r="D87" s="235">
        <f t="shared" si="17"/>
        <v>0</v>
      </c>
      <c r="E87" s="168">
        <f t="shared" si="18"/>
        <v>0</v>
      </c>
      <c r="F87" s="168">
        <f t="shared" si="19"/>
        <v>0</v>
      </c>
      <c r="G87" s="168">
        <f t="shared" si="20"/>
        <v>0</v>
      </c>
      <c r="H87" s="168">
        <f t="shared" si="21"/>
        <v>0</v>
      </c>
      <c r="I87" s="168">
        <f t="shared" si="22"/>
        <v>0</v>
      </c>
      <c r="J87" s="168">
        <f t="shared" si="23"/>
        <v>0</v>
      </c>
      <c r="K87" s="170">
        <f t="shared" si="24"/>
        <v>0</v>
      </c>
    </row>
    <row r="88" spans="2:14" s="160" customFormat="1" ht="20.25" customHeight="1">
      <c r="B88" s="166" t="s">
        <v>15</v>
      </c>
      <c r="C88" s="234" t="s">
        <v>583</v>
      </c>
      <c r="D88" s="235">
        <f t="shared" si="17"/>
        <v>0</v>
      </c>
      <c r="E88" s="168">
        <f t="shared" si="18"/>
        <v>0</v>
      </c>
      <c r="F88" s="168">
        <f t="shared" si="19"/>
        <v>0</v>
      </c>
      <c r="G88" s="168">
        <f t="shared" si="20"/>
        <v>0</v>
      </c>
      <c r="H88" s="168">
        <f t="shared" si="21"/>
        <v>0</v>
      </c>
      <c r="I88" s="168">
        <f t="shared" si="22"/>
        <v>0</v>
      </c>
      <c r="J88" s="168">
        <f t="shared" si="23"/>
        <v>0</v>
      </c>
      <c r="K88" s="170">
        <f t="shared" si="24"/>
        <v>0</v>
      </c>
    </row>
    <row r="89" spans="2:14" s="160" customFormat="1" ht="20.25" customHeight="1">
      <c r="B89" s="166" t="s">
        <v>308</v>
      </c>
      <c r="C89" s="234" t="s">
        <v>126</v>
      </c>
      <c r="D89" s="235">
        <f t="shared" si="17"/>
        <v>0</v>
      </c>
      <c r="E89" s="168">
        <f t="shared" si="18"/>
        <v>0</v>
      </c>
      <c r="F89" s="168">
        <f t="shared" si="19"/>
        <v>0</v>
      </c>
      <c r="G89" s="168">
        <f t="shared" si="20"/>
        <v>0</v>
      </c>
      <c r="H89" s="168">
        <f t="shared" si="21"/>
        <v>0</v>
      </c>
      <c r="I89" s="168">
        <f t="shared" si="22"/>
        <v>0</v>
      </c>
      <c r="J89" s="168">
        <f t="shared" si="23"/>
        <v>0</v>
      </c>
      <c r="K89" s="170">
        <f t="shared" si="24"/>
        <v>0</v>
      </c>
    </row>
    <row r="90" spans="2:14" s="160" customFormat="1" ht="20.25" customHeight="1">
      <c r="B90" s="166" t="s">
        <v>29</v>
      </c>
      <c r="C90" s="234" t="s">
        <v>128</v>
      </c>
      <c r="D90" s="235">
        <f t="shared" si="17"/>
        <v>0</v>
      </c>
      <c r="E90" s="168">
        <f t="shared" si="18"/>
        <v>0</v>
      </c>
      <c r="F90" s="168">
        <f t="shared" si="19"/>
        <v>0</v>
      </c>
      <c r="G90" s="168">
        <f t="shared" si="20"/>
        <v>0</v>
      </c>
      <c r="H90" s="168">
        <f t="shared" si="21"/>
        <v>0</v>
      </c>
      <c r="I90" s="168">
        <f t="shared" si="22"/>
        <v>0</v>
      </c>
      <c r="J90" s="168">
        <f t="shared" si="23"/>
        <v>0</v>
      </c>
      <c r="K90" s="170">
        <f t="shared" si="24"/>
        <v>0</v>
      </c>
    </row>
    <row r="91" spans="2:14" s="160" customFormat="1" ht="20.25" customHeight="1">
      <c r="B91" s="166" t="s">
        <v>537</v>
      </c>
      <c r="C91" s="234" t="s">
        <v>143</v>
      </c>
      <c r="D91" s="235">
        <f t="shared" si="17"/>
        <v>0</v>
      </c>
      <c r="E91" s="168">
        <f t="shared" si="18"/>
        <v>0</v>
      </c>
      <c r="F91" s="168">
        <f t="shared" si="19"/>
        <v>0</v>
      </c>
      <c r="G91" s="168">
        <f t="shared" si="20"/>
        <v>0</v>
      </c>
      <c r="H91" s="168">
        <f t="shared" si="21"/>
        <v>0</v>
      </c>
      <c r="I91" s="168">
        <f t="shared" si="22"/>
        <v>0</v>
      </c>
      <c r="J91" s="168">
        <f t="shared" si="23"/>
        <v>0</v>
      </c>
      <c r="K91" s="170">
        <f t="shared" si="24"/>
        <v>0</v>
      </c>
    </row>
    <row r="92" spans="2:14" s="160" customFormat="1" ht="20.25" customHeight="1">
      <c r="B92" s="166" t="s">
        <v>31</v>
      </c>
      <c r="C92" s="234" t="s">
        <v>23</v>
      </c>
      <c r="D92" s="235">
        <f t="shared" si="17"/>
        <v>0</v>
      </c>
      <c r="E92" s="168">
        <f t="shared" si="18"/>
        <v>0</v>
      </c>
      <c r="F92" s="168">
        <f t="shared" si="19"/>
        <v>0</v>
      </c>
      <c r="G92" s="168">
        <f t="shared" si="20"/>
        <v>0</v>
      </c>
      <c r="H92" s="168">
        <f t="shared" si="21"/>
        <v>0</v>
      </c>
      <c r="I92" s="168">
        <f t="shared" si="22"/>
        <v>0</v>
      </c>
      <c r="J92" s="168">
        <f t="shared" si="23"/>
        <v>0</v>
      </c>
      <c r="K92" s="170">
        <f t="shared" si="24"/>
        <v>0</v>
      </c>
    </row>
    <row r="93" spans="2:14" s="160" customFormat="1" ht="20.25" customHeight="1">
      <c r="B93" s="172"/>
      <c r="C93" s="237" t="s">
        <v>60</v>
      </c>
      <c r="D93" s="238">
        <f>SUM(D54:D92)</f>
        <v>0</v>
      </c>
      <c r="E93" s="174">
        <f t="shared" ref="E93:K93" si="25">SUM(E54:E92)</f>
        <v>0</v>
      </c>
      <c r="F93" s="174">
        <f t="shared" si="25"/>
        <v>0</v>
      </c>
      <c r="G93" s="174">
        <f t="shared" si="25"/>
        <v>0</v>
      </c>
      <c r="H93" s="174">
        <f t="shared" si="25"/>
        <v>0</v>
      </c>
      <c r="I93" s="174">
        <f t="shared" si="25"/>
        <v>0</v>
      </c>
      <c r="J93" s="174">
        <f t="shared" si="25"/>
        <v>0</v>
      </c>
      <c r="K93" s="176">
        <f t="shared" si="25"/>
        <v>0</v>
      </c>
    </row>
    <row r="94" spans="2:14" s="160" customFormat="1" ht="20.25" customHeight="1">
      <c r="B94" s="241"/>
      <c r="C94" s="241"/>
      <c r="D94" s="242"/>
      <c r="E94" s="242"/>
      <c r="F94" s="242"/>
      <c r="G94" s="242"/>
      <c r="H94" s="242"/>
      <c r="I94" s="242"/>
      <c r="J94" s="242"/>
      <c r="K94" s="242"/>
    </row>
    <row r="95" spans="2:14" ht="20.25" customHeight="1">
      <c r="J95" s="144"/>
    </row>
    <row r="96" spans="2:14" ht="20.25" customHeight="1">
      <c r="B96" s="243"/>
      <c r="C96" s="244"/>
      <c r="D96" s="1060" t="s">
        <v>284</v>
      </c>
      <c r="E96" s="1061"/>
      <c r="F96" s="1061"/>
      <c r="G96" s="1061"/>
      <c r="H96" s="1061"/>
      <c r="I96" s="1061"/>
      <c r="J96" s="1061"/>
      <c r="K96" s="1061"/>
      <c r="L96" s="1061"/>
      <c r="M96" s="1061"/>
      <c r="N96" s="1062"/>
    </row>
    <row r="97" spans="2:14" ht="36" customHeight="1">
      <c r="B97" s="245"/>
      <c r="C97" s="246"/>
      <c r="D97" s="247" t="s">
        <v>101</v>
      </c>
      <c r="E97" s="248" t="s">
        <v>174</v>
      </c>
      <c r="F97" s="248" t="s">
        <v>175</v>
      </c>
      <c r="G97" s="248" t="s">
        <v>37</v>
      </c>
      <c r="H97" s="248" t="s">
        <v>285</v>
      </c>
      <c r="I97" s="248" t="s">
        <v>64</v>
      </c>
      <c r="J97" s="249" t="s">
        <v>40</v>
      </c>
      <c r="K97" s="248" t="s">
        <v>372</v>
      </c>
      <c r="L97" s="249" t="s">
        <v>373</v>
      </c>
      <c r="M97" s="248" t="s">
        <v>578</v>
      </c>
      <c r="N97" s="358" t="s">
        <v>579</v>
      </c>
    </row>
    <row r="98" spans="2:14" s="199" customFormat="1" ht="20.25" customHeight="1">
      <c r="B98" s="193"/>
      <c r="C98" s="250"/>
      <c r="D98" s="251" t="s">
        <v>286</v>
      </c>
      <c r="E98" s="197" t="s">
        <v>287</v>
      </c>
      <c r="F98" s="197" t="s">
        <v>288</v>
      </c>
      <c r="G98" s="252" t="s">
        <v>289</v>
      </c>
      <c r="H98" s="252" t="s">
        <v>290</v>
      </c>
      <c r="I98" s="197" t="s">
        <v>291</v>
      </c>
      <c r="J98" s="253" t="s">
        <v>292</v>
      </c>
      <c r="K98" s="197" t="s">
        <v>374</v>
      </c>
      <c r="L98" s="354" t="s">
        <v>375</v>
      </c>
      <c r="M98" s="355" t="s">
        <v>576</v>
      </c>
      <c r="N98" s="294" t="s">
        <v>576</v>
      </c>
    </row>
    <row r="99" spans="2:14" ht="20.25" customHeight="1">
      <c r="B99" s="166" t="s">
        <v>1</v>
      </c>
      <c r="C99" s="232" t="s">
        <v>16</v>
      </c>
      <c r="D99" s="254">
        <f>県内自給率!E6</f>
        <v>0.49177300000000002</v>
      </c>
      <c r="E99" s="203">
        <f t="array" ref="E99:E137">TRANSPOSE(投入係数!D52:AP52)</f>
        <v>0.49663807220553308</v>
      </c>
      <c r="F99" s="203">
        <f t="array" ref="F99:F137">TRANSPOSE(投入係数!D47:AP47)</f>
        <v>8.9020594518973206E-2</v>
      </c>
      <c r="G99" s="1302" t="s">
        <v>180</v>
      </c>
      <c r="H99" s="1302" t="s">
        <v>180</v>
      </c>
      <c r="I99" s="1212"/>
      <c r="J99" s="204">
        <f>消費パターン!E6</f>
        <v>1.1789000000000001E-2</v>
      </c>
      <c r="K99" s="204">
        <f>雇用表!L8</f>
        <v>0.34712999999999999</v>
      </c>
      <c r="L99" s="201">
        <f>雇用表!M8</f>
        <v>4.9653999999999997E-2</v>
      </c>
      <c r="M99" s="956">
        <v>0.44599800000000001</v>
      </c>
      <c r="N99" s="957">
        <v>3.6947000000000001E-2</v>
      </c>
    </row>
    <row r="100" spans="2:14" ht="20.25" customHeight="1">
      <c r="B100" s="166" t="s">
        <v>2</v>
      </c>
      <c r="C100" s="234" t="s">
        <v>899</v>
      </c>
      <c r="D100" s="255">
        <f>県内自給率!E7</f>
        <v>0.80410400000000004</v>
      </c>
      <c r="E100" s="203">
        <v>0.68345706764471004</v>
      </c>
      <c r="F100" s="203">
        <v>0.26102517081250554</v>
      </c>
      <c r="G100" s="1303"/>
      <c r="H100" s="1303"/>
      <c r="I100" s="1213"/>
      <c r="J100" s="204">
        <f>消費パターン!E7</f>
        <v>5.7899999999999998E-4</v>
      </c>
      <c r="K100" s="204">
        <f>雇用表!L9</f>
        <v>7.8589000000000006E-2</v>
      </c>
      <c r="L100" s="204">
        <f>雇用表!M9</f>
        <v>7.2288000000000005E-2</v>
      </c>
      <c r="M100" s="956">
        <v>0.47138999999999998</v>
      </c>
      <c r="N100" s="957">
        <v>1.7278999999999999E-2</v>
      </c>
    </row>
    <row r="101" spans="2:14" ht="20.25" customHeight="1">
      <c r="B101" s="166" t="s">
        <v>3</v>
      </c>
      <c r="C101" s="234" t="s">
        <v>900</v>
      </c>
      <c r="D101" s="255">
        <f>県内自給率!E8</f>
        <v>0.27551800000000004</v>
      </c>
      <c r="E101" s="203">
        <v>0.62753890793985756</v>
      </c>
      <c r="F101" s="203">
        <v>0.19440780796623583</v>
      </c>
      <c r="G101" s="1303"/>
      <c r="H101" s="1303"/>
      <c r="I101" s="1213"/>
      <c r="J101" s="204">
        <f>消費パターン!E8</f>
        <v>1.096E-3</v>
      </c>
      <c r="K101" s="204">
        <f>雇用表!L10</f>
        <v>0.21445500000000001</v>
      </c>
      <c r="L101" s="204">
        <f>雇用表!M10</f>
        <v>7.2539999999999993E-2</v>
      </c>
      <c r="M101" s="956">
        <v>0.46442699999999998</v>
      </c>
      <c r="N101" s="957">
        <v>2.3938999999999998E-2</v>
      </c>
    </row>
    <row r="102" spans="2:14" ht="20.25" customHeight="1">
      <c r="B102" s="166" t="s">
        <v>4</v>
      </c>
      <c r="C102" s="234" t="s">
        <v>17</v>
      </c>
      <c r="D102" s="255">
        <f>県内自給率!E9</f>
        <v>5.901500000000004E-2</v>
      </c>
      <c r="E102" s="203">
        <v>0.55118903667875851</v>
      </c>
      <c r="F102" s="203">
        <v>0.17963186887007926</v>
      </c>
      <c r="G102" s="1303"/>
      <c r="H102" s="1303"/>
      <c r="I102" s="1213"/>
      <c r="J102" s="204">
        <f>消費パターン!E9</f>
        <v>0</v>
      </c>
      <c r="K102" s="204">
        <f>雇用表!L11</f>
        <v>4.7157999999999999E-2</v>
      </c>
      <c r="L102" s="204">
        <f>雇用表!M11</f>
        <v>4.6822999999999997E-2</v>
      </c>
      <c r="M102" s="956">
        <v>0.83044300000000004</v>
      </c>
      <c r="N102" s="957">
        <v>3.8536000000000001E-2</v>
      </c>
    </row>
    <row r="103" spans="2:14" ht="20.25" customHeight="1">
      <c r="B103" s="166" t="s">
        <v>5</v>
      </c>
      <c r="C103" s="234" t="s">
        <v>526</v>
      </c>
      <c r="D103" s="255">
        <f>県内自給率!E10</f>
        <v>0.27283400000000002</v>
      </c>
      <c r="E103" s="203">
        <v>0.33337984539391063</v>
      </c>
      <c r="F103" s="203">
        <v>0.14989674322551838</v>
      </c>
      <c r="G103" s="1303"/>
      <c r="H103" s="1303"/>
      <c r="I103" s="1213"/>
      <c r="J103" s="204">
        <f>消費パターン!E10</f>
        <v>9.9676000000000001E-2</v>
      </c>
      <c r="K103" s="204">
        <f>雇用表!L12</f>
        <v>6.6461000000000006E-2</v>
      </c>
      <c r="L103" s="204">
        <f>雇用表!M12</f>
        <v>6.5401000000000001E-2</v>
      </c>
      <c r="M103" s="956">
        <v>0.38100099999999998</v>
      </c>
      <c r="N103" s="957">
        <v>2.6009000000000001E-2</v>
      </c>
    </row>
    <row r="104" spans="2:14" ht="20.25" customHeight="1">
      <c r="B104" s="166" t="s">
        <v>6</v>
      </c>
      <c r="C104" s="234" t="s">
        <v>135</v>
      </c>
      <c r="D104" s="255">
        <f>県内自給率!E11</f>
        <v>4.1777999999999982E-2</v>
      </c>
      <c r="E104" s="203">
        <v>0.41947716735782353</v>
      </c>
      <c r="F104" s="203">
        <v>0.2699915593232779</v>
      </c>
      <c r="G104" s="1303"/>
      <c r="H104" s="1303"/>
      <c r="I104" s="1213"/>
      <c r="J104" s="204">
        <f>消費パターン!E11</f>
        <v>3.1896000000000001E-2</v>
      </c>
      <c r="K104" s="204">
        <f>雇用表!L13</f>
        <v>9.2529E-2</v>
      </c>
      <c r="L104" s="204">
        <f>雇用表!M13</f>
        <v>9.1881000000000004E-2</v>
      </c>
      <c r="M104" s="956">
        <v>0.55920400000000003</v>
      </c>
      <c r="N104" s="957">
        <v>2.1035000000000002E-2</v>
      </c>
    </row>
    <row r="105" spans="2:14" ht="20.25" customHeight="1">
      <c r="B105" s="166" t="s">
        <v>7</v>
      </c>
      <c r="C105" s="236" t="s">
        <v>108</v>
      </c>
      <c r="D105" s="255">
        <f>県内自給率!E12</f>
        <v>0.21689999999999998</v>
      </c>
      <c r="E105" s="203">
        <v>0.31652645604850471</v>
      </c>
      <c r="F105" s="203">
        <v>0.13546159122625814</v>
      </c>
      <c r="G105" s="1303"/>
      <c r="H105" s="1303"/>
      <c r="I105" s="1213"/>
      <c r="J105" s="204">
        <f>消費パターン!E12</f>
        <v>1.5989999999999999E-3</v>
      </c>
      <c r="K105" s="204">
        <f>雇用表!L14</f>
        <v>3.4896000000000003E-2</v>
      </c>
      <c r="L105" s="204">
        <f>雇用表!M14</f>
        <v>3.3870999999999998E-2</v>
      </c>
      <c r="M105" s="956">
        <v>0.57720199999999999</v>
      </c>
      <c r="N105" s="957">
        <v>3.1583E-2</v>
      </c>
    </row>
    <row r="106" spans="2:14" ht="20.25" customHeight="1">
      <c r="B106" s="166" t="s">
        <v>8</v>
      </c>
      <c r="C106" s="234" t="s">
        <v>136</v>
      </c>
      <c r="D106" s="255">
        <f>県内自給率!E13</f>
        <v>4.783599999999999E-2</v>
      </c>
      <c r="E106" s="203">
        <v>0.49097754264263604</v>
      </c>
      <c r="F106" s="203">
        <v>9.3045463526002681E-2</v>
      </c>
      <c r="G106" s="1303"/>
      <c r="H106" s="1303"/>
      <c r="I106" s="1213"/>
      <c r="J106" s="204">
        <f>消費パターン!E13</f>
        <v>8.3800000000000003E-3</v>
      </c>
      <c r="K106" s="204">
        <f>雇用表!L15</f>
        <v>1.5268E-2</v>
      </c>
      <c r="L106" s="204">
        <f>雇用表!M15</f>
        <v>1.5268E-2</v>
      </c>
      <c r="M106" s="956">
        <v>0.552477</v>
      </c>
      <c r="N106" s="957">
        <v>1.146E-2</v>
      </c>
    </row>
    <row r="107" spans="2:14" ht="20.25" customHeight="1">
      <c r="B107" s="166" t="s">
        <v>9</v>
      </c>
      <c r="C107" s="236" t="s">
        <v>306</v>
      </c>
      <c r="D107" s="255">
        <f>県内自給率!E14</f>
        <v>3.1436000000000019E-2</v>
      </c>
      <c r="E107" s="203">
        <v>0.36985357450473727</v>
      </c>
      <c r="F107" s="203">
        <v>8.8372093023255813E-2</v>
      </c>
      <c r="G107" s="1303"/>
      <c r="H107" s="1303"/>
      <c r="I107" s="1213"/>
      <c r="J107" s="204">
        <f>消費パターン!E14</f>
        <v>1.6721E-2</v>
      </c>
      <c r="K107" s="204">
        <f>雇用表!L16</f>
        <v>2.0671999999999999E-2</v>
      </c>
      <c r="L107" s="204">
        <f>雇用表!M16</f>
        <v>2.0671999999999999E-2</v>
      </c>
      <c r="M107" s="956">
        <v>0.33857199999999998</v>
      </c>
      <c r="N107" s="957">
        <v>1.5691E-2</v>
      </c>
    </row>
    <row r="108" spans="2:14" ht="20.25" customHeight="1">
      <c r="B108" s="166" t="s">
        <v>10</v>
      </c>
      <c r="C108" s="236" t="s">
        <v>581</v>
      </c>
      <c r="D108" s="255">
        <f>県内自給率!E15</f>
        <v>0.15337699999999999</v>
      </c>
      <c r="E108" s="203">
        <v>0.39133767727098506</v>
      </c>
      <c r="F108" s="203">
        <v>0.2386291043822665</v>
      </c>
      <c r="G108" s="1303"/>
      <c r="H108" s="1303"/>
      <c r="I108" s="1213"/>
      <c r="J108" s="204">
        <f>消費パターン!E15</f>
        <v>3.0019999999999999E-3</v>
      </c>
      <c r="K108" s="204">
        <f>雇用表!L17</f>
        <v>6.88E-2</v>
      </c>
      <c r="L108" s="204">
        <f>雇用表!M17</f>
        <v>6.8640999999999994E-2</v>
      </c>
      <c r="M108" s="956">
        <v>0.52326799999999996</v>
      </c>
      <c r="N108" s="957">
        <v>3.8129000000000003E-2</v>
      </c>
    </row>
    <row r="109" spans="2:14" ht="20.25" customHeight="1">
      <c r="B109" s="166" t="s">
        <v>11</v>
      </c>
      <c r="C109" s="234" t="s">
        <v>307</v>
      </c>
      <c r="D109" s="255">
        <f>県内自給率!E16</f>
        <v>0.37539199999999995</v>
      </c>
      <c r="E109" s="203">
        <v>0.49326006203806533</v>
      </c>
      <c r="F109" s="203">
        <v>0.23134071152299621</v>
      </c>
      <c r="G109" s="1303"/>
      <c r="H109" s="1303"/>
      <c r="I109" s="1213"/>
      <c r="J109" s="204">
        <f>消費パターン!E16</f>
        <v>4.6200000000000001E-4</v>
      </c>
      <c r="K109" s="204">
        <f>雇用表!L18</f>
        <v>3.5307999999999999E-2</v>
      </c>
      <c r="L109" s="204">
        <f>雇用表!M18</f>
        <v>3.5173999999999997E-2</v>
      </c>
      <c r="M109" s="956">
        <v>0.55282200000000004</v>
      </c>
      <c r="N109" s="957">
        <v>2.4368999999999998E-2</v>
      </c>
    </row>
    <row r="110" spans="2:14" ht="20.25" customHeight="1">
      <c r="B110" s="166" t="s">
        <v>12</v>
      </c>
      <c r="C110" s="234" t="s">
        <v>137</v>
      </c>
      <c r="D110" s="255">
        <f>県内自給率!E17</f>
        <v>7.7842999999999996E-2</v>
      </c>
      <c r="E110" s="203">
        <v>0.39755922469490307</v>
      </c>
      <c r="F110" s="203">
        <v>0.13443407513759273</v>
      </c>
      <c r="G110" s="1303"/>
      <c r="H110" s="1303"/>
      <c r="I110" s="1213"/>
      <c r="J110" s="204">
        <f>消費パターン!E17</f>
        <v>-6.7999999999999999E-5</v>
      </c>
      <c r="K110" s="204">
        <f>雇用表!L19</f>
        <v>4.4172999999999997E-2</v>
      </c>
      <c r="L110" s="204">
        <f>雇用表!M19</f>
        <v>4.3886000000000001E-2</v>
      </c>
      <c r="M110" s="956">
        <v>0.38709700000000002</v>
      </c>
      <c r="N110" s="957">
        <v>1.6129000000000001E-2</v>
      </c>
    </row>
    <row r="111" spans="2:14" ht="20.25" customHeight="1">
      <c r="B111" s="166" t="s">
        <v>13</v>
      </c>
      <c r="C111" s="234" t="s">
        <v>138</v>
      </c>
      <c r="D111" s="255">
        <f>県内自給率!E18</f>
        <v>0.13757799999999998</v>
      </c>
      <c r="E111" s="203">
        <v>0.27015403345331357</v>
      </c>
      <c r="F111" s="203">
        <v>8.3328922295151389E-2</v>
      </c>
      <c r="G111" s="1303"/>
      <c r="H111" s="1303"/>
      <c r="I111" s="1213"/>
      <c r="J111" s="204">
        <f>消費パターン!E18</f>
        <v>5.62E-4</v>
      </c>
      <c r="K111" s="204">
        <f>雇用表!L20</f>
        <v>1.7586999999999998E-2</v>
      </c>
      <c r="L111" s="204">
        <f>雇用表!M20</f>
        <v>1.7559999999999999E-2</v>
      </c>
      <c r="M111" s="956">
        <v>0.57617099999999999</v>
      </c>
      <c r="N111" s="957">
        <v>1.6257000000000001E-2</v>
      </c>
    </row>
    <row r="112" spans="2:14" ht="20.25" customHeight="1">
      <c r="B112" s="166" t="s">
        <v>14</v>
      </c>
      <c r="C112" s="234" t="s">
        <v>139</v>
      </c>
      <c r="D112" s="255">
        <f>県内自給率!E19</f>
        <v>0.18662100000000004</v>
      </c>
      <c r="E112" s="203">
        <v>0.43780285259318868</v>
      </c>
      <c r="F112" s="203">
        <v>0.2725202472475729</v>
      </c>
      <c r="G112" s="1303"/>
      <c r="H112" s="1303"/>
      <c r="I112" s="1213"/>
      <c r="J112" s="204">
        <f>消費パターン!E19</f>
        <v>9.2400000000000002E-4</v>
      </c>
      <c r="K112" s="204">
        <f>雇用表!L21</f>
        <v>6.3832E-2</v>
      </c>
      <c r="L112" s="204">
        <f>雇用表!M21</f>
        <v>6.3386999999999999E-2</v>
      </c>
      <c r="M112" s="956">
        <v>0.531748</v>
      </c>
      <c r="N112" s="957">
        <v>1.9185000000000001E-2</v>
      </c>
    </row>
    <row r="113" spans="2:14" ht="20.25" customHeight="1">
      <c r="B113" s="166" t="s">
        <v>28</v>
      </c>
      <c r="C113" s="234" t="s">
        <v>527</v>
      </c>
      <c r="D113" s="255">
        <f>県内自給率!E20</f>
        <v>0.10160400000000003</v>
      </c>
      <c r="E113" s="203">
        <v>0.46877172078244467</v>
      </c>
      <c r="F113" s="203">
        <v>0.28547314070102275</v>
      </c>
      <c r="G113" s="1303"/>
      <c r="H113" s="1303"/>
      <c r="I113" s="1213"/>
      <c r="J113" s="204">
        <f>消費パターン!E20</f>
        <v>4.3999999999999999E-5</v>
      </c>
      <c r="K113" s="204">
        <f>雇用表!L22</f>
        <v>5.8682999999999999E-2</v>
      </c>
      <c r="L113" s="204">
        <f>雇用表!M22</f>
        <v>5.8187000000000003E-2</v>
      </c>
      <c r="M113" s="956">
        <v>0.501641</v>
      </c>
      <c r="N113" s="957">
        <v>8.1150000000000007E-3</v>
      </c>
    </row>
    <row r="114" spans="2:14" ht="20.25" customHeight="1">
      <c r="B114" s="166" t="s">
        <v>109</v>
      </c>
      <c r="C114" s="234" t="s">
        <v>528</v>
      </c>
      <c r="D114" s="255">
        <f>県内自給率!E21</f>
        <v>0.27219300000000002</v>
      </c>
      <c r="E114" s="203">
        <v>0.4727360722736072</v>
      </c>
      <c r="F114" s="203">
        <v>0.26000215100021512</v>
      </c>
      <c r="G114" s="1303"/>
      <c r="H114" s="1303"/>
      <c r="I114" s="1213"/>
      <c r="J114" s="204">
        <f>消費パターン!E21</f>
        <v>2.5999999999999998E-5</v>
      </c>
      <c r="K114" s="204">
        <f>雇用表!L23</f>
        <v>4.8709000000000002E-2</v>
      </c>
      <c r="L114" s="204">
        <f>雇用表!M23</f>
        <v>4.8505E-2</v>
      </c>
      <c r="M114" s="956">
        <v>0.69600300000000004</v>
      </c>
      <c r="N114" s="957">
        <v>5.7320000000000001E-3</v>
      </c>
    </row>
    <row r="115" spans="2:14" ht="20.25" customHeight="1">
      <c r="B115" s="166" t="s">
        <v>110</v>
      </c>
      <c r="C115" s="234" t="s">
        <v>529</v>
      </c>
      <c r="D115" s="255">
        <f>県内自給率!E22</f>
        <v>3.7355999999999945E-2</v>
      </c>
      <c r="E115" s="203">
        <v>0.44339815463676713</v>
      </c>
      <c r="F115" s="203">
        <v>0.23829128708245736</v>
      </c>
      <c r="G115" s="1303"/>
      <c r="H115" s="1303"/>
      <c r="I115" s="1213"/>
      <c r="J115" s="204">
        <f>消費パターン!E22</f>
        <v>3.3599999999999998E-4</v>
      </c>
      <c r="K115" s="204">
        <f>雇用表!L24</f>
        <v>5.2032000000000002E-2</v>
      </c>
      <c r="L115" s="204">
        <f>雇用表!M24</f>
        <v>5.1987999999999999E-2</v>
      </c>
      <c r="M115" s="956">
        <v>0.70589299999999999</v>
      </c>
      <c r="N115" s="957">
        <v>4.8989999999999997E-3</v>
      </c>
    </row>
    <row r="116" spans="2:14" ht="20.25" customHeight="1">
      <c r="B116" s="166" t="s">
        <v>111</v>
      </c>
      <c r="C116" s="234" t="s">
        <v>530</v>
      </c>
      <c r="D116" s="255">
        <f>県内自給率!E23</f>
        <v>7.158500000000001E-2</v>
      </c>
      <c r="E116" s="203">
        <v>0.36318951862819365</v>
      </c>
      <c r="F116" s="203">
        <v>0.23013796111378923</v>
      </c>
      <c r="G116" s="1303"/>
      <c r="H116" s="1303"/>
      <c r="I116" s="1213"/>
      <c r="J116" s="204">
        <f>消費パターン!E23</f>
        <v>5.2099999999999998E-4</v>
      </c>
      <c r="K116" s="204">
        <f>雇用表!L25</f>
        <v>3.5230999999999998E-2</v>
      </c>
      <c r="L116" s="204">
        <f>雇用表!M25</f>
        <v>3.5208000000000003E-2</v>
      </c>
      <c r="M116" s="956">
        <v>0.26346999999999998</v>
      </c>
      <c r="N116" s="957">
        <v>1.1185E-2</v>
      </c>
    </row>
    <row r="117" spans="2:14" ht="20.25" customHeight="1">
      <c r="B117" s="166" t="s">
        <v>113</v>
      </c>
      <c r="C117" s="234" t="s">
        <v>531</v>
      </c>
      <c r="D117" s="255">
        <f>県内自給率!E24</f>
        <v>6.5110000000000445E-3</v>
      </c>
      <c r="E117" s="203">
        <v>0.38601152479210515</v>
      </c>
      <c r="F117" s="203">
        <v>0.20472033401193884</v>
      </c>
      <c r="G117" s="1303"/>
      <c r="H117" s="1303"/>
      <c r="I117" s="1213"/>
      <c r="J117" s="204">
        <f>消費パターン!E24</f>
        <v>1.039E-2</v>
      </c>
      <c r="K117" s="204">
        <f>雇用表!L26</f>
        <v>6.8528000000000006E-2</v>
      </c>
      <c r="L117" s="204">
        <f>雇用表!M26</f>
        <v>6.8354999999999999E-2</v>
      </c>
      <c r="M117" s="956">
        <v>0.40240500000000001</v>
      </c>
      <c r="N117" s="957">
        <v>6.7320000000000001E-3</v>
      </c>
    </row>
    <row r="118" spans="2:14" ht="20.25" customHeight="1">
      <c r="B118" s="166" t="s">
        <v>114</v>
      </c>
      <c r="C118" s="234" t="s">
        <v>582</v>
      </c>
      <c r="D118" s="255">
        <f>県内自給率!E25</f>
        <v>7.1590000000000265E-3</v>
      </c>
      <c r="E118" s="203">
        <v>0.37528089887640448</v>
      </c>
      <c r="F118" s="203">
        <v>0.21158167675021608</v>
      </c>
      <c r="G118" s="1303"/>
      <c r="H118" s="1303"/>
      <c r="I118" s="1213"/>
      <c r="J118" s="204">
        <f>消費パターン!E25</f>
        <v>1.1502E-2</v>
      </c>
      <c r="K118" s="204">
        <f>雇用表!L27</f>
        <v>0.14502999999999999</v>
      </c>
      <c r="L118" s="204">
        <f>雇用表!M27</f>
        <v>0.14468500000000001</v>
      </c>
      <c r="M118" s="956">
        <v>0.27023000000000003</v>
      </c>
      <c r="N118" s="957">
        <v>7.607E-3</v>
      </c>
    </row>
    <row r="119" spans="2:14" ht="20.25" customHeight="1">
      <c r="B119" s="166" t="s">
        <v>115</v>
      </c>
      <c r="C119" s="234" t="s">
        <v>140</v>
      </c>
      <c r="D119" s="255">
        <f>県内自給率!E26</f>
        <v>1.4216000000000006E-2</v>
      </c>
      <c r="E119" s="203">
        <v>0.26554595194671321</v>
      </c>
      <c r="F119" s="203">
        <v>0.16022520022202838</v>
      </c>
      <c r="G119" s="1303"/>
      <c r="H119" s="1303"/>
      <c r="I119" s="1213"/>
      <c r="J119" s="204">
        <f>消費パターン!E26</f>
        <v>1.9706999999999999E-2</v>
      </c>
      <c r="K119" s="204">
        <f>雇用表!L28</f>
        <v>3.9125E-2</v>
      </c>
      <c r="L119" s="204">
        <f>雇用表!M28</f>
        <v>3.9093000000000003E-2</v>
      </c>
      <c r="M119" s="956">
        <v>0.325293</v>
      </c>
      <c r="N119" s="957">
        <v>1.5640000000000001E-2</v>
      </c>
    </row>
    <row r="120" spans="2:14" ht="20.25" customHeight="1">
      <c r="B120" s="166" t="s">
        <v>116</v>
      </c>
      <c r="C120" s="234" t="s">
        <v>112</v>
      </c>
      <c r="D120" s="255">
        <f>県内自給率!E27</f>
        <v>0.19950400000000001</v>
      </c>
      <c r="E120" s="203">
        <v>0.42779027621547305</v>
      </c>
      <c r="F120" s="203">
        <v>0.25934258217722783</v>
      </c>
      <c r="G120" s="1303"/>
      <c r="H120" s="1303"/>
      <c r="I120" s="1213"/>
      <c r="J120" s="204">
        <f>消費パターン!E27</f>
        <v>1.0224E-2</v>
      </c>
      <c r="K120" s="204">
        <f>雇用表!L29</f>
        <v>0.105768</v>
      </c>
      <c r="L120" s="204">
        <f>雇用表!M29</f>
        <v>0.10036200000000001</v>
      </c>
      <c r="M120" s="956">
        <v>0.53887600000000002</v>
      </c>
      <c r="N120" s="957">
        <v>1.847E-2</v>
      </c>
    </row>
    <row r="121" spans="2:14" ht="20.25" customHeight="1">
      <c r="B121" s="166" t="s">
        <v>117</v>
      </c>
      <c r="C121" s="234" t="s">
        <v>18</v>
      </c>
      <c r="D121" s="255">
        <f>県内自給率!E28</f>
        <v>1</v>
      </c>
      <c r="E121" s="203">
        <v>0.47825465738353734</v>
      </c>
      <c r="F121" s="203">
        <v>0.35319163701902961</v>
      </c>
      <c r="G121" s="1303"/>
      <c r="H121" s="1303"/>
      <c r="I121" s="1213"/>
      <c r="J121" s="204">
        <f>消費パターン!E28</f>
        <v>0</v>
      </c>
      <c r="K121" s="204">
        <f>雇用表!L30</f>
        <v>9.9030000000000007E-2</v>
      </c>
      <c r="L121" s="204">
        <f>雇用表!M30</f>
        <v>8.1623000000000001E-2</v>
      </c>
      <c r="M121" s="956">
        <v>0</v>
      </c>
      <c r="N121" s="957">
        <v>0</v>
      </c>
    </row>
    <row r="122" spans="2:14" ht="20.25" customHeight="1">
      <c r="B122" s="166" t="s">
        <v>118</v>
      </c>
      <c r="C122" s="234" t="s">
        <v>141</v>
      </c>
      <c r="D122" s="255">
        <f>県内自給率!E29</f>
        <v>0.776536</v>
      </c>
      <c r="E122" s="203">
        <v>0.36288682822335372</v>
      </c>
      <c r="F122" s="203">
        <v>8.0564512895706014E-2</v>
      </c>
      <c r="G122" s="1303"/>
      <c r="H122" s="1303"/>
      <c r="I122" s="1213"/>
      <c r="J122" s="204">
        <f>消費パターン!E29</f>
        <v>2.2811999999999999E-2</v>
      </c>
      <c r="K122" s="204">
        <f>雇用表!L31</f>
        <v>5.0860000000000002E-3</v>
      </c>
      <c r="L122" s="204">
        <f>雇用表!M31</f>
        <v>5.0860000000000002E-3</v>
      </c>
      <c r="M122" s="956">
        <v>0</v>
      </c>
      <c r="N122" s="957">
        <v>0</v>
      </c>
    </row>
    <row r="123" spans="2:14" ht="20.25" customHeight="1">
      <c r="B123" s="166" t="s">
        <v>119</v>
      </c>
      <c r="C123" s="234" t="s">
        <v>532</v>
      </c>
      <c r="D123" s="255">
        <f>県内自給率!E30</f>
        <v>0.99990999999999997</v>
      </c>
      <c r="E123" s="203">
        <v>0.49728968883830971</v>
      </c>
      <c r="F123" s="203">
        <v>0.14321224281992154</v>
      </c>
      <c r="G123" s="1303"/>
      <c r="H123" s="1303"/>
      <c r="I123" s="1213"/>
      <c r="J123" s="204">
        <f>消費パターン!E30</f>
        <v>6.5750000000000001E-3</v>
      </c>
      <c r="K123" s="204">
        <f>雇用表!L32</f>
        <v>2.1263000000000001E-2</v>
      </c>
      <c r="L123" s="204">
        <f>雇用表!M32</f>
        <v>2.1263000000000001E-2</v>
      </c>
      <c r="M123" s="956">
        <v>0</v>
      </c>
      <c r="N123" s="957">
        <v>0</v>
      </c>
    </row>
    <row r="124" spans="2:14" ht="20.25" customHeight="1">
      <c r="B124" s="166" t="s">
        <v>120</v>
      </c>
      <c r="C124" s="234" t="s">
        <v>533</v>
      </c>
      <c r="D124" s="255">
        <f>県内自給率!E31</f>
        <v>0.93095700000000003</v>
      </c>
      <c r="E124" s="203">
        <v>0.66192534194528874</v>
      </c>
      <c r="F124" s="203">
        <v>0.48050436930091184</v>
      </c>
      <c r="G124" s="1303"/>
      <c r="H124" s="1303"/>
      <c r="I124" s="1213"/>
      <c r="J124" s="204">
        <f>消費パターン!E31</f>
        <v>1.044E-3</v>
      </c>
      <c r="K124" s="204">
        <f>雇用表!L33</f>
        <v>6.8934999999999996E-2</v>
      </c>
      <c r="L124" s="204">
        <f>雇用表!M33</f>
        <v>6.7604999999999998E-2</v>
      </c>
      <c r="M124" s="956">
        <v>0</v>
      </c>
      <c r="N124" s="957">
        <v>0</v>
      </c>
    </row>
    <row r="125" spans="2:14" ht="20.25" customHeight="1">
      <c r="B125" s="166" t="s">
        <v>121</v>
      </c>
      <c r="C125" s="234" t="s">
        <v>19</v>
      </c>
      <c r="D125" s="255">
        <f>県内自給率!E32</f>
        <v>0.62944500000000003</v>
      </c>
      <c r="E125" s="203">
        <v>0.61945494943998547</v>
      </c>
      <c r="F125" s="203">
        <v>0.35366798168049701</v>
      </c>
      <c r="G125" s="1303"/>
      <c r="H125" s="1303"/>
      <c r="I125" s="1213"/>
      <c r="J125" s="204">
        <f>消費パターン!E32</f>
        <v>0.16015599999999999</v>
      </c>
      <c r="K125" s="204">
        <f>雇用表!L34</f>
        <v>0.14697299999999999</v>
      </c>
      <c r="L125" s="204">
        <f>雇用表!M34</f>
        <v>0.128694</v>
      </c>
      <c r="M125" s="956">
        <v>0</v>
      </c>
      <c r="N125" s="957">
        <v>0</v>
      </c>
    </row>
    <row r="126" spans="2:14" ht="20.25" customHeight="1">
      <c r="B126" s="166" t="s">
        <v>122</v>
      </c>
      <c r="C126" s="234" t="s">
        <v>20</v>
      </c>
      <c r="D126" s="255">
        <f>県内自給率!E33</f>
        <v>0.78769699999999998</v>
      </c>
      <c r="E126" s="203">
        <v>0.679115241176107</v>
      </c>
      <c r="F126" s="203">
        <v>0.32178105618857272</v>
      </c>
      <c r="G126" s="1303"/>
      <c r="H126" s="1303"/>
      <c r="I126" s="1213"/>
      <c r="J126" s="204">
        <f>消費パターン!E33</f>
        <v>6.4534999999999995E-2</v>
      </c>
      <c r="K126" s="204">
        <f>雇用表!L35</f>
        <v>6.7557000000000006E-2</v>
      </c>
      <c r="L126" s="204">
        <f>雇用表!M35</f>
        <v>6.5810999999999995E-2</v>
      </c>
      <c r="M126" s="956">
        <v>0</v>
      </c>
      <c r="N126" s="957">
        <v>0</v>
      </c>
    </row>
    <row r="127" spans="2:14" ht="20.25" customHeight="1">
      <c r="B127" s="166" t="s">
        <v>123</v>
      </c>
      <c r="C127" s="234" t="s">
        <v>21</v>
      </c>
      <c r="D127" s="255">
        <f>県内自給率!E34</f>
        <v>0.89658899999999997</v>
      </c>
      <c r="E127" s="203">
        <v>0.87527114421600949</v>
      </c>
      <c r="F127" s="203">
        <v>2.5878859558619995E-2</v>
      </c>
      <c r="G127" s="1303"/>
      <c r="H127" s="1303"/>
      <c r="I127" s="1213"/>
      <c r="J127" s="204">
        <f>消費パターン!E34</f>
        <v>0.17646400000000001</v>
      </c>
      <c r="K127" s="204">
        <f>雇用表!L36</f>
        <v>8.3700000000000007E-3</v>
      </c>
      <c r="L127" s="204">
        <f>雇用表!M36</f>
        <v>6.0470000000000003E-3</v>
      </c>
      <c r="M127" s="956">
        <v>0</v>
      </c>
      <c r="N127" s="957">
        <v>0</v>
      </c>
    </row>
    <row r="128" spans="2:14" ht="20.25" customHeight="1">
      <c r="B128" s="166" t="s">
        <v>124</v>
      </c>
      <c r="C128" s="234" t="s">
        <v>534</v>
      </c>
      <c r="D128" s="255">
        <f>県内自給率!E35</f>
        <v>0.56455199999999994</v>
      </c>
      <c r="E128" s="203">
        <v>0.39083152467243143</v>
      </c>
      <c r="F128" s="203">
        <v>0.23698625417714542</v>
      </c>
      <c r="G128" s="1303"/>
      <c r="H128" s="1303"/>
      <c r="I128" s="1213"/>
      <c r="J128" s="204">
        <f>消費パターン!E35</f>
        <v>3.6087000000000001E-2</v>
      </c>
      <c r="K128" s="204">
        <f>雇用表!L37</f>
        <v>7.6495999999999995E-2</v>
      </c>
      <c r="L128" s="204">
        <f>雇用表!M37</f>
        <v>7.5577000000000005E-2</v>
      </c>
      <c r="M128" s="956">
        <v>0</v>
      </c>
      <c r="N128" s="957">
        <v>0</v>
      </c>
    </row>
    <row r="129" spans="2:15" ht="20.25" customHeight="1">
      <c r="B129" s="166" t="s">
        <v>125</v>
      </c>
      <c r="C129" s="234" t="s">
        <v>535</v>
      </c>
      <c r="D129" s="255">
        <f>県内自給率!E36</f>
        <v>0.64604499999999998</v>
      </c>
      <c r="E129" s="203">
        <v>0.51317615170321929</v>
      </c>
      <c r="F129" s="203">
        <v>0.15028879973325016</v>
      </c>
      <c r="G129" s="1303"/>
      <c r="H129" s="1303"/>
      <c r="I129" s="1213"/>
      <c r="J129" s="204">
        <f>消費パターン!E36</f>
        <v>4.5569999999999999E-2</v>
      </c>
      <c r="K129" s="204">
        <f>雇用表!L38</f>
        <v>2.3921000000000001E-2</v>
      </c>
      <c r="L129" s="204">
        <f>雇用表!M38</f>
        <v>2.2894000000000001E-2</v>
      </c>
      <c r="M129" s="956">
        <v>8.4829000000000002E-2</v>
      </c>
      <c r="N129" s="957">
        <v>5.855E-3</v>
      </c>
    </row>
    <row r="130" spans="2:15" ht="20.25" customHeight="1">
      <c r="B130" s="166" t="s">
        <v>127</v>
      </c>
      <c r="C130" s="234" t="s">
        <v>22</v>
      </c>
      <c r="D130" s="255">
        <f>県内自給率!E37</f>
        <v>1</v>
      </c>
      <c r="E130" s="203">
        <v>0.7174306556417458</v>
      </c>
      <c r="F130" s="203">
        <v>0.36598424964460863</v>
      </c>
      <c r="G130" s="1303"/>
      <c r="H130" s="1303"/>
      <c r="I130" s="1213"/>
      <c r="J130" s="204">
        <f>消費パターン!E37</f>
        <v>3.8839999999999999E-3</v>
      </c>
      <c r="K130" s="204">
        <f>雇用表!L39</f>
        <v>5.3893999999999997E-2</v>
      </c>
      <c r="L130" s="204">
        <f>雇用表!M39</f>
        <v>5.3893999999999997E-2</v>
      </c>
      <c r="M130" s="956">
        <v>0</v>
      </c>
      <c r="N130" s="957">
        <v>0</v>
      </c>
    </row>
    <row r="131" spans="2:15" ht="20.25" customHeight="1">
      <c r="B131" s="166" t="s">
        <v>129</v>
      </c>
      <c r="C131" s="234" t="s">
        <v>142</v>
      </c>
      <c r="D131" s="255">
        <f>県内自給率!E38</f>
        <v>0.93800499999999998</v>
      </c>
      <c r="E131" s="203">
        <v>0.74984624240679865</v>
      </c>
      <c r="F131" s="203">
        <v>0.50367048914607726</v>
      </c>
      <c r="G131" s="1303"/>
      <c r="H131" s="1303"/>
      <c r="I131" s="1213"/>
      <c r="J131" s="204">
        <f>消費パターン!E38</f>
        <v>1.3818E-2</v>
      </c>
      <c r="K131" s="204">
        <f>雇用表!L40</f>
        <v>8.4732000000000002E-2</v>
      </c>
      <c r="L131" s="204">
        <f>雇用表!M40</f>
        <v>8.2101999999999994E-2</v>
      </c>
      <c r="M131" s="956">
        <v>0</v>
      </c>
      <c r="N131" s="957">
        <v>0</v>
      </c>
    </row>
    <row r="132" spans="2:15" ht="20.25" customHeight="1">
      <c r="B132" s="166" t="s">
        <v>130</v>
      </c>
      <c r="C132" s="234" t="s">
        <v>536</v>
      </c>
      <c r="D132" s="255">
        <f>県内自給率!E39</f>
        <v>0.99397599999999997</v>
      </c>
      <c r="E132" s="203">
        <v>0.6154160700104675</v>
      </c>
      <c r="F132" s="203">
        <v>0.50362888010723239</v>
      </c>
      <c r="G132" s="1303"/>
      <c r="H132" s="1303"/>
      <c r="I132" s="1213"/>
      <c r="J132" s="204">
        <f>消費パターン!E39</f>
        <v>6.7088999999999996E-2</v>
      </c>
      <c r="K132" s="204">
        <f>雇用表!L41</f>
        <v>0.12191399999999999</v>
      </c>
      <c r="L132" s="204">
        <f>雇用表!M41</f>
        <v>0.119648</v>
      </c>
      <c r="M132" s="956">
        <v>0</v>
      </c>
      <c r="N132" s="957">
        <v>0</v>
      </c>
    </row>
    <row r="133" spans="2:15" ht="20.25" customHeight="1">
      <c r="B133" s="166" t="s">
        <v>15</v>
      </c>
      <c r="C133" s="234" t="s">
        <v>583</v>
      </c>
      <c r="D133" s="255">
        <f>県内自給率!E40</f>
        <v>0.99280599999999997</v>
      </c>
      <c r="E133" s="203">
        <v>0.58429734102929454</v>
      </c>
      <c r="F133" s="203">
        <v>0.49175260221701644</v>
      </c>
      <c r="G133" s="1303"/>
      <c r="H133" s="1303"/>
      <c r="I133" s="1213"/>
      <c r="J133" s="204">
        <f>消費パターン!E40</f>
        <v>1.6064999999999999E-2</v>
      </c>
      <c r="K133" s="204">
        <f>雇用表!L42</f>
        <v>0.128577</v>
      </c>
      <c r="L133" s="204">
        <f>雇用表!M42</f>
        <v>0.119811</v>
      </c>
      <c r="M133" s="956">
        <v>0</v>
      </c>
      <c r="N133" s="957">
        <v>0</v>
      </c>
    </row>
    <row r="134" spans="2:15" ht="20.25" customHeight="1">
      <c r="B134" s="166" t="s">
        <v>308</v>
      </c>
      <c r="C134" s="234" t="s">
        <v>126</v>
      </c>
      <c r="D134" s="255">
        <f>県内自給率!E41</f>
        <v>0.52265699999999993</v>
      </c>
      <c r="E134" s="203">
        <v>0.62004222748489635</v>
      </c>
      <c r="F134" s="203">
        <v>0.35565158442659911</v>
      </c>
      <c r="G134" s="1303"/>
      <c r="H134" s="1303"/>
      <c r="I134" s="1213"/>
      <c r="J134" s="204">
        <f>消費パターン!E41</f>
        <v>1.2689000000000001E-2</v>
      </c>
      <c r="K134" s="204">
        <f>雇用表!L43</f>
        <v>0.103239</v>
      </c>
      <c r="L134" s="204">
        <f>雇用表!M43</f>
        <v>8.9538000000000006E-2</v>
      </c>
      <c r="M134" s="956">
        <v>0</v>
      </c>
      <c r="N134" s="957">
        <v>0</v>
      </c>
    </row>
    <row r="135" spans="2:15" ht="20.25" customHeight="1">
      <c r="B135" s="166" t="s">
        <v>29</v>
      </c>
      <c r="C135" s="234" t="s">
        <v>128</v>
      </c>
      <c r="D135" s="255">
        <f>県内自給率!E42</f>
        <v>0.71028400000000003</v>
      </c>
      <c r="E135" s="203">
        <v>0.51958817861752604</v>
      </c>
      <c r="F135" s="203">
        <v>0.25761863497815457</v>
      </c>
      <c r="G135" s="350"/>
      <c r="H135" s="350"/>
      <c r="I135" s="1213"/>
      <c r="J135" s="204">
        <f>消費パターン!E42</f>
        <v>0.143812</v>
      </c>
      <c r="K135" s="204">
        <f>雇用表!L44</f>
        <v>0.1741</v>
      </c>
      <c r="L135" s="204">
        <f>雇用表!M44</f>
        <v>0.13689899999999999</v>
      </c>
      <c r="M135" s="956">
        <v>0</v>
      </c>
      <c r="N135" s="957">
        <v>0</v>
      </c>
    </row>
    <row r="136" spans="2:15" ht="20.25" customHeight="1">
      <c r="B136" s="166" t="s">
        <v>537</v>
      </c>
      <c r="C136" s="234" t="s">
        <v>143</v>
      </c>
      <c r="D136" s="255">
        <f>県内自給率!E43</f>
        <v>1</v>
      </c>
      <c r="E136" s="203">
        <v>0</v>
      </c>
      <c r="F136" s="203">
        <v>0</v>
      </c>
      <c r="G136" s="350"/>
      <c r="H136" s="350"/>
      <c r="I136" s="1213"/>
      <c r="J136" s="204">
        <f>消費パターン!E43</f>
        <v>0</v>
      </c>
      <c r="K136" s="204">
        <f>雇用表!L45</f>
        <v>0</v>
      </c>
      <c r="L136" s="204">
        <f>雇用表!M45</f>
        <v>0</v>
      </c>
      <c r="M136" s="956">
        <v>0</v>
      </c>
      <c r="N136" s="957">
        <v>0</v>
      </c>
    </row>
    <row r="137" spans="2:15" ht="20.25" customHeight="1">
      <c r="B137" s="166" t="s">
        <v>31</v>
      </c>
      <c r="C137" s="234" t="s">
        <v>23</v>
      </c>
      <c r="D137" s="255">
        <f>県内自給率!E44</f>
        <v>0.90303800000000001</v>
      </c>
      <c r="E137" s="203">
        <v>0.41207023657931774</v>
      </c>
      <c r="F137" s="203">
        <v>1.2700221164801287E-2</v>
      </c>
      <c r="G137" s="350"/>
      <c r="H137" s="350"/>
      <c r="I137" s="1214"/>
      <c r="J137" s="204">
        <f>消費パターン!E44</f>
        <v>3.4E-5</v>
      </c>
      <c r="K137" s="204">
        <f>雇用表!L46</f>
        <v>0.26211400000000001</v>
      </c>
      <c r="L137" s="204">
        <f>雇用表!M46</f>
        <v>0.230682</v>
      </c>
      <c r="M137" s="956">
        <v>2.4375999999999998E-2</v>
      </c>
      <c r="N137" s="957">
        <v>3.04E-2</v>
      </c>
      <c r="O137" s="143" t="s">
        <v>907</v>
      </c>
    </row>
    <row r="138" spans="2:15" ht="20.25" customHeight="1">
      <c r="B138" s="172"/>
      <c r="C138" s="237" t="s">
        <v>60</v>
      </c>
      <c r="D138" s="257" t="s">
        <v>176</v>
      </c>
      <c r="E138" s="206" t="s">
        <v>176</v>
      </c>
      <c r="F138" s="206" t="s">
        <v>176</v>
      </c>
      <c r="G138" s="206" t="s">
        <v>176</v>
      </c>
      <c r="H138" s="206" t="s">
        <v>176</v>
      </c>
      <c r="I138" s="942">
        <f>'(入力②)データ入力表'!K8</f>
        <v>0.53839599999999999</v>
      </c>
      <c r="J138" s="208">
        <f>消費パターン!E45</f>
        <v>1.0000020000000001</v>
      </c>
      <c r="K138" s="208">
        <f>雇用表!L47</f>
        <v>8.6990999999999999E-2</v>
      </c>
      <c r="L138" s="208">
        <f>雇用表!M47</f>
        <v>7.1327000000000002E-2</v>
      </c>
      <c r="M138" s="356" t="s">
        <v>577</v>
      </c>
      <c r="N138" s="357" t="s">
        <v>577</v>
      </c>
    </row>
  </sheetData>
  <sheetProtection sheet="1" objects="1" scenarios="1"/>
  <mergeCells count="26">
    <mergeCell ref="D96:N96"/>
    <mergeCell ref="D50:E50"/>
    <mergeCell ref="F50:G50"/>
    <mergeCell ref="I99:I137"/>
    <mergeCell ref="B52:C52"/>
    <mergeCell ref="B53:C53"/>
    <mergeCell ref="G99:G134"/>
    <mergeCell ref="H99:H134"/>
    <mergeCell ref="J50:K50"/>
    <mergeCell ref="H50:I50"/>
    <mergeCell ref="T4:V4"/>
    <mergeCell ref="N4:N5"/>
    <mergeCell ref="H4:H5"/>
    <mergeCell ref="I4:I5"/>
    <mergeCell ref="J4:L4"/>
    <mergeCell ref="M4:M5"/>
    <mergeCell ref="Q4:S4"/>
    <mergeCell ref="O4:O5"/>
    <mergeCell ref="P4:P5"/>
    <mergeCell ref="M8:M46"/>
    <mergeCell ref="N8:N46"/>
    <mergeCell ref="B2:C2"/>
    <mergeCell ref="B6:C6"/>
    <mergeCell ref="B7:C7"/>
    <mergeCell ref="E4:G4"/>
    <mergeCell ref="D4:D5"/>
  </mergeCells>
  <phoneticPr fontId="2"/>
  <pageMargins left="0.78740157480314965" right="0.78740157480314965" top="0.78740157480314965" bottom="0.78740157480314965" header="0" footer="0.19685039370078741"/>
  <pageSetup paperSize="9" scale="27" orientation="portrait" useFirstPageNumber="1" r:id="rId1"/>
  <headerFooter alignWithMargins="0">
    <oddFooter>&amp;C&amp;P / 3 ﾍﾟｰｼﾞ</oddFooter>
  </headerFooter>
  <rowBreaks count="2" manualBreakCount="2">
    <brk id="48" min="1" max="21" man="1"/>
    <brk id="94" min="1"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0" tint="-0.249977111117893"/>
    <pageSetUpPr autoPageBreaks="0"/>
  </sheetPr>
  <dimension ref="B2:BE53"/>
  <sheetViews>
    <sheetView showGridLines="0" view="pageBreakPreview" zoomScaleNormal="100" workbookViewId="0">
      <pane xSplit="3" ySplit="5" topLeftCell="D6" activePane="bottomRight" state="frozen"/>
      <selection activeCell="M21" sqref="M21"/>
      <selection pane="topRight" activeCell="M21" sqref="M21"/>
      <selection pane="bottomLeft" activeCell="M21" sqref="M21"/>
      <selection pane="bottomRight"/>
    </sheetView>
  </sheetViews>
  <sheetFormatPr defaultColWidth="10.125" defaultRowHeight="16.5" customHeight="1"/>
  <cols>
    <col min="1" max="1" width="1.625" style="199" customWidth="1"/>
    <col min="2" max="2" width="3" style="199" bestFit="1" customWidth="1"/>
    <col min="3" max="3" width="28.875" style="199" bestFit="1" customWidth="1"/>
    <col min="4" max="57" width="9.125" style="199" customWidth="1"/>
    <col min="58" max="16384" width="10.125" style="199"/>
  </cols>
  <sheetData>
    <row r="2" spans="2:57" ht="20.25" customHeight="1">
      <c r="B2" s="1167" t="s">
        <v>102</v>
      </c>
      <c r="C2" s="1168"/>
    </row>
    <row r="3" spans="2:57" ht="16.5" customHeight="1">
      <c r="B3" s="258"/>
      <c r="U3" s="259"/>
      <c r="BE3" s="259" t="s">
        <v>0</v>
      </c>
    </row>
    <row r="4" spans="2:57" ht="16.5" customHeight="1">
      <c r="B4" s="260"/>
      <c r="C4" s="261"/>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4" t="s">
        <v>549</v>
      </c>
      <c r="AR4" s="263" t="s">
        <v>538</v>
      </c>
      <c r="AS4" s="263" t="s">
        <v>550</v>
      </c>
      <c r="AT4" s="263" t="s">
        <v>551</v>
      </c>
      <c r="AU4" s="263" t="s">
        <v>552</v>
      </c>
      <c r="AV4" s="263" t="s">
        <v>553</v>
      </c>
      <c r="AW4" s="263" t="s">
        <v>554</v>
      </c>
      <c r="AX4" s="265" t="s">
        <v>555</v>
      </c>
      <c r="AY4" s="265" t="s">
        <v>556</v>
      </c>
      <c r="AZ4" s="265" t="s">
        <v>557</v>
      </c>
      <c r="BA4" s="265" t="s">
        <v>558</v>
      </c>
      <c r="BB4" s="265" t="s">
        <v>559</v>
      </c>
      <c r="BC4" s="265" t="s">
        <v>560</v>
      </c>
      <c r="BD4" s="265" t="s">
        <v>561</v>
      </c>
      <c r="BE4" s="266" t="s">
        <v>548</v>
      </c>
    </row>
    <row r="5" spans="2:57" ht="36" customHeight="1">
      <c r="B5" s="267"/>
      <c r="C5" s="268"/>
      <c r="D5" s="217" t="s">
        <v>16</v>
      </c>
      <c r="E5" s="269" t="s">
        <v>899</v>
      </c>
      <c r="F5" s="269" t="s">
        <v>900</v>
      </c>
      <c r="G5" s="269" t="s">
        <v>17</v>
      </c>
      <c r="H5" s="269" t="s">
        <v>526</v>
      </c>
      <c r="I5" s="269" t="s">
        <v>135</v>
      </c>
      <c r="J5" s="269" t="s">
        <v>108</v>
      </c>
      <c r="K5" s="269" t="s">
        <v>136</v>
      </c>
      <c r="L5" s="269" t="s">
        <v>306</v>
      </c>
      <c r="M5" s="269" t="s">
        <v>581</v>
      </c>
      <c r="N5" s="269" t="s">
        <v>307</v>
      </c>
      <c r="O5" s="269" t="s">
        <v>137</v>
      </c>
      <c r="P5" s="269" t="s">
        <v>138</v>
      </c>
      <c r="Q5" s="269" t="s">
        <v>139</v>
      </c>
      <c r="R5" s="269" t="s">
        <v>527</v>
      </c>
      <c r="S5" s="269" t="s">
        <v>528</v>
      </c>
      <c r="T5" s="269" t="s">
        <v>529</v>
      </c>
      <c r="U5" s="269" t="s">
        <v>530</v>
      </c>
      <c r="V5" s="269" t="s">
        <v>531</v>
      </c>
      <c r="W5" s="269" t="s">
        <v>582</v>
      </c>
      <c r="X5" s="269" t="s">
        <v>140</v>
      </c>
      <c r="Y5" s="269" t="s">
        <v>112</v>
      </c>
      <c r="Z5" s="269" t="s">
        <v>18</v>
      </c>
      <c r="AA5" s="269" t="s">
        <v>141</v>
      </c>
      <c r="AB5" s="269" t="s">
        <v>532</v>
      </c>
      <c r="AC5" s="269" t="s">
        <v>533</v>
      </c>
      <c r="AD5" s="269" t="s">
        <v>19</v>
      </c>
      <c r="AE5" s="269" t="s">
        <v>20</v>
      </c>
      <c r="AF5" s="269" t="s">
        <v>21</v>
      </c>
      <c r="AG5" s="269" t="s">
        <v>534</v>
      </c>
      <c r="AH5" s="269" t="s">
        <v>535</v>
      </c>
      <c r="AI5" s="269" t="s">
        <v>22</v>
      </c>
      <c r="AJ5" s="269" t="s">
        <v>142</v>
      </c>
      <c r="AK5" s="269" t="s">
        <v>536</v>
      </c>
      <c r="AL5" s="269" t="s">
        <v>583</v>
      </c>
      <c r="AM5" s="269" t="s">
        <v>126</v>
      </c>
      <c r="AN5" s="269" t="s">
        <v>128</v>
      </c>
      <c r="AO5" s="269" t="s">
        <v>143</v>
      </c>
      <c r="AP5" s="269" t="s">
        <v>23</v>
      </c>
      <c r="AQ5" s="270" t="s">
        <v>24</v>
      </c>
      <c r="AR5" s="269" t="s">
        <v>562</v>
      </c>
      <c r="AS5" s="269" t="s">
        <v>563</v>
      </c>
      <c r="AT5" s="269" t="s">
        <v>564</v>
      </c>
      <c r="AU5" s="269" t="s">
        <v>565</v>
      </c>
      <c r="AV5" s="269" t="s">
        <v>566</v>
      </c>
      <c r="AW5" s="269" t="s">
        <v>35</v>
      </c>
      <c r="AX5" s="252" t="s">
        <v>567</v>
      </c>
      <c r="AY5" s="252" t="s">
        <v>568</v>
      </c>
      <c r="AZ5" s="252" t="s">
        <v>901</v>
      </c>
      <c r="BA5" s="252" t="s">
        <v>177</v>
      </c>
      <c r="BB5" s="252" t="s">
        <v>36</v>
      </c>
      <c r="BC5" s="252" t="s">
        <v>902</v>
      </c>
      <c r="BD5" s="252" t="s">
        <v>25</v>
      </c>
      <c r="BE5" s="271" t="s">
        <v>26</v>
      </c>
    </row>
    <row r="6" spans="2:57" ht="16.5" customHeight="1">
      <c r="B6" s="166" t="s">
        <v>1</v>
      </c>
      <c r="C6" s="232" t="s">
        <v>16</v>
      </c>
      <c r="D6" s="959">
        <v>20122</v>
      </c>
      <c r="E6" s="960">
        <v>50</v>
      </c>
      <c r="F6" s="960">
        <v>0</v>
      </c>
      <c r="G6" s="960">
        <v>0</v>
      </c>
      <c r="H6" s="960">
        <v>30780</v>
      </c>
      <c r="I6" s="960">
        <v>24</v>
      </c>
      <c r="J6" s="960">
        <v>93</v>
      </c>
      <c r="K6" s="960">
        <v>309</v>
      </c>
      <c r="L6" s="960">
        <v>0</v>
      </c>
      <c r="M6" s="960">
        <v>59</v>
      </c>
      <c r="N6" s="960">
        <v>0</v>
      </c>
      <c r="O6" s="960">
        <v>0</v>
      </c>
      <c r="P6" s="960">
        <v>0</v>
      </c>
      <c r="Q6" s="960">
        <v>0</v>
      </c>
      <c r="R6" s="960">
        <v>0</v>
      </c>
      <c r="S6" s="960">
        <v>0</v>
      </c>
      <c r="T6" s="960">
        <v>0</v>
      </c>
      <c r="U6" s="960">
        <v>0</v>
      </c>
      <c r="V6" s="960">
        <v>0</v>
      </c>
      <c r="W6" s="960">
        <v>0</v>
      </c>
      <c r="X6" s="960">
        <v>0</v>
      </c>
      <c r="Y6" s="960">
        <v>141</v>
      </c>
      <c r="Z6" s="960">
        <v>563</v>
      </c>
      <c r="AA6" s="960">
        <v>0</v>
      </c>
      <c r="AB6" s="960">
        <v>0</v>
      </c>
      <c r="AC6" s="960">
        <v>0</v>
      </c>
      <c r="AD6" s="960">
        <v>88</v>
      </c>
      <c r="AE6" s="960">
        <v>0</v>
      </c>
      <c r="AF6" s="960">
        <v>1</v>
      </c>
      <c r="AG6" s="960">
        <v>9</v>
      </c>
      <c r="AH6" s="960">
        <v>0</v>
      </c>
      <c r="AI6" s="960">
        <v>9</v>
      </c>
      <c r="AJ6" s="960">
        <v>695</v>
      </c>
      <c r="AK6" s="960">
        <v>1603</v>
      </c>
      <c r="AL6" s="960">
        <v>79</v>
      </c>
      <c r="AM6" s="960">
        <v>1</v>
      </c>
      <c r="AN6" s="960">
        <v>5619</v>
      </c>
      <c r="AO6" s="960">
        <v>0</v>
      </c>
      <c r="AP6" s="960">
        <v>0</v>
      </c>
      <c r="AQ6" s="961">
        <v>60245</v>
      </c>
      <c r="AR6" s="960">
        <v>296</v>
      </c>
      <c r="AS6" s="960">
        <v>25305</v>
      </c>
      <c r="AT6" s="960">
        <v>0</v>
      </c>
      <c r="AU6" s="960">
        <v>0</v>
      </c>
      <c r="AV6" s="960">
        <v>1195</v>
      </c>
      <c r="AW6" s="960">
        <v>-1166</v>
      </c>
      <c r="AX6" s="962">
        <v>25630</v>
      </c>
      <c r="AY6" s="962">
        <v>85875</v>
      </c>
      <c r="AZ6" s="962">
        <v>142187</v>
      </c>
      <c r="BA6" s="962">
        <v>167817</v>
      </c>
      <c r="BB6" s="962">
        <v>228062</v>
      </c>
      <c r="BC6" s="962">
        <v>-43644</v>
      </c>
      <c r="BD6" s="962">
        <v>124173</v>
      </c>
      <c r="BE6" s="963">
        <v>184418</v>
      </c>
    </row>
    <row r="7" spans="2:57" ht="16.5" customHeight="1">
      <c r="B7" s="166" t="s">
        <v>2</v>
      </c>
      <c r="C7" s="234" t="s">
        <v>899</v>
      </c>
      <c r="D7" s="964">
        <v>19</v>
      </c>
      <c r="E7" s="960">
        <v>4703</v>
      </c>
      <c r="F7" s="960">
        <v>0</v>
      </c>
      <c r="G7" s="960">
        <v>2</v>
      </c>
      <c r="H7" s="960">
        <v>70</v>
      </c>
      <c r="I7" s="960">
        <v>0</v>
      </c>
      <c r="J7" s="960">
        <v>10375</v>
      </c>
      <c r="K7" s="960">
        <v>18</v>
      </c>
      <c r="L7" s="960">
        <v>0</v>
      </c>
      <c r="M7" s="960">
        <v>0</v>
      </c>
      <c r="N7" s="960">
        <v>0</v>
      </c>
      <c r="O7" s="960">
        <v>0</v>
      </c>
      <c r="P7" s="960">
        <v>0</v>
      </c>
      <c r="Q7" s="960">
        <v>0</v>
      </c>
      <c r="R7" s="960">
        <v>0</v>
      </c>
      <c r="S7" s="960">
        <v>0</v>
      </c>
      <c r="T7" s="960">
        <v>0</v>
      </c>
      <c r="U7" s="960">
        <v>0</v>
      </c>
      <c r="V7" s="960">
        <v>0</v>
      </c>
      <c r="W7" s="960">
        <v>0</v>
      </c>
      <c r="X7" s="960">
        <v>0</v>
      </c>
      <c r="Y7" s="960">
        <v>4</v>
      </c>
      <c r="Z7" s="960">
        <v>32</v>
      </c>
      <c r="AA7" s="960">
        <v>0</v>
      </c>
      <c r="AB7" s="960">
        <v>0</v>
      </c>
      <c r="AC7" s="960">
        <v>0</v>
      </c>
      <c r="AD7" s="960">
        <v>0</v>
      </c>
      <c r="AE7" s="960">
        <v>0</v>
      </c>
      <c r="AF7" s="960">
        <v>0</v>
      </c>
      <c r="AG7" s="960">
        <v>0</v>
      </c>
      <c r="AH7" s="960">
        <v>0</v>
      </c>
      <c r="AI7" s="960">
        <v>1</v>
      </c>
      <c r="AJ7" s="960">
        <v>15</v>
      </c>
      <c r="AK7" s="960">
        <v>45</v>
      </c>
      <c r="AL7" s="960">
        <v>0</v>
      </c>
      <c r="AM7" s="960">
        <v>0</v>
      </c>
      <c r="AN7" s="960">
        <v>348</v>
      </c>
      <c r="AO7" s="960">
        <v>0</v>
      </c>
      <c r="AP7" s="960">
        <v>0</v>
      </c>
      <c r="AQ7" s="961">
        <v>15632</v>
      </c>
      <c r="AR7" s="960">
        <v>18</v>
      </c>
      <c r="AS7" s="960">
        <v>1243</v>
      </c>
      <c r="AT7" s="960">
        <v>0</v>
      </c>
      <c r="AU7" s="960">
        <v>0</v>
      </c>
      <c r="AV7" s="960">
        <v>0</v>
      </c>
      <c r="AW7" s="960">
        <v>10203</v>
      </c>
      <c r="AX7" s="962">
        <v>11464</v>
      </c>
      <c r="AY7" s="962">
        <v>27096</v>
      </c>
      <c r="AZ7" s="962">
        <v>12021</v>
      </c>
      <c r="BA7" s="962">
        <v>23485</v>
      </c>
      <c r="BB7" s="962">
        <v>39117</v>
      </c>
      <c r="BC7" s="962">
        <v>-5308</v>
      </c>
      <c r="BD7" s="962">
        <v>18177</v>
      </c>
      <c r="BE7" s="963">
        <v>33809</v>
      </c>
    </row>
    <row r="8" spans="2:57" ht="16.5" customHeight="1">
      <c r="B8" s="166" t="s">
        <v>3</v>
      </c>
      <c r="C8" s="234" t="s">
        <v>900</v>
      </c>
      <c r="D8" s="964">
        <v>0</v>
      </c>
      <c r="E8" s="960">
        <v>0</v>
      </c>
      <c r="F8" s="960">
        <v>59</v>
      </c>
      <c r="G8" s="960">
        <v>0</v>
      </c>
      <c r="H8" s="960">
        <v>1845</v>
      </c>
      <c r="I8" s="960">
        <v>0</v>
      </c>
      <c r="J8" s="960">
        <v>0</v>
      </c>
      <c r="K8" s="960">
        <v>10</v>
      </c>
      <c r="L8" s="960">
        <v>0</v>
      </c>
      <c r="M8" s="960">
        <v>0</v>
      </c>
      <c r="N8" s="960">
        <v>0</v>
      </c>
      <c r="O8" s="960">
        <v>0</v>
      </c>
      <c r="P8" s="960">
        <v>0</v>
      </c>
      <c r="Q8" s="960">
        <v>0</v>
      </c>
      <c r="R8" s="960">
        <v>0</v>
      </c>
      <c r="S8" s="960">
        <v>0</v>
      </c>
      <c r="T8" s="960">
        <v>0</v>
      </c>
      <c r="U8" s="960">
        <v>0</v>
      </c>
      <c r="V8" s="960">
        <v>0</v>
      </c>
      <c r="W8" s="960">
        <v>0</v>
      </c>
      <c r="X8" s="960">
        <v>0</v>
      </c>
      <c r="Y8" s="960">
        <v>221</v>
      </c>
      <c r="Z8" s="960">
        <v>0</v>
      </c>
      <c r="AA8" s="960">
        <v>0</v>
      </c>
      <c r="AB8" s="960">
        <v>0</v>
      </c>
      <c r="AC8" s="960">
        <v>0</v>
      </c>
      <c r="AD8" s="960">
        <v>0</v>
      </c>
      <c r="AE8" s="960">
        <v>0</v>
      </c>
      <c r="AF8" s="960">
        <v>0</v>
      </c>
      <c r="AG8" s="960">
        <v>1</v>
      </c>
      <c r="AH8" s="960">
        <v>0</v>
      </c>
      <c r="AI8" s="960">
        <v>1</v>
      </c>
      <c r="AJ8" s="960">
        <v>16</v>
      </c>
      <c r="AK8" s="960">
        <v>381</v>
      </c>
      <c r="AL8" s="960">
        <v>0</v>
      </c>
      <c r="AM8" s="960">
        <v>0</v>
      </c>
      <c r="AN8" s="960">
        <v>1247</v>
      </c>
      <c r="AO8" s="960">
        <v>0</v>
      </c>
      <c r="AP8" s="960">
        <v>0</v>
      </c>
      <c r="AQ8" s="961">
        <v>3781</v>
      </c>
      <c r="AR8" s="960">
        <v>85</v>
      </c>
      <c r="AS8" s="960">
        <v>2353</v>
      </c>
      <c r="AT8" s="960">
        <v>0</v>
      </c>
      <c r="AU8" s="960">
        <v>0</v>
      </c>
      <c r="AV8" s="960">
        <v>0</v>
      </c>
      <c r="AW8" s="960">
        <v>2</v>
      </c>
      <c r="AX8" s="962">
        <v>2440</v>
      </c>
      <c r="AY8" s="962">
        <v>6221</v>
      </c>
      <c r="AZ8" s="962">
        <v>2077</v>
      </c>
      <c r="BA8" s="962">
        <v>4517</v>
      </c>
      <c r="BB8" s="962">
        <v>8298</v>
      </c>
      <c r="BC8" s="962">
        <v>-4507</v>
      </c>
      <c r="BD8" s="962">
        <v>10</v>
      </c>
      <c r="BE8" s="963">
        <v>3791</v>
      </c>
    </row>
    <row r="9" spans="2:57" ht="16.5" customHeight="1">
      <c r="B9" s="166" t="s">
        <v>4</v>
      </c>
      <c r="C9" s="234" t="s">
        <v>17</v>
      </c>
      <c r="D9" s="964">
        <v>1</v>
      </c>
      <c r="E9" s="960">
        <v>13</v>
      </c>
      <c r="F9" s="960">
        <v>0</v>
      </c>
      <c r="G9" s="960">
        <v>14</v>
      </c>
      <c r="H9" s="960">
        <v>41</v>
      </c>
      <c r="I9" s="960">
        <v>2</v>
      </c>
      <c r="J9" s="960">
        <v>816</v>
      </c>
      <c r="K9" s="960">
        <v>490</v>
      </c>
      <c r="L9" s="960">
        <v>377</v>
      </c>
      <c r="M9" s="960">
        <v>3</v>
      </c>
      <c r="N9" s="960">
        <v>2938</v>
      </c>
      <c r="O9" s="960">
        <v>36</v>
      </c>
      <c r="P9" s="960">
        <v>22057</v>
      </c>
      <c r="Q9" s="960">
        <v>12</v>
      </c>
      <c r="R9" s="960">
        <v>0</v>
      </c>
      <c r="S9" s="960">
        <v>3</v>
      </c>
      <c r="T9" s="960">
        <v>15</v>
      </c>
      <c r="U9" s="960">
        <v>66</v>
      </c>
      <c r="V9" s="960">
        <v>0</v>
      </c>
      <c r="W9" s="960">
        <v>0</v>
      </c>
      <c r="X9" s="960">
        <v>10</v>
      </c>
      <c r="Y9" s="960">
        <v>18</v>
      </c>
      <c r="Z9" s="960">
        <v>4106</v>
      </c>
      <c r="AA9" s="960">
        <v>97392</v>
      </c>
      <c r="AB9" s="960">
        <v>0</v>
      </c>
      <c r="AC9" s="960">
        <v>0</v>
      </c>
      <c r="AD9" s="960">
        <v>1</v>
      </c>
      <c r="AE9" s="960">
        <v>0</v>
      </c>
      <c r="AF9" s="960">
        <v>0</v>
      </c>
      <c r="AG9" s="960">
        <v>0</v>
      </c>
      <c r="AH9" s="960">
        <v>0</v>
      </c>
      <c r="AI9" s="960">
        <v>3</v>
      </c>
      <c r="AJ9" s="960">
        <v>7</v>
      </c>
      <c r="AK9" s="960">
        <v>6</v>
      </c>
      <c r="AL9" s="960">
        <v>3</v>
      </c>
      <c r="AM9" s="960">
        <v>1</v>
      </c>
      <c r="AN9" s="960">
        <v>6</v>
      </c>
      <c r="AO9" s="960">
        <v>0</v>
      </c>
      <c r="AP9" s="960">
        <v>6</v>
      </c>
      <c r="AQ9" s="961">
        <v>128443</v>
      </c>
      <c r="AR9" s="960">
        <v>-32</v>
      </c>
      <c r="AS9" s="960">
        <v>0</v>
      </c>
      <c r="AT9" s="960">
        <v>0</v>
      </c>
      <c r="AU9" s="960">
        <v>0</v>
      </c>
      <c r="AV9" s="960">
        <v>0</v>
      </c>
      <c r="AW9" s="960">
        <v>31</v>
      </c>
      <c r="AX9" s="962">
        <v>-1</v>
      </c>
      <c r="AY9" s="962">
        <v>128442</v>
      </c>
      <c r="AZ9" s="962">
        <v>7306</v>
      </c>
      <c r="BA9" s="962">
        <v>7305</v>
      </c>
      <c r="BB9" s="962">
        <v>135748</v>
      </c>
      <c r="BC9" s="962">
        <v>-120862</v>
      </c>
      <c r="BD9" s="962">
        <v>-113557</v>
      </c>
      <c r="BE9" s="963">
        <v>14886</v>
      </c>
    </row>
    <row r="10" spans="2:57" ht="16.5" customHeight="1">
      <c r="B10" s="166" t="s">
        <v>5</v>
      </c>
      <c r="C10" s="234" t="s">
        <v>526</v>
      </c>
      <c r="D10" s="964">
        <v>16225</v>
      </c>
      <c r="E10" s="960">
        <v>619</v>
      </c>
      <c r="F10" s="960">
        <v>172</v>
      </c>
      <c r="G10" s="960">
        <v>0</v>
      </c>
      <c r="H10" s="960">
        <v>26273</v>
      </c>
      <c r="I10" s="960">
        <v>2</v>
      </c>
      <c r="J10" s="960">
        <v>332</v>
      </c>
      <c r="K10" s="960">
        <v>867</v>
      </c>
      <c r="L10" s="960">
        <v>0</v>
      </c>
      <c r="M10" s="960">
        <v>1</v>
      </c>
      <c r="N10" s="960">
        <v>17</v>
      </c>
      <c r="O10" s="960">
        <v>0</v>
      </c>
      <c r="P10" s="960">
        <v>0</v>
      </c>
      <c r="Q10" s="960">
        <v>0</v>
      </c>
      <c r="R10" s="960">
        <v>0</v>
      </c>
      <c r="S10" s="960">
        <v>0</v>
      </c>
      <c r="T10" s="960">
        <v>0</v>
      </c>
      <c r="U10" s="960">
        <v>0</v>
      </c>
      <c r="V10" s="960">
        <v>0</v>
      </c>
      <c r="W10" s="960">
        <v>0</v>
      </c>
      <c r="X10" s="960">
        <v>0</v>
      </c>
      <c r="Y10" s="960">
        <v>54</v>
      </c>
      <c r="Z10" s="960">
        <v>34</v>
      </c>
      <c r="AA10" s="960">
        <v>0</v>
      </c>
      <c r="AB10" s="960">
        <v>0</v>
      </c>
      <c r="AC10" s="960">
        <v>0</v>
      </c>
      <c r="AD10" s="960">
        <v>79</v>
      </c>
      <c r="AE10" s="960">
        <v>0</v>
      </c>
      <c r="AF10" s="960">
        <v>0</v>
      </c>
      <c r="AG10" s="960">
        <v>40</v>
      </c>
      <c r="AH10" s="960">
        <v>0</v>
      </c>
      <c r="AI10" s="960">
        <v>104</v>
      </c>
      <c r="AJ10" s="960">
        <v>1733</v>
      </c>
      <c r="AK10" s="960">
        <v>6047</v>
      </c>
      <c r="AL10" s="960">
        <v>53</v>
      </c>
      <c r="AM10" s="960">
        <v>1</v>
      </c>
      <c r="AN10" s="960">
        <v>41404</v>
      </c>
      <c r="AO10" s="960">
        <v>0</v>
      </c>
      <c r="AP10" s="960">
        <v>91</v>
      </c>
      <c r="AQ10" s="961">
        <v>94148</v>
      </c>
      <c r="AR10" s="960">
        <v>5137</v>
      </c>
      <c r="AS10" s="960">
        <v>213956</v>
      </c>
      <c r="AT10" s="960">
        <v>0</v>
      </c>
      <c r="AU10" s="960">
        <v>0</v>
      </c>
      <c r="AV10" s="960">
        <v>0</v>
      </c>
      <c r="AW10" s="960">
        <v>-692</v>
      </c>
      <c r="AX10" s="962">
        <v>218401</v>
      </c>
      <c r="AY10" s="962">
        <v>312549</v>
      </c>
      <c r="AZ10" s="962">
        <v>58058</v>
      </c>
      <c r="BA10" s="962">
        <v>276459</v>
      </c>
      <c r="BB10" s="962">
        <v>370607</v>
      </c>
      <c r="BC10" s="962">
        <v>-227275</v>
      </c>
      <c r="BD10" s="962">
        <v>49184</v>
      </c>
      <c r="BE10" s="963">
        <v>143332</v>
      </c>
    </row>
    <row r="11" spans="2:57" ht="16.5" customHeight="1">
      <c r="B11" s="166" t="s">
        <v>6</v>
      </c>
      <c r="C11" s="234" t="s">
        <v>135</v>
      </c>
      <c r="D11" s="964">
        <v>949</v>
      </c>
      <c r="E11" s="960">
        <v>47</v>
      </c>
      <c r="F11" s="960">
        <v>94</v>
      </c>
      <c r="G11" s="960">
        <v>59</v>
      </c>
      <c r="H11" s="960">
        <v>167</v>
      </c>
      <c r="I11" s="960">
        <v>22284</v>
      </c>
      <c r="J11" s="960">
        <v>406</v>
      </c>
      <c r="K11" s="960">
        <v>104</v>
      </c>
      <c r="L11" s="960">
        <v>1</v>
      </c>
      <c r="M11" s="960">
        <v>151</v>
      </c>
      <c r="N11" s="960">
        <v>107</v>
      </c>
      <c r="O11" s="960">
        <v>16</v>
      </c>
      <c r="P11" s="960">
        <v>17</v>
      </c>
      <c r="Q11" s="960">
        <v>67</v>
      </c>
      <c r="R11" s="960">
        <v>13</v>
      </c>
      <c r="S11" s="960">
        <v>158</v>
      </c>
      <c r="T11" s="960">
        <v>90</v>
      </c>
      <c r="U11" s="960">
        <v>1093</v>
      </c>
      <c r="V11" s="960">
        <v>29</v>
      </c>
      <c r="W11" s="960">
        <v>8</v>
      </c>
      <c r="X11" s="960">
        <v>79</v>
      </c>
      <c r="Y11" s="960">
        <v>113</v>
      </c>
      <c r="Z11" s="960">
        <v>1365</v>
      </c>
      <c r="AA11" s="960">
        <v>48</v>
      </c>
      <c r="AB11" s="960">
        <v>29</v>
      </c>
      <c r="AC11" s="960">
        <v>80</v>
      </c>
      <c r="AD11" s="960">
        <v>2413</v>
      </c>
      <c r="AE11" s="960">
        <v>272</v>
      </c>
      <c r="AF11" s="960">
        <v>3</v>
      </c>
      <c r="AG11" s="960">
        <v>347</v>
      </c>
      <c r="AH11" s="960">
        <v>139</v>
      </c>
      <c r="AI11" s="960">
        <v>1525</v>
      </c>
      <c r="AJ11" s="960">
        <v>170</v>
      </c>
      <c r="AK11" s="960">
        <v>1860</v>
      </c>
      <c r="AL11" s="960">
        <v>1228</v>
      </c>
      <c r="AM11" s="960">
        <v>691</v>
      </c>
      <c r="AN11" s="960">
        <v>1583</v>
      </c>
      <c r="AO11" s="960">
        <v>200</v>
      </c>
      <c r="AP11" s="960">
        <v>13</v>
      </c>
      <c r="AQ11" s="961">
        <v>38018</v>
      </c>
      <c r="AR11" s="960">
        <v>653</v>
      </c>
      <c r="AS11" s="960">
        <v>68464</v>
      </c>
      <c r="AT11" s="960">
        <v>0</v>
      </c>
      <c r="AU11" s="960">
        <v>2</v>
      </c>
      <c r="AV11" s="960">
        <v>9688</v>
      </c>
      <c r="AW11" s="960">
        <v>8</v>
      </c>
      <c r="AX11" s="962">
        <v>78815</v>
      </c>
      <c r="AY11" s="962">
        <v>116833</v>
      </c>
      <c r="AZ11" s="962">
        <v>76866</v>
      </c>
      <c r="BA11" s="962">
        <v>155681</v>
      </c>
      <c r="BB11" s="962">
        <v>193699</v>
      </c>
      <c r="BC11" s="962">
        <v>-111952</v>
      </c>
      <c r="BD11" s="962">
        <v>43729</v>
      </c>
      <c r="BE11" s="963">
        <v>81747</v>
      </c>
    </row>
    <row r="12" spans="2:57" ht="16.5" customHeight="1">
      <c r="B12" s="166" t="s">
        <v>7</v>
      </c>
      <c r="C12" s="236" t="s">
        <v>108</v>
      </c>
      <c r="D12" s="964">
        <v>3554</v>
      </c>
      <c r="E12" s="960">
        <v>232</v>
      </c>
      <c r="F12" s="960">
        <v>7</v>
      </c>
      <c r="G12" s="960">
        <v>45</v>
      </c>
      <c r="H12" s="960">
        <v>2625</v>
      </c>
      <c r="I12" s="960">
        <v>406</v>
      </c>
      <c r="J12" s="960">
        <v>37308</v>
      </c>
      <c r="K12" s="960">
        <v>1864</v>
      </c>
      <c r="L12" s="960">
        <v>0</v>
      </c>
      <c r="M12" s="960">
        <v>217</v>
      </c>
      <c r="N12" s="960">
        <v>1708</v>
      </c>
      <c r="O12" s="960">
        <v>22</v>
      </c>
      <c r="P12" s="960">
        <v>34</v>
      </c>
      <c r="Q12" s="960">
        <v>130</v>
      </c>
      <c r="R12" s="960">
        <v>19</v>
      </c>
      <c r="S12" s="960">
        <v>63</v>
      </c>
      <c r="T12" s="960">
        <v>664</v>
      </c>
      <c r="U12" s="960">
        <v>2242</v>
      </c>
      <c r="V12" s="960">
        <v>195</v>
      </c>
      <c r="W12" s="960">
        <v>27</v>
      </c>
      <c r="X12" s="960">
        <v>87</v>
      </c>
      <c r="Y12" s="960">
        <v>1991</v>
      </c>
      <c r="Z12" s="960">
        <v>19298</v>
      </c>
      <c r="AA12" s="960">
        <v>1202</v>
      </c>
      <c r="AB12" s="960">
        <v>95</v>
      </c>
      <c r="AC12" s="960">
        <v>144</v>
      </c>
      <c r="AD12" s="960">
        <v>4321</v>
      </c>
      <c r="AE12" s="960">
        <v>860</v>
      </c>
      <c r="AF12" s="960">
        <v>135</v>
      </c>
      <c r="AG12" s="960">
        <v>620</v>
      </c>
      <c r="AH12" s="960">
        <v>3113</v>
      </c>
      <c r="AI12" s="960">
        <v>540</v>
      </c>
      <c r="AJ12" s="960">
        <v>1744</v>
      </c>
      <c r="AK12" s="960">
        <v>3595</v>
      </c>
      <c r="AL12" s="960">
        <v>768</v>
      </c>
      <c r="AM12" s="960">
        <v>1349</v>
      </c>
      <c r="AN12" s="960">
        <v>1950</v>
      </c>
      <c r="AO12" s="960">
        <v>4420</v>
      </c>
      <c r="AP12" s="960">
        <v>35</v>
      </c>
      <c r="AQ12" s="961">
        <v>97629</v>
      </c>
      <c r="AR12" s="960">
        <v>426</v>
      </c>
      <c r="AS12" s="960">
        <v>3432</v>
      </c>
      <c r="AT12" s="960">
        <v>12</v>
      </c>
      <c r="AU12" s="960">
        <v>49</v>
      </c>
      <c r="AV12" s="960">
        <v>1679</v>
      </c>
      <c r="AW12" s="960">
        <v>383</v>
      </c>
      <c r="AX12" s="962">
        <v>5981</v>
      </c>
      <c r="AY12" s="962">
        <v>103610</v>
      </c>
      <c r="AZ12" s="962">
        <v>104360</v>
      </c>
      <c r="BA12" s="962">
        <v>110341</v>
      </c>
      <c r="BB12" s="962">
        <v>207970</v>
      </c>
      <c r="BC12" s="962">
        <v>-81137</v>
      </c>
      <c r="BD12" s="962">
        <v>29204</v>
      </c>
      <c r="BE12" s="963">
        <v>126833</v>
      </c>
    </row>
    <row r="13" spans="2:57" ht="16.5" customHeight="1">
      <c r="B13" s="166" t="s">
        <v>8</v>
      </c>
      <c r="C13" s="234" t="s">
        <v>136</v>
      </c>
      <c r="D13" s="964">
        <v>15037</v>
      </c>
      <c r="E13" s="960">
        <v>24</v>
      </c>
      <c r="F13" s="960">
        <v>13</v>
      </c>
      <c r="G13" s="960">
        <v>133</v>
      </c>
      <c r="H13" s="960">
        <v>1021</v>
      </c>
      <c r="I13" s="960">
        <v>2471</v>
      </c>
      <c r="J13" s="960">
        <v>6234</v>
      </c>
      <c r="K13" s="960">
        <v>17863</v>
      </c>
      <c r="L13" s="960">
        <v>216</v>
      </c>
      <c r="M13" s="960">
        <v>5774</v>
      </c>
      <c r="N13" s="960">
        <v>2175</v>
      </c>
      <c r="O13" s="960">
        <v>98</v>
      </c>
      <c r="P13" s="960">
        <v>260</v>
      </c>
      <c r="Q13" s="960">
        <v>676</v>
      </c>
      <c r="R13" s="960">
        <v>51</v>
      </c>
      <c r="S13" s="960">
        <v>372</v>
      </c>
      <c r="T13" s="960">
        <v>1046</v>
      </c>
      <c r="U13" s="960">
        <v>5046</v>
      </c>
      <c r="V13" s="960">
        <v>260</v>
      </c>
      <c r="W13" s="960">
        <v>45</v>
      </c>
      <c r="X13" s="960">
        <v>880</v>
      </c>
      <c r="Y13" s="960">
        <v>818</v>
      </c>
      <c r="Z13" s="960">
        <v>2346</v>
      </c>
      <c r="AA13" s="960">
        <v>130</v>
      </c>
      <c r="AB13" s="960">
        <v>293</v>
      </c>
      <c r="AC13" s="960">
        <v>595</v>
      </c>
      <c r="AD13" s="960">
        <v>5</v>
      </c>
      <c r="AE13" s="960">
        <v>4</v>
      </c>
      <c r="AF13" s="960">
        <v>15</v>
      </c>
      <c r="AG13" s="960">
        <v>84</v>
      </c>
      <c r="AH13" s="960">
        <v>315</v>
      </c>
      <c r="AI13" s="960">
        <v>360</v>
      </c>
      <c r="AJ13" s="960">
        <v>1633</v>
      </c>
      <c r="AK13" s="960">
        <v>86611</v>
      </c>
      <c r="AL13" s="960">
        <v>106</v>
      </c>
      <c r="AM13" s="960">
        <v>1735</v>
      </c>
      <c r="AN13" s="960">
        <v>1916</v>
      </c>
      <c r="AO13" s="960">
        <v>96</v>
      </c>
      <c r="AP13" s="960">
        <v>219</v>
      </c>
      <c r="AQ13" s="961">
        <v>156976</v>
      </c>
      <c r="AR13" s="960">
        <v>1020</v>
      </c>
      <c r="AS13" s="960">
        <v>17987</v>
      </c>
      <c r="AT13" s="960">
        <v>0</v>
      </c>
      <c r="AU13" s="960">
        <v>0</v>
      </c>
      <c r="AV13" s="960">
        <v>0</v>
      </c>
      <c r="AW13" s="960">
        <v>2354</v>
      </c>
      <c r="AX13" s="962">
        <v>21361</v>
      </c>
      <c r="AY13" s="962">
        <v>178337</v>
      </c>
      <c r="AZ13" s="962">
        <v>82575</v>
      </c>
      <c r="BA13" s="962">
        <v>103936</v>
      </c>
      <c r="BB13" s="962">
        <v>260912</v>
      </c>
      <c r="BC13" s="962">
        <v>-169806</v>
      </c>
      <c r="BD13" s="962">
        <v>-65870</v>
      </c>
      <c r="BE13" s="963">
        <v>91106</v>
      </c>
    </row>
    <row r="14" spans="2:57" ht="16.5" customHeight="1">
      <c r="B14" s="166" t="s">
        <v>9</v>
      </c>
      <c r="C14" s="236" t="s">
        <v>306</v>
      </c>
      <c r="D14" s="964">
        <v>1223</v>
      </c>
      <c r="E14" s="960">
        <v>308</v>
      </c>
      <c r="F14" s="960">
        <v>246</v>
      </c>
      <c r="G14" s="960">
        <v>252</v>
      </c>
      <c r="H14" s="960">
        <v>536</v>
      </c>
      <c r="I14" s="960">
        <v>149</v>
      </c>
      <c r="J14" s="960">
        <v>589</v>
      </c>
      <c r="K14" s="960">
        <v>490</v>
      </c>
      <c r="L14" s="960">
        <v>1890</v>
      </c>
      <c r="M14" s="960">
        <v>51</v>
      </c>
      <c r="N14" s="960">
        <v>955</v>
      </c>
      <c r="O14" s="960">
        <v>181</v>
      </c>
      <c r="P14" s="960">
        <v>742</v>
      </c>
      <c r="Q14" s="960">
        <v>147</v>
      </c>
      <c r="R14" s="960">
        <v>13</v>
      </c>
      <c r="S14" s="960">
        <v>67</v>
      </c>
      <c r="T14" s="960">
        <v>125</v>
      </c>
      <c r="U14" s="960">
        <v>423</v>
      </c>
      <c r="V14" s="960">
        <v>23</v>
      </c>
      <c r="W14" s="960">
        <v>0</v>
      </c>
      <c r="X14" s="960">
        <v>136</v>
      </c>
      <c r="Y14" s="960">
        <v>69</v>
      </c>
      <c r="Z14" s="960">
        <v>7971</v>
      </c>
      <c r="AA14" s="960">
        <v>20720</v>
      </c>
      <c r="AB14" s="960">
        <v>388</v>
      </c>
      <c r="AC14" s="960">
        <v>485</v>
      </c>
      <c r="AD14" s="960">
        <v>973</v>
      </c>
      <c r="AE14" s="960">
        <v>91</v>
      </c>
      <c r="AF14" s="960">
        <v>64</v>
      </c>
      <c r="AG14" s="960">
        <v>43609</v>
      </c>
      <c r="AH14" s="960">
        <v>146</v>
      </c>
      <c r="AI14" s="960">
        <v>3502</v>
      </c>
      <c r="AJ14" s="960">
        <v>992</v>
      </c>
      <c r="AK14" s="960">
        <v>1413</v>
      </c>
      <c r="AL14" s="960">
        <v>151</v>
      </c>
      <c r="AM14" s="960">
        <v>805</v>
      </c>
      <c r="AN14" s="960">
        <v>1702</v>
      </c>
      <c r="AO14" s="960">
        <v>0</v>
      </c>
      <c r="AP14" s="960">
        <v>578</v>
      </c>
      <c r="AQ14" s="961">
        <v>92205</v>
      </c>
      <c r="AR14" s="960">
        <v>94</v>
      </c>
      <c r="AS14" s="960">
        <v>35892</v>
      </c>
      <c r="AT14" s="960">
        <v>0</v>
      </c>
      <c r="AU14" s="960">
        <v>0</v>
      </c>
      <c r="AV14" s="960">
        <v>0</v>
      </c>
      <c r="AW14" s="960">
        <v>230</v>
      </c>
      <c r="AX14" s="962">
        <v>36216</v>
      </c>
      <c r="AY14" s="962">
        <v>128421</v>
      </c>
      <c r="AZ14" s="962">
        <v>1768</v>
      </c>
      <c r="BA14" s="962">
        <v>37984</v>
      </c>
      <c r="BB14" s="962">
        <v>130189</v>
      </c>
      <c r="BC14" s="962">
        <v>-124384</v>
      </c>
      <c r="BD14" s="962">
        <v>-86400</v>
      </c>
      <c r="BE14" s="963">
        <v>5805</v>
      </c>
    </row>
    <row r="15" spans="2:57" ht="16.5" customHeight="1">
      <c r="B15" s="166" t="s">
        <v>10</v>
      </c>
      <c r="C15" s="236" t="s">
        <v>581</v>
      </c>
      <c r="D15" s="964">
        <v>905</v>
      </c>
      <c r="E15" s="960">
        <v>327</v>
      </c>
      <c r="F15" s="960">
        <v>70</v>
      </c>
      <c r="G15" s="960">
        <v>80</v>
      </c>
      <c r="H15" s="960">
        <v>2175</v>
      </c>
      <c r="I15" s="960">
        <v>587</v>
      </c>
      <c r="J15" s="960">
        <v>597</v>
      </c>
      <c r="K15" s="960">
        <v>2900</v>
      </c>
      <c r="L15" s="960">
        <v>4</v>
      </c>
      <c r="M15" s="960">
        <v>6966</v>
      </c>
      <c r="N15" s="960">
        <v>421</v>
      </c>
      <c r="O15" s="960">
        <v>42</v>
      </c>
      <c r="P15" s="960">
        <v>132</v>
      </c>
      <c r="Q15" s="960">
        <v>209</v>
      </c>
      <c r="R15" s="960">
        <v>97</v>
      </c>
      <c r="S15" s="960">
        <v>1358</v>
      </c>
      <c r="T15" s="960">
        <v>4163</v>
      </c>
      <c r="U15" s="960">
        <v>5030</v>
      </c>
      <c r="V15" s="960">
        <v>1192</v>
      </c>
      <c r="W15" s="960">
        <v>236</v>
      </c>
      <c r="X15" s="960">
        <v>2682</v>
      </c>
      <c r="Y15" s="960">
        <v>1721</v>
      </c>
      <c r="Z15" s="960">
        <v>6515</v>
      </c>
      <c r="AA15" s="960">
        <v>0</v>
      </c>
      <c r="AB15" s="960">
        <v>1268</v>
      </c>
      <c r="AC15" s="960">
        <v>570</v>
      </c>
      <c r="AD15" s="960">
        <v>3504</v>
      </c>
      <c r="AE15" s="960">
        <v>599</v>
      </c>
      <c r="AF15" s="960">
        <v>198</v>
      </c>
      <c r="AG15" s="960">
        <v>1051</v>
      </c>
      <c r="AH15" s="960">
        <v>357</v>
      </c>
      <c r="AI15" s="960">
        <v>712</v>
      </c>
      <c r="AJ15" s="960">
        <v>769</v>
      </c>
      <c r="AK15" s="960">
        <v>1288</v>
      </c>
      <c r="AL15" s="960">
        <v>365</v>
      </c>
      <c r="AM15" s="960">
        <v>4483</v>
      </c>
      <c r="AN15" s="960">
        <v>951</v>
      </c>
      <c r="AO15" s="960">
        <v>484</v>
      </c>
      <c r="AP15" s="960">
        <v>116</v>
      </c>
      <c r="AQ15" s="961">
        <v>55124</v>
      </c>
      <c r="AR15" s="960">
        <v>149</v>
      </c>
      <c r="AS15" s="960">
        <v>6444</v>
      </c>
      <c r="AT15" s="960">
        <v>20</v>
      </c>
      <c r="AU15" s="960">
        <v>0</v>
      </c>
      <c r="AV15" s="960">
        <v>-4</v>
      </c>
      <c r="AW15" s="960">
        <v>-231</v>
      </c>
      <c r="AX15" s="962">
        <v>6378</v>
      </c>
      <c r="AY15" s="962">
        <v>61502</v>
      </c>
      <c r="AZ15" s="962">
        <v>21875</v>
      </c>
      <c r="BA15" s="962">
        <v>28253</v>
      </c>
      <c r="BB15" s="962">
        <v>83377</v>
      </c>
      <c r="BC15" s="962">
        <v>-52069</v>
      </c>
      <c r="BD15" s="962">
        <v>-23816</v>
      </c>
      <c r="BE15" s="963">
        <v>31308</v>
      </c>
    </row>
    <row r="16" spans="2:57" ht="16.5" customHeight="1">
      <c r="B16" s="166" t="s">
        <v>11</v>
      </c>
      <c r="C16" s="234" t="s">
        <v>307</v>
      </c>
      <c r="D16" s="964">
        <v>491</v>
      </c>
      <c r="E16" s="960">
        <v>18</v>
      </c>
      <c r="F16" s="960">
        <v>0</v>
      </c>
      <c r="G16" s="960">
        <v>15</v>
      </c>
      <c r="H16" s="960">
        <v>672</v>
      </c>
      <c r="I16" s="960">
        <v>31</v>
      </c>
      <c r="J16" s="960">
        <v>244</v>
      </c>
      <c r="K16" s="960">
        <v>1016</v>
      </c>
      <c r="L16" s="960">
        <v>61</v>
      </c>
      <c r="M16" s="960">
        <v>99</v>
      </c>
      <c r="N16" s="960">
        <v>4685</v>
      </c>
      <c r="O16" s="960">
        <v>294</v>
      </c>
      <c r="P16" s="960">
        <v>273</v>
      </c>
      <c r="Q16" s="960">
        <v>220</v>
      </c>
      <c r="R16" s="960">
        <v>144</v>
      </c>
      <c r="S16" s="960">
        <v>417</v>
      </c>
      <c r="T16" s="960">
        <v>2311</v>
      </c>
      <c r="U16" s="960">
        <v>13311</v>
      </c>
      <c r="V16" s="960">
        <v>230</v>
      </c>
      <c r="W16" s="960">
        <v>12</v>
      </c>
      <c r="X16" s="960">
        <v>137</v>
      </c>
      <c r="Y16" s="960">
        <v>157</v>
      </c>
      <c r="Z16" s="960">
        <v>27284</v>
      </c>
      <c r="AA16" s="960">
        <v>12</v>
      </c>
      <c r="AB16" s="960">
        <v>150</v>
      </c>
      <c r="AC16" s="960">
        <v>21</v>
      </c>
      <c r="AD16" s="960">
        <v>125</v>
      </c>
      <c r="AE16" s="960">
        <v>1</v>
      </c>
      <c r="AF16" s="960">
        <v>35</v>
      </c>
      <c r="AG16" s="960">
        <v>4</v>
      </c>
      <c r="AH16" s="960">
        <v>1</v>
      </c>
      <c r="AI16" s="960">
        <v>81</v>
      </c>
      <c r="AJ16" s="960">
        <v>737</v>
      </c>
      <c r="AK16" s="960">
        <v>518</v>
      </c>
      <c r="AL16" s="960">
        <v>23</v>
      </c>
      <c r="AM16" s="960">
        <v>349</v>
      </c>
      <c r="AN16" s="960">
        <v>460</v>
      </c>
      <c r="AO16" s="960">
        <v>51</v>
      </c>
      <c r="AP16" s="960">
        <v>140</v>
      </c>
      <c r="AQ16" s="961">
        <v>54830</v>
      </c>
      <c r="AR16" s="960">
        <v>69</v>
      </c>
      <c r="AS16" s="960">
        <v>992</v>
      </c>
      <c r="AT16" s="960">
        <v>0</v>
      </c>
      <c r="AU16" s="960">
        <v>0</v>
      </c>
      <c r="AV16" s="960">
        <v>0</v>
      </c>
      <c r="AW16" s="960">
        <v>-658</v>
      </c>
      <c r="AX16" s="962">
        <v>403</v>
      </c>
      <c r="AY16" s="962">
        <v>55233</v>
      </c>
      <c r="AZ16" s="962">
        <v>31492</v>
      </c>
      <c r="BA16" s="962">
        <v>31895</v>
      </c>
      <c r="BB16" s="962">
        <v>86725</v>
      </c>
      <c r="BC16" s="962">
        <v>-34499</v>
      </c>
      <c r="BD16" s="962">
        <v>-2604</v>
      </c>
      <c r="BE16" s="963">
        <v>52226</v>
      </c>
    </row>
    <row r="17" spans="2:57" ht="16.5" customHeight="1">
      <c r="B17" s="166" t="s">
        <v>12</v>
      </c>
      <c r="C17" s="234" t="s">
        <v>137</v>
      </c>
      <c r="D17" s="964">
        <v>3</v>
      </c>
      <c r="E17" s="960">
        <v>0</v>
      </c>
      <c r="F17" s="960">
        <v>0</v>
      </c>
      <c r="G17" s="960">
        <v>66</v>
      </c>
      <c r="H17" s="960">
        <v>0</v>
      </c>
      <c r="I17" s="960">
        <v>3</v>
      </c>
      <c r="J17" s="960">
        <v>174</v>
      </c>
      <c r="K17" s="960">
        <v>0</v>
      </c>
      <c r="L17" s="960">
        <v>0</v>
      </c>
      <c r="M17" s="960">
        <v>74</v>
      </c>
      <c r="N17" s="960">
        <v>363</v>
      </c>
      <c r="O17" s="960">
        <v>7145</v>
      </c>
      <c r="P17" s="960">
        <v>16</v>
      </c>
      <c r="Q17" s="960">
        <v>14921</v>
      </c>
      <c r="R17" s="960">
        <v>1174</v>
      </c>
      <c r="S17" s="960">
        <v>8128</v>
      </c>
      <c r="T17" s="960">
        <v>913</v>
      </c>
      <c r="U17" s="960">
        <v>2918</v>
      </c>
      <c r="V17" s="960">
        <v>1411</v>
      </c>
      <c r="W17" s="960">
        <v>46</v>
      </c>
      <c r="X17" s="960">
        <v>2978</v>
      </c>
      <c r="Y17" s="960">
        <v>111</v>
      </c>
      <c r="Z17" s="960">
        <v>10276</v>
      </c>
      <c r="AA17" s="960">
        <v>0</v>
      </c>
      <c r="AB17" s="960">
        <v>1</v>
      </c>
      <c r="AC17" s="960">
        <v>0</v>
      </c>
      <c r="AD17" s="960">
        <v>0</v>
      </c>
      <c r="AE17" s="960">
        <v>0</v>
      </c>
      <c r="AF17" s="960">
        <v>0</v>
      </c>
      <c r="AG17" s="960">
        <v>27</v>
      </c>
      <c r="AH17" s="960">
        <v>0</v>
      </c>
      <c r="AI17" s="960">
        <v>8</v>
      </c>
      <c r="AJ17" s="960">
        <v>0</v>
      </c>
      <c r="AK17" s="960">
        <v>1</v>
      </c>
      <c r="AL17" s="960">
        <v>0</v>
      </c>
      <c r="AM17" s="960">
        <v>45</v>
      </c>
      <c r="AN17" s="960">
        <v>6</v>
      </c>
      <c r="AO17" s="960">
        <v>0</v>
      </c>
      <c r="AP17" s="960">
        <v>146</v>
      </c>
      <c r="AQ17" s="961">
        <v>50954</v>
      </c>
      <c r="AR17" s="960">
        <v>0</v>
      </c>
      <c r="AS17" s="960">
        <v>-147</v>
      </c>
      <c r="AT17" s="960">
        <v>0</v>
      </c>
      <c r="AU17" s="960">
        <v>-134</v>
      </c>
      <c r="AV17" s="960">
        <v>-168</v>
      </c>
      <c r="AW17" s="960">
        <v>-109</v>
      </c>
      <c r="AX17" s="962">
        <v>-558</v>
      </c>
      <c r="AY17" s="962">
        <v>50396</v>
      </c>
      <c r="AZ17" s="962">
        <v>16972</v>
      </c>
      <c r="BA17" s="962">
        <v>16414</v>
      </c>
      <c r="BB17" s="962">
        <v>67368</v>
      </c>
      <c r="BC17" s="962">
        <v>-46473</v>
      </c>
      <c r="BD17" s="962">
        <v>-30059</v>
      </c>
      <c r="BE17" s="963">
        <v>20895</v>
      </c>
    </row>
    <row r="18" spans="2:57" ht="16.5" customHeight="1">
      <c r="B18" s="166" t="s">
        <v>13</v>
      </c>
      <c r="C18" s="234" t="s">
        <v>138</v>
      </c>
      <c r="D18" s="964">
        <v>0</v>
      </c>
      <c r="E18" s="960">
        <v>0</v>
      </c>
      <c r="F18" s="960">
        <v>0</v>
      </c>
      <c r="G18" s="960">
        <v>17</v>
      </c>
      <c r="H18" s="960">
        <v>382</v>
      </c>
      <c r="I18" s="960">
        <v>0</v>
      </c>
      <c r="J18" s="960">
        <v>67</v>
      </c>
      <c r="K18" s="960">
        <v>402</v>
      </c>
      <c r="L18" s="960">
        <v>0</v>
      </c>
      <c r="M18" s="960">
        <v>68</v>
      </c>
      <c r="N18" s="960">
        <v>379</v>
      </c>
      <c r="O18" s="960">
        <v>98</v>
      </c>
      <c r="P18" s="960">
        <v>12829</v>
      </c>
      <c r="Q18" s="960">
        <v>3273</v>
      </c>
      <c r="R18" s="960">
        <v>435</v>
      </c>
      <c r="S18" s="960">
        <v>2006</v>
      </c>
      <c r="T18" s="960">
        <v>4534</v>
      </c>
      <c r="U18" s="960">
        <v>19021</v>
      </c>
      <c r="V18" s="960">
        <v>2103</v>
      </c>
      <c r="W18" s="960">
        <v>274</v>
      </c>
      <c r="X18" s="960">
        <v>1937</v>
      </c>
      <c r="Y18" s="960">
        <v>471</v>
      </c>
      <c r="Z18" s="960">
        <v>4182</v>
      </c>
      <c r="AA18" s="960">
        <v>123</v>
      </c>
      <c r="AB18" s="960">
        <v>9</v>
      </c>
      <c r="AC18" s="960">
        <v>0</v>
      </c>
      <c r="AD18" s="960">
        <v>7</v>
      </c>
      <c r="AE18" s="960">
        <v>0</v>
      </c>
      <c r="AF18" s="960">
        <v>0</v>
      </c>
      <c r="AG18" s="960">
        <v>1</v>
      </c>
      <c r="AH18" s="960">
        <v>24</v>
      </c>
      <c r="AI18" s="960">
        <v>55</v>
      </c>
      <c r="AJ18" s="960">
        <v>18</v>
      </c>
      <c r="AK18" s="960">
        <v>714</v>
      </c>
      <c r="AL18" s="960">
        <v>10</v>
      </c>
      <c r="AM18" s="960">
        <v>142</v>
      </c>
      <c r="AN18" s="960">
        <v>120</v>
      </c>
      <c r="AO18" s="960">
        <v>10</v>
      </c>
      <c r="AP18" s="960">
        <v>114</v>
      </c>
      <c r="AQ18" s="961">
        <v>53825</v>
      </c>
      <c r="AR18" s="960">
        <v>8</v>
      </c>
      <c r="AS18" s="960">
        <v>1206</v>
      </c>
      <c r="AT18" s="960">
        <v>0</v>
      </c>
      <c r="AU18" s="960">
        <v>0</v>
      </c>
      <c r="AV18" s="960">
        <v>-913</v>
      </c>
      <c r="AW18" s="960">
        <v>-353</v>
      </c>
      <c r="AX18" s="962">
        <v>-52</v>
      </c>
      <c r="AY18" s="962">
        <v>53773</v>
      </c>
      <c r="AZ18" s="962">
        <v>68170</v>
      </c>
      <c r="BA18" s="962">
        <v>68118</v>
      </c>
      <c r="BB18" s="962">
        <v>121943</v>
      </c>
      <c r="BC18" s="962">
        <v>-46375</v>
      </c>
      <c r="BD18" s="962">
        <v>21743</v>
      </c>
      <c r="BE18" s="963">
        <v>75568</v>
      </c>
    </row>
    <row r="19" spans="2:57" ht="16.5" customHeight="1">
      <c r="B19" s="166" t="s">
        <v>14</v>
      </c>
      <c r="C19" s="234" t="s">
        <v>139</v>
      </c>
      <c r="D19" s="964">
        <v>327</v>
      </c>
      <c r="E19" s="960">
        <v>23</v>
      </c>
      <c r="F19" s="960">
        <v>4</v>
      </c>
      <c r="G19" s="960">
        <v>346</v>
      </c>
      <c r="H19" s="960">
        <v>784</v>
      </c>
      <c r="I19" s="960">
        <v>470</v>
      </c>
      <c r="J19" s="960">
        <v>608</v>
      </c>
      <c r="K19" s="960">
        <v>1103</v>
      </c>
      <c r="L19" s="960">
        <v>0</v>
      </c>
      <c r="M19" s="960">
        <v>250</v>
      </c>
      <c r="N19" s="960">
        <v>412</v>
      </c>
      <c r="O19" s="960">
        <v>69</v>
      </c>
      <c r="P19" s="960">
        <v>30</v>
      </c>
      <c r="Q19" s="960">
        <v>3565</v>
      </c>
      <c r="R19" s="960">
        <v>346</v>
      </c>
      <c r="S19" s="960">
        <v>2792</v>
      </c>
      <c r="T19" s="960">
        <v>1435</v>
      </c>
      <c r="U19" s="960">
        <v>7821</v>
      </c>
      <c r="V19" s="960">
        <v>768</v>
      </c>
      <c r="W19" s="960">
        <v>131</v>
      </c>
      <c r="X19" s="960">
        <v>637</v>
      </c>
      <c r="Y19" s="960">
        <v>421</v>
      </c>
      <c r="Z19" s="960">
        <v>41494</v>
      </c>
      <c r="AA19" s="960">
        <v>124</v>
      </c>
      <c r="AB19" s="960">
        <v>25</v>
      </c>
      <c r="AC19" s="960">
        <v>7</v>
      </c>
      <c r="AD19" s="960">
        <v>1424</v>
      </c>
      <c r="AE19" s="960">
        <v>23</v>
      </c>
      <c r="AF19" s="960">
        <v>140</v>
      </c>
      <c r="AG19" s="960">
        <v>206</v>
      </c>
      <c r="AH19" s="960">
        <v>79</v>
      </c>
      <c r="AI19" s="960">
        <v>1365</v>
      </c>
      <c r="AJ19" s="960">
        <v>52</v>
      </c>
      <c r="AK19" s="960">
        <v>210</v>
      </c>
      <c r="AL19" s="960">
        <v>111</v>
      </c>
      <c r="AM19" s="960">
        <v>385</v>
      </c>
      <c r="AN19" s="960">
        <v>758</v>
      </c>
      <c r="AO19" s="960">
        <v>4</v>
      </c>
      <c r="AP19" s="960">
        <v>174</v>
      </c>
      <c r="AQ19" s="961">
        <v>68923</v>
      </c>
      <c r="AR19" s="960">
        <v>177</v>
      </c>
      <c r="AS19" s="960">
        <v>1984</v>
      </c>
      <c r="AT19" s="960">
        <v>3</v>
      </c>
      <c r="AU19" s="960">
        <v>75</v>
      </c>
      <c r="AV19" s="960">
        <v>1119</v>
      </c>
      <c r="AW19" s="960">
        <v>353</v>
      </c>
      <c r="AX19" s="962">
        <v>3711</v>
      </c>
      <c r="AY19" s="962">
        <v>72634</v>
      </c>
      <c r="AZ19" s="962">
        <v>44848</v>
      </c>
      <c r="BA19" s="962">
        <v>48559</v>
      </c>
      <c r="BB19" s="962">
        <v>117482</v>
      </c>
      <c r="BC19" s="962">
        <v>-59079</v>
      </c>
      <c r="BD19" s="962">
        <v>-10520</v>
      </c>
      <c r="BE19" s="963">
        <v>58403</v>
      </c>
    </row>
    <row r="20" spans="2:57" ht="16.5" customHeight="1">
      <c r="B20" s="166" t="s">
        <v>28</v>
      </c>
      <c r="C20" s="234" t="s">
        <v>527</v>
      </c>
      <c r="D20" s="964">
        <v>0</v>
      </c>
      <c r="E20" s="960">
        <v>1</v>
      </c>
      <c r="F20" s="960">
        <v>0</v>
      </c>
      <c r="G20" s="960">
        <v>32</v>
      </c>
      <c r="H20" s="960">
        <v>0</v>
      </c>
      <c r="I20" s="960">
        <v>0</v>
      </c>
      <c r="J20" s="960">
        <v>57</v>
      </c>
      <c r="K20" s="960">
        <v>0</v>
      </c>
      <c r="L20" s="960">
        <v>0</v>
      </c>
      <c r="M20" s="960">
        <v>12</v>
      </c>
      <c r="N20" s="960">
        <v>9</v>
      </c>
      <c r="O20" s="960">
        <v>11</v>
      </c>
      <c r="P20" s="960">
        <v>0</v>
      </c>
      <c r="Q20" s="960">
        <v>76</v>
      </c>
      <c r="R20" s="960">
        <v>1388</v>
      </c>
      <c r="S20" s="960">
        <v>4682</v>
      </c>
      <c r="T20" s="960">
        <v>371</v>
      </c>
      <c r="U20" s="960">
        <v>865</v>
      </c>
      <c r="V20" s="960">
        <v>374</v>
      </c>
      <c r="W20" s="960">
        <v>12</v>
      </c>
      <c r="X20" s="960">
        <v>693</v>
      </c>
      <c r="Y20" s="960">
        <v>49</v>
      </c>
      <c r="Z20" s="960">
        <v>3089</v>
      </c>
      <c r="AA20" s="960">
        <v>0</v>
      </c>
      <c r="AB20" s="960">
        <v>349</v>
      </c>
      <c r="AC20" s="960">
        <v>0</v>
      </c>
      <c r="AD20" s="960">
        <v>3</v>
      </c>
      <c r="AE20" s="960">
        <v>0</v>
      </c>
      <c r="AF20" s="960">
        <v>0</v>
      </c>
      <c r="AG20" s="960">
        <v>15</v>
      </c>
      <c r="AH20" s="960">
        <v>0</v>
      </c>
      <c r="AI20" s="960">
        <v>93</v>
      </c>
      <c r="AJ20" s="960">
        <v>0</v>
      </c>
      <c r="AK20" s="960">
        <v>0</v>
      </c>
      <c r="AL20" s="960">
        <v>0</v>
      </c>
      <c r="AM20" s="960">
        <v>2364</v>
      </c>
      <c r="AN20" s="960">
        <v>1</v>
      </c>
      <c r="AO20" s="960">
        <v>0</v>
      </c>
      <c r="AP20" s="960">
        <v>0</v>
      </c>
      <c r="AQ20" s="961">
        <v>14546</v>
      </c>
      <c r="AR20" s="960">
        <v>0</v>
      </c>
      <c r="AS20" s="960">
        <v>95</v>
      </c>
      <c r="AT20" s="960">
        <v>0</v>
      </c>
      <c r="AU20" s="960">
        <v>57</v>
      </c>
      <c r="AV20" s="960">
        <v>2028</v>
      </c>
      <c r="AW20" s="960">
        <v>291</v>
      </c>
      <c r="AX20" s="962">
        <v>2471</v>
      </c>
      <c r="AY20" s="962">
        <v>17017</v>
      </c>
      <c r="AZ20" s="962">
        <v>8342</v>
      </c>
      <c r="BA20" s="962">
        <v>10813</v>
      </c>
      <c r="BB20" s="962">
        <v>25359</v>
      </c>
      <c r="BC20" s="962">
        <v>-15288</v>
      </c>
      <c r="BD20" s="962">
        <v>-4475</v>
      </c>
      <c r="BE20" s="963">
        <v>10071</v>
      </c>
    </row>
    <row r="21" spans="2:57" ht="16.5" customHeight="1">
      <c r="B21" s="166" t="s">
        <v>109</v>
      </c>
      <c r="C21" s="234" t="s">
        <v>528</v>
      </c>
      <c r="D21" s="964">
        <v>0</v>
      </c>
      <c r="E21" s="960">
        <v>6</v>
      </c>
      <c r="F21" s="960">
        <v>0</v>
      </c>
      <c r="G21" s="960">
        <v>31</v>
      </c>
      <c r="H21" s="960">
        <v>0</v>
      </c>
      <c r="I21" s="960">
        <v>0</v>
      </c>
      <c r="J21" s="960">
        <v>4</v>
      </c>
      <c r="K21" s="960">
        <v>0</v>
      </c>
      <c r="L21" s="960">
        <v>1</v>
      </c>
      <c r="M21" s="960">
        <v>81</v>
      </c>
      <c r="N21" s="960">
        <v>16</v>
      </c>
      <c r="O21" s="960">
        <v>11</v>
      </c>
      <c r="P21" s="960">
        <v>1</v>
      </c>
      <c r="Q21" s="960">
        <v>24</v>
      </c>
      <c r="R21" s="960">
        <v>73</v>
      </c>
      <c r="S21" s="960">
        <v>12203</v>
      </c>
      <c r="T21" s="960">
        <v>31</v>
      </c>
      <c r="U21" s="960">
        <v>934</v>
      </c>
      <c r="V21" s="960">
        <v>65</v>
      </c>
      <c r="W21" s="960">
        <v>3</v>
      </c>
      <c r="X21" s="960">
        <v>63</v>
      </c>
      <c r="Y21" s="960">
        <v>9</v>
      </c>
      <c r="Z21" s="960">
        <v>41</v>
      </c>
      <c r="AA21" s="960">
        <v>0</v>
      </c>
      <c r="AB21" s="960">
        <v>8</v>
      </c>
      <c r="AC21" s="960">
        <v>0</v>
      </c>
      <c r="AD21" s="960">
        <v>2</v>
      </c>
      <c r="AE21" s="960">
        <v>0</v>
      </c>
      <c r="AF21" s="960">
        <v>0</v>
      </c>
      <c r="AG21" s="960">
        <v>9</v>
      </c>
      <c r="AH21" s="960">
        <v>0</v>
      </c>
      <c r="AI21" s="960">
        <v>5</v>
      </c>
      <c r="AJ21" s="960">
        <v>0</v>
      </c>
      <c r="AK21" s="960">
        <v>0</v>
      </c>
      <c r="AL21" s="960">
        <v>0</v>
      </c>
      <c r="AM21" s="960">
        <v>3453</v>
      </c>
      <c r="AN21" s="960">
        <v>1</v>
      </c>
      <c r="AO21" s="960">
        <v>0</v>
      </c>
      <c r="AP21" s="960">
        <v>0</v>
      </c>
      <c r="AQ21" s="961">
        <v>17075</v>
      </c>
      <c r="AR21" s="960">
        <v>0</v>
      </c>
      <c r="AS21" s="960">
        <v>55</v>
      </c>
      <c r="AT21" s="960">
        <v>0</v>
      </c>
      <c r="AU21" s="960">
        <v>459</v>
      </c>
      <c r="AV21" s="960">
        <v>46969</v>
      </c>
      <c r="AW21" s="960">
        <v>1094</v>
      </c>
      <c r="AX21" s="962">
        <v>48577</v>
      </c>
      <c r="AY21" s="962">
        <v>65652</v>
      </c>
      <c r="AZ21" s="962">
        <v>75110</v>
      </c>
      <c r="BA21" s="962">
        <v>123687</v>
      </c>
      <c r="BB21" s="962">
        <v>140762</v>
      </c>
      <c r="BC21" s="962">
        <v>-47782</v>
      </c>
      <c r="BD21" s="962">
        <v>75905</v>
      </c>
      <c r="BE21" s="963">
        <v>92980</v>
      </c>
    </row>
    <row r="22" spans="2:57" ht="16.5" customHeight="1">
      <c r="B22" s="166" t="s">
        <v>110</v>
      </c>
      <c r="C22" s="234" t="s">
        <v>529</v>
      </c>
      <c r="D22" s="964">
        <v>29</v>
      </c>
      <c r="E22" s="960">
        <v>1</v>
      </c>
      <c r="F22" s="960">
        <v>0</v>
      </c>
      <c r="G22" s="960">
        <v>0</v>
      </c>
      <c r="H22" s="960">
        <v>0</v>
      </c>
      <c r="I22" s="960">
        <v>0</v>
      </c>
      <c r="J22" s="960">
        <v>0</v>
      </c>
      <c r="K22" s="960">
        <v>0</v>
      </c>
      <c r="L22" s="960">
        <v>0</v>
      </c>
      <c r="M22" s="960">
        <v>0</v>
      </c>
      <c r="N22" s="960">
        <v>0</v>
      </c>
      <c r="O22" s="960">
        <v>0</v>
      </c>
      <c r="P22" s="960">
        <v>0</v>
      </c>
      <c r="Q22" s="960">
        <v>2</v>
      </c>
      <c r="R22" s="960">
        <v>17</v>
      </c>
      <c r="S22" s="960">
        <v>540</v>
      </c>
      <c r="T22" s="960">
        <v>4652</v>
      </c>
      <c r="U22" s="960">
        <v>38</v>
      </c>
      <c r="V22" s="960">
        <v>12</v>
      </c>
      <c r="W22" s="960">
        <v>2</v>
      </c>
      <c r="X22" s="960">
        <v>28</v>
      </c>
      <c r="Y22" s="960">
        <v>6</v>
      </c>
      <c r="Z22" s="960">
        <v>85</v>
      </c>
      <c r="AA22" s="960">
        <v>0</v>
      </c>
      <c r="AB22" s="960">
        <v>4</v>
      </c>
      <c r="AC22" s="960">
        <v>1</v>
      </c>
      <c r="AD22" s="960">
        <v>469</v>
      </c>
      <c r="AE22" s="960">
        <v>2</v>
      </c>
      <c r="AF22" s="960">
        <v>0</v>
      </c>
      <c r="AG22" s="960">
        <v>3</v>
      </c>
      <c r="AH22" s="960">
        <v>21</v>
      </c>
      <c r="AI22" s="960">
        <v>875</v>
      </c>
      <c r="AJ22" s="960">
        <v>0</v>
      </c>
      <c r="AK22" s="960">
        <v>6018</v>
      </c>
      <c r="AL22" s="960">
        <v>0</v>
      </c>
      <c r="AM22" s="960">
        <v>1201</v>
      </c>
      <c r="AN22" s="960">
        <v>315</v>
      </c>
      <c r="AO22" s="960">
        <v>253</v>
      </c>
      <c r="AP22" s="960">
        <v>0</v>
      </c>
      <c r="AQ22" s="961">
        <v>14574</v>
      </c>
      <c r="AR22" s="960">
        <v>14</v>
      </c>
      <c r="AS22" s="960">
        <v>722</v>
      </c>
      <c r="AT22" s="960">
        <v>6</v>
      </c>
      <c r="AU22" s="960">
        <v>4455</v>
      </c>
      <c r="AV22" s="960">
        <v>46950</v>
      </c>
      <c r="AW22" s="960">
        <v>685</v>
      </c>
      <c r="AX22" s="962">
        <v>52832</v>
      </c>
      <c r="AY22" s="962">
        <v>67406</v>
      </c>
      <c r="AZ22" s="962">
        <v>65978</v>
      </c>
      <c r="BA22" s="962">
        <v>118810</v>
      </c>
      <c r="BB22" s="962">
        <v>133384</v>
      </c>
      <c r="BC22" s="962">
        <v>-64888</v>
      </c>
      <c r="BD22" s="962">
        <v>53922</v>
      </c>
      <c r="BE22" s="963">
        <v>68496</v>
      </c>
    </row>
    <row r="23" spans="2:57" ht="16.5" customHeight="1">
      <c r="B23" s="166" t="s">
        <v>111</v>
      </c>
      <c r="C23" s="234" t="s">
        <v>530</v>
      </c>
      <c r="D23" s="964">
        <v>0</v>
      </c>
      <c r="E23" s="960">
        <v>0</v>
      </c>
      <c r="F23" s="960">
        <v>0</v>
      </c>
      <c r="G23" s="960">
        <v>0</v>
      </c>
      <c r="H23" s="960">
        <v>0</v>
      </c>
      <c r="I23" s="960">
        <v>0</v>
      </c>
      <c r="J23" s="960">
        <v>0</v>
      </c>
      <c r="K23" s="960">
        <v>1</v>
      </c>
      <c r="L23" s="960">
        <v>0</v>
      </c>
      <c r="M23" s="960">
        <v>0</v>
      </c>
      <c r="N23" s="960">
        <v>0</v>
      </c>
      <c r="O23" s="960">
        <v>0</v>
      </c>
      <c r="P23" s="960">
        <v>2</v>
      </c>
      <c r="Q23" s="960">
        <v>2</v>
      </c>
      <c r="R23" s="960">
        <v>27</v>
      </c>
      <c r="S23" s="960">
        <v>807</v>
      </c>
      <c r="T23" s="960">
        <v>6846</v>
      </c>
      <c r="U23" s="960">
        <v>101634</v>
      </c>
      <c r="V23" s="960">
        <v>4237</v>
      </c>
      <c r="W23" s="960">
        <v>1696</v>
      </c>
      <c r="X23" s="960">
        <v>1404</v>
      </c>
      <c r="Y23" s="960">
        <v>391</v>
      </c>
      <c r="Z23" s="960">
        <v>103</v>
      </c>
      <c r="AA23" s="960">
        <v>2</v>
      </c>
      <c r="AB23" s="960">
        <v>1</v>
      </c>
      <c r="AC23" s="960">
        <v>0</v>
      </c>
      <c r="AD23" s="960">
        <v>16</v>
      </c>
      <c r="AE23" s="960">
        <v>7</v>
      </c>
      <c r="AF23" s="960">
        <v>0</v>
      </c>
      <c r="AG23" s="960">
        <v>0</v>
      </c>
      <c r="AH23" s="960">
        <v>195</v>
      </c>
      <c r="AI23" s="960">
        <v>598</v>
      </c>
      <c r="AJ23" s="960">
        <v>295</v>
      </c>
      <c r="AK23" s="960">
        <v>2</v>
      </c>
      <c r="AL23" s="960">
        <v>0</v>
      </c>
      <c r="AM23" s="960">
        <v>3478</v>
      </c>
      <c r="AN23" s="960">
        <v>2</v>
      </c>
      <c r="AO23" s="960">
        <v>368</v>
      </c>
      <c r="AP23" s="960">
        <v>0</v>
      </c>
      <c r="AQ23" s="961">
        <v>122114</v>
      </c>
      <c r="AR23" s="960">
        <v>3</v>
      </c>
      <c r="AS23" s="960">
        <v>1119</v>
      </c>
      <c r="AT23" s="960">
        <v>0</v>
      </c>
      <c r="AU23" s="960">
        <v>0</v>
      </c>
      <c r="AV23" s="960">
        <v>0</v>
      </c>
      <c r="AW23" s="960">
        <v>5464</v>
      </c>
      <c r="AX23" s="962">
        <v>6586</v>
      </c>
      <c r="AY23" s="962">
        <v>128700</v>
      </c>
      <c r="AZ23" s="962">
        <v>339291</v>
      </c>
      <c r="BA23" s="962">
        <v>345877</v>
      </c>
      <c r="BB23" s="962">
        <v>467991</v>
      </c>
      <c r="BC23" s="962">
        <v>-119487</v>
      </c>
      <c r="BD23" s="962">
        <v>226390</v>
      </c>
      <c r="BE23" s="963">
        <v>348504</v>
      </c>
    </row>
    <row r="24" spans="2:57" ht="16.5" customHeight="1">
      <c r="B24" s="166" t="s">
        <v>113</v>
      </c>
      <c r="C24" s="234" t="s">
        <v>531</v>
      </c>
      <c r="D24" s="964">
        <v>2</v>
      </c>
      <c r="E24" s="960">
        <v>0</v>
      </c>
      <c r="F24" s="960">
        <v>9</v>
      </c>
      <c r="G24" s="960">
        <v>0</v>
      </c>
      <c r="H24" s="960">
        <v>0</v>
      </c>
      <c r="I24" s="960">
        <v>0</v>
      </c>
      <c r="J24" s="960">
        <v>6</v>
      </c>
      <c r="K24" s="960">
        <v>0</v>
      </c>
      <c r="L24" s="960">
        <v>0</v>
      </c>
      <c r="M24" s="960">
        <v>1</v>
      </c>
      <c r="N24" s="960">
        <v>1</v>
      </c>
      <c r="O24" s="960">
        <v>0</v>
      </c>
      <c r="P24" s="960">
        <v>0</v>
      </c>
      <c r="Q24" s="960">
        <v>35</v>
      </c>
      <c r="R24" s="960">
        <v>67</v>
      </c>
      <c r="S24" s="960">
        <v>2480</v>
      </c>
      <c r="T24" s="960">
        <v>724</v>
      </c>
      <c r="U24" s="960">
        <v>7348</v>
      </c>
      <c r="V24" s="960">
        <v>2501</v>
      </c>
      <c r="W24" s="960">
        <v>105</v>
      </c>
      <c r="X24" s="960">
        <v>1648</v>
      </c>
      <c r="Y24" s="960">
        <v>83</v>
      </c>
      <c r="Z24" s="960">
        <v>3573</v>
      </c>
      <c r="AA24" s="960">
        <v>1</v>
      </c>
      <c r="AB24" s="960">
        <v>6</v>
      </c>
      <c r="AC24" s="960">
        <v>0</v>
      </c>
      <c r="AD24" s="960">
        <v>113</v>
      </c>
      <c r="AE24" s="960">
        <v>0</v>
      </c>
      <c r="AF24" s="960">
        <v>2</v>
      </c>
      <c r="AG24" s="960">
        <v>49</v>
      </c>
      <c r="AH24" s="960">
        <v>34</v>
      </c>
      <c r="AI24" s="960">
        <v>569</v>
      </c>
      <c r="AJ24" s="960">
        <v>217</v>
      </c>
      <c r="AK24" s="960">
        <v>40</v>
      </c>
      <c r="AL24" s="960">
        <v>0</v>
      </c>
      <c r="AM24" s="960">
        <v>2302</v>
      </c>
      <c r="AN24" s="960">
        <v>42</v>
      </c>
      <c r="AO24" s="960">
        <v>0</v>
      </c>
      <c r="AP24" s="960">
        <v>34</v>
      </c>
      <c r="AQ24" s="961">
        <v>21992</v>
      </c>
      <c r="AR24" s="960">
        <v>389</v>
      </c>
      <c r="AS24" s="960">
        <v>22302</v>
      </c>
      <c r="AT24" s="960">
        <v>0</v>
      </c>
      <c r="AU24" s="960">
        <v>725</v>
      </c>
      <c r="AV24" s="960">
        <v>8732</v>
      </c>
      <c r="AW24" s="960">
        <v>232</v>
      </c>
      <c r="AX24" s="962">
        <v>32380</v>
      </c>
      <c r="AY24" s="962">
        <v>54372</v>
      </c>
      <c r="AZ24" s="962">
        <v>28627</v>
      </c>
      <c r="BA24" s="962">
        <v>61007</v>
      </c>
      <c r="BB24" s="962">
        <v>82999</v>
      </c>
      <c r="BC24" s="962">
        <v>-54018</v>
      </c>
      <c r="BD24" s="962">
        <v>6989</v>
      </c>
      <c r="BE24" s="963">
        <v>28981</v>
      </c>
    </row>
    <row r="25" spans="2:57" ht="16.5" customHeight="1">
      <c r="B25" s="166" t="s">
        <v>114</v>
      </c>
      <c r="C25" s="234" t="s">
        <v>582</v>
      </c>
      <c r="D25" s="964">
        <v>0</v>
      </c>
      <c r="E25" s="960">
        <v>3</v>
      </c>
      <c r="F25" s="960">
        <v>0</v>
      </c>
      <c r="G25" s="960">
        <v>0</v>
      </c>
      <c r="H25" s="960">
        <v>2</v>
      </c>
      <c r="I25" s="960">
        <v>0</v>
      </c>
      <c r="J25" s="960">
        <v>0</v>
      </c>
      <c r="K25" s="960">
        <v>9</v>
      </c>
      <c r="L25" s="960">
        <v>0</v>
      </c>
      <c r="M25" s="960">
        <v>0</v>
      </c>
      <c r="N25" s="960">
        <v>0</v>
      </c>
      <c r="O25" s="960">
        <v>0</v>
      </c>
      <c r="P25" s="960">
        <v>0</v>
      </c>
      <c r="Q25" s="960">
        <v>5</v>
      </c>
      <c r="R25" s="960">
        <v>1</v>
      </c>
      <c r="S25" s="960">
        <v>35</v>
      </c>
      <c r="T25" s="960">
        <v>3</v>
      </c>
      <c r="U25" s="960">
        <v>16</v>
      </c>
      <c r="V25" s="960">
        <v>0</v>
      </c>
      <c r="W25" s="960">
        <v>181</v>
      </c>
      <c r="X25" s="960">
        <v>1</v>
      </c>
      <c r="Y25" s="960">
        <v>0</v>
      </c>
      <c r="Z25" s="960">
        <v>926</v>
      </c>
      <c r="AA25" s="960">
        <v>6</v>
      </c>
      <c r="AB25" s="960">
        <v>0</v>
      </c>
      <c r="AC25" s="960">
        <v>1</v>
      </c>
      <c r="AD25" s="960">
        <v>162</v>
      </c>
      <c r="AE25" s="960">
        <v>26</v>
      </c>
      <c r="AF25" s="960">
        <v>9</v>
      </c>
      <c r="AG25" s="960">
        <v>18</v>
      </c>
      <c r="AH25" s="960">
        <v>32</v>
      </c>
      <c r="AI25" s="960">
        <v>436</v>
      </c>
      <c r="AJ25" s="960">
        <v>24</v>
      </c>
      <c r="AK25" s="960">
        <v>14</v>
      </c>
      <c r="AL25" s="960">
        <v>3</v>
      </c>
      <c r="AM25" s="960">
        <v>365</v>
      </c>
      <c r="AN25" s="960">
        <v>47</v>
      </c>
      <c r="AO25" s="960">
        <v>0</v>
      </c>
      <c r="AP25" s="960">
        <v>0</v>
      </c>
      <c r="AQ25" s="961">
        <v>2325</v>
      </c>
      <c r="AR25" s="960">
        <v>220</v>
      </c>
      <c r="AS25" s="960">
        <v>24690</v>
      </c>
      <c r="AT25" s="960">
        <v>0</v>
      </c>
      <c r="AU25" s="960">
        <v>1839</v>
      </c>
      <c r="AV25" s="960">
        <v>6437</v>
      </c>
      <c r="AW25" s="960">
        <v>-31</v>
      </c>
      <c r="AX25" s="962">
        <v>33155</v>
      </c>
      <c r="AY25" s="962">
        <v>35480</v>
      </c>
      <c r="AZ25" s="962">
        <v>5531</v>
      </c>
      <c r="BA25" s="962">
        <v>38686</v>
      </c>
      <c r="BB25" s="962">
        <v>41011</v>
      </c>
      <c r="BC25" s="962">
        <v>-35226</v>
      </c>
      <c r="BD25" s="962">
        <v>3460</v>
      </c>
      <c r="BE25" s="963">
        <v>5785</v>
      </c>
    </row>
    <row r="26" spans="2:57" ht="16.5" customHeight="1">
      <c r="B26" s="166" t="s">
        <v>115</v>
      </c>
      <c r="C26" s="234" t="s">
        <v>140</v>
      </c>
      <c r="D26" s="964">
        <v>0</v>
      </c>
      <c r="E26" s="960">
        <v>0</v>
      </c>
      <c r="F26" s="960">
        <v>212</v>
      </c>
      <c r="G26" s="960">
        <v>0</v>
      </c>
      <c r="H26" s="960">
        <v>0</v>
      </c>
      <c r="I26" s="960">
        <v>0</v>
      </c>
      <c r="J26" s="960">
        <v>0</v>
      </c>
      <c r="K26" s="960">
        <v>0</v>
      </c>
      <c r="L26" s="960">
        <v>0</v>
      </c>
      <c r="M26" s="960">
        <v>0</v>
      </c>
      <c r="N26" s="960">
        <v>0</v>
      </c>
      <c r="O26" s="960">
        <v>0</v>
      </c>
      <c r="P26" s="960">
        <v>0</v>
      </c>
      <c r="Q26" s="960">
        <v>0</v>
      </c>
      <c r="R26" s="960">
        <v>0</v>
      </c>
      <c r="S26" s="960">
        <v>3</v>
      </c>
      <c r="T26" s="960">
        <v>0</v>
      </c>
      <c r="U26" s="960">
        <v>0</v>
      </c>
      <c r="V26" s="960">
        <v>0</v>
      </c>
      <c r="W26" s="960">
        <v>0</v>
      </c>
      <c r="X26" s="960">
        <v>25716</v>
      </c>
      <c r="Y26" s="960">
        <v>0</v>
      </c>
      <c r="Z26" s="960">
        <v>0</v>
      </c>
      <c r="AA26" s="960">
        <v>0</v>
      </c>
      <c r="AB26" s="960">
        <v>0</v>
      </c>
      <c r="AC26" s="960">
        <v>0</v>
      </c>
      <c r="AD26" s="960">
        <v>0</v>
      </c>
      <c r="AE26" s="960">
        <v>0</v>
      </c>
      <c r="AF26" s="960">
        <v>0</v>
      </c>
      <c r="AG26" s="960">
        <v>2516</v>
      </c>
      <c r="AH26" s="960">
        <v>0</v>
      </c>
      <c r="AI26" s="960">
        <v>1490</v>
      </c>
      <c r="AJ26" s="960">
        <v>30</v>
      </c>
      <c r="AK26" s="960">
        <v>0</v>
      </c>
      <c r="AL26" s="960">
        <v>0</v>
      </c>
      <c r="AM26" s="960">
        <v>13329</v>
      </c>
      <c r="AN26" s="960">
        <v>4</v>
      </c>
      <c r="AO26" s="960">
        <v>0</v>
      </c>
      <c r="AP26" s="960">
        <v>0</v>
      </c>
      <c r="AQ26" s="961">
        <v>43300</v>
      </c>
      <c r="AR26" s="960">
        <v>0</v>
      </c>
      <c r="AS26" s="960">
        <v>42301</v>
      </c>
      <c r="AT26" s="960">
        <v>0</v>
      </c>
      <c r="AU26" s="960">
        <v>409</v>
      </c>
      <c r="AV26" s="960">
        <v>1468</v>
      </c>
      <c r="AW26" s="960">
        <v>592</v>
      </c>
      <c r="AX26" s="962">
        <v>44770</v>
      </c>
      <c r="AY26" s="962">
        <v>88070</v>
      </c>
      <c r="AZ26" s="962">
        <v>61803</v>
      </c>
      <c r="BA26" s="962">
        <v>106573</v>
      </c>
      <c r="BB26" s="962">
        <v>149873</v>
      </c>
      <c r="BC26" s="962">
        <v>-86818</v>
      </c>
      <c r="BD26" s="962">
        <v>19755</v>
      </c>
      <c r="BE26" s="963">
        <v>63055</v>
      </c>
    </row>
    <row r="27" spans="2:57" ht="16.5" customHeight="1">
      <c r="B27" s="166" t="s">
        <v>116</v>
      </c>
      <c r="C27" s="234" t="s">
        <v>112</v>
      </c>
      <c r="D27" s="964">
        <v>206</v>
      </c>
      <c r="E27" s="960">
        <v>143</v>
      </c>
      <c r="F27" s="960">
        <v>36</v>
      </c>
      <c r="G27" s="960">
        <v>54</v>
      </c>
      <c r="H27" s="960">
        <v>1300</v>
      </c>
      <c r="I27" s="960">
        <v>2854</v>
      </c>
      <c r="J27" s="960">
        <v>2082</v>
      </c>
      <c r="K27" s="960">
        <v>272</v>
      </c>
      <c r="L27" s="960">
        <v>7</v>
      </c>
      <c r="M27" s="960">
        <v>65</v>
      </c>
      <c r="N27" s="960">
        <v>741</v>
      </c>
      <c r="O27" s="960">
        <v>174</v>
      </c>
      <c r="P27" s="960">
        <v>3261</v>
      </c>
      <c r="Q27" s="960">
        <v>71</v>
      </c>
      <c r="R27" s="960">
        <v>10</v>
      </c>
      <c r="S27" s="960">
        <v>246</v>
      </c>
      <c r="T27" s="960">
        <v>457</v>
      </c>
      <c r="U27" s="960">
        <v>1573</v>
      </c>
      <c r="V27" s="960">
        <v>71</v>
      </c>
      <c r="W27" s="960">
        <v>42</v>
      </c>
      <c r="X27" s="960">
        <v>97</v>
      </c>
      <c r="Y27" s="960">
        <v>2254</v>
      </c>
      <c r="Z27" s="960">
        <v>1704</v>
      </c>
      <c r="AA27" s="960">
        <v>3192</v>
      </c>
      <c r="AB27" s="960">
        <v>121</v>
      </c>
      <c r="AC27" s="960">
        <v>163</v>
      </c>
      <c r="AD27" s="960">
        <v>3731</v>
      </c>
      <c r="AE27" s="960">
        <v>3137</v>
      </c>
      <c r="AF27" s="960">
        <v>9</v>
      </c>
      <c r="AG27" s="960">
        <v>521</v>
      </c>
      <c r="AH27" s="960">
        <v>3309</v>
      </c>
      <c r="AI27" s="960">
        <v>3524</v>
      </c>
      <c r="AJ27" s="960">
        <v>4831</v>
      </c>
      <c r="AK27" s="960">
        <v>2603</v>
      </c>
      <c r="AL27" s="960">
        <v>1867</v>
      </c>
      <c r="AM27" s="960">
        <v>3131</v>
      </c>
      <c r="AN27" s="960">
        <v>2138</v>
      </c>
      <c r="AO27" s="960">
        <v>1503</v>
      </c>
      <c r="AP27" s="960">
        <v>50</v>
      </c>
      <c r="AQ27" s="961">
        <v>51550</v>
      </c>
      <c r="AR27" s="960">
        <v>1294</v>
      </c>
      <c r="AS27" s="960">
        <v>21945</v>
      </c>
      <c r="AT27" s="960">
        <v>0</v>
      </c>
      <c r="AU27" s="960">
        <v>451</v>
      </c>
      <c r="AV27" s="960">
        <v>3921</v>
      </c>
      <c r="AW27" s="960">
        <v>-70</v>
      </c>
      <c r="AX27" s="962">
        <v>27541</v>
      </c>
      <c r="AY27" s="962">
        <v>79091</v>
      </c>
      <c r="AZ27" s="962">
        <v>16225</v>
      </c>
      <c r="BA27" s="962">
        <v>43766</v>
      </c>
      <c r="BB27" s="962">
        <v>95316</v>
      </c>
      <c r="BC27" s="962">
        <v>-63312</v>
      </c>
      <c r="BD27" s="962">
        <v>-19546</v>
      </c>
      <c r="BE27" s="963">
        <v>32004</v>
      </c>
    </row>
    <row r="28" spans="2:57" ht="16.5" customHeight="1">
      <c r="B28" s="166" t="s">
        <v>117</v>
      </c>
      <c r="C28" s="234" t="s">
        <v>18</v>
      </c>
      <c r="D28" s="964">
        <v>522</v>
      </c>
      <c r="E28" s="960">
        <v>36</v>
      </c>
      <c r="F28" s="960">
        <v>0</v>
      </c>
      <c r="G28" s="960">
        <v>48</v>
      </c>
      <c r="H28" s="960">
        <v>96</v>
      </c>
      <c r="I28" s="960">
        <v>214</v>
      </c>
      <c r="J28" s="960">
        <v>370</v>
      </c>
      <c r="K28" s="960">
        <v>165</v>
      </c>
      <c r="L28" s="960">
        <v>22</v>
      </c>
      <c r="M28" s="960">
        <v>96</v>
      </c>
      <c r="N28" s="960">
        <v>280</v>
      </c>
      <c r="O28" s="960">
        <v>120</v>
      </c>
      <c r="P28" s="960">
        <v>363</v>
      </c>
      <c r="Q28" s="960">
        <v>205</v>
      </c>
      <c r="R28" s="960">
        <v>21</v>
      </c>
      <c r="S28" s="960">
        <v>180</v>
      </c>
      <c r="T28" s="960">
        <v>103</v>
      </c>
      <c r="U28" s="960">
        <v>1391</v>
      </c>
      <c r="V28" s="960">
        <v>51</v>
      </c>
      <c r="W28" s="960">
        <v>10</v>
      </c>
      <c r="X28" s="960">
        <v>41</v>
      </c>
      <c r="Y28" s="960">
        <v>33</v>
      </c>
      <c r="Z28" s="960">
        <v>290</v>
      </c>
      <c r="AA28" s="960">
        <v>4450</v>
      </c>
      <c r="AB28" s="960">
        <v>978</v>
      </c>
      <c r="AC28" s="960">
        <v>120</v>
      </c>
      <c r="AD28" s="960">
        <v>1693</v>
      </c>
      <c r="AE28" s="960">
        <v>480</v>
      </c>
      <c r="AF28" s="960">
        <v>3858</v>
      </c>
      <c r="AG28" s="960">
        <v>1930</v>
      </c>
      <c r="AH28" s="960">
        <v>760</v>
      </c>
      <c r="AI28" s="960">
        <v>3885</v>
      </c>
      <c r="AJ28" s="960">
        <v>1276</v>
      </c>
      <c r="AK28" s="960">
        <v>1370</v>
      </c>
      <c r="AL28" s="960">
        <v>83</v>
      </c>
      <c r="AM28" s="960">
        <v>578</v>
      </c>
      <c r="AN28" s="960">
        <v>677</v>
      </c>
      <c r="AO28" s="960">
        <v>0</v>
      </c>
      <c r="AP28" s="960">
        <v>0</v>
      </c>
      <c r="AQ28" s="961">
        <v>26795</v>
      </c>
      <c r="AR28" s="960">
        <v>0</v>
      </c>
      <c r="AS28" s="960">
        <v>0</v>
      </c>
      <c r="AT28" s="960">
        <v>0</v>
      </c>
      <c r="AU28" s="960">
        <v>226237</v>
      </c>
      <c r="AV28" s="960">
        <v>236889</v>
      </c>
      <c r="AW28" s="960">
        <v>0</v>
      </c>
      <c r="AX28" s="962">
        <v>463126</v>
      </c>
      <c r="AY28" s="962">
        <v>489921</v>
      </c>
      <c r="AZ28" s="962">
        <v>0</v>
      </c>
      <c r="BA28" s="962">
        <v>463126</v>
      </c>
      <c r="BB28" s="962">
        <v>489921</v>
      </c>
      <c r="BC28" s="962">
        <v>0</v>
      </c>
      <c r="BD28" s="962">
        <v>463126</v>
      </c>
      <c r="BE28" s="963">
        <v>489921</v>
      </c>
    </row>
    <row r="29" spans="2:57" ht="16.5" customHeight="1">
      <c r="B29" s="166" t="s">
        <v>118</v>
      </c>
      <c r="C29" s="234" t="s">
        <v>141</v>
      </c>
      <c r="D29" s="964">
        <v>1997</v>
      </c>
      <c r="E29" s="960">
        <v>170</v>
      </c>
      <c r="F29" s="960">
        <v>13</v>
      </c>
      <c r="G29" s="960">
        <v>654</v>
      </c>
      <c r="H29" s="960">
        <v>2121</v>
      </c>
      <c r="I29" s="960">
        <v>2071</v>
      </c>
      <c r="J29" s="960">
        <v>7132</v>
      </c>
      <c r="K29" s="960">
        <v>1552</v>
      </c>
      <c r="L29" s="960">
        <v>126</v>
      </c>
      <c r="M29" s="960">
        <v>986</v>
      </c>
      <c r="N29" s="960">
        <v>2431</v>
      </c>
      <c r="O29" s="960">
        <v>2109</v>
      </c>
      <c r="P29" s="960">
        <v>9130</v>
      </c>
      <c r="Q29" s="960">
        <v>1168</v>
      </c>
      <c r="R29" s="960">
        <v>159</v>
      </c>
      <c r="S29" s="960">
        <v>1032</v>
      </c>
      <c r="T29" s="960">
        <v>874</v>
      </c>
      <c r="U29" s="960">
        <v>8608</v>
      </c>
      <c r="V29" s="960">
        <v>338</v>
      </c>
      <c r="W29" s="960">
        <v>31</v>
      </c>
      <c r="X29" s="960">
        <v>841</v>
      </c>
      <c r="Y29" s="960">
        <v>532</v>
      </c>
      <c r="Z29" s="960">
        <v>1325</v>
      </c>
      <c r="AA29" s="960">
        <v>33344</v>
      </c>
      <c r="AB29" s="960">
        <v>1421</v>
      </c>
      <c r="AC29" s="960">
        <v>3107</v>
      </c>
      <c r="AD29" s="960">
        <v>15656</v>
      </c>
      <c r="AE29" s="960">
        <v>1014</v>
      </c>
      <c r="AF29" s="960">
        <v>593</v>
      </c>
      <c r="AG29" s="960">
        <v>1776</v>
      </c>
      <c r="AH29" s="960">
        <v>1438</v>
      </c>
      <c r="AI29" s="960">
        <v>4901</v>
      </c>
      <c r="AJ29" s="960">
        <v>7532</v>
      </c>
      <c r="AK29" s="960">
        <v>8069</v>
      </c>
      <c r="AL29" s="960">
        <v>188</v>
      </c>
      <c r="AM29" s="960">
        <v>1938</v>
      </c>
      <c r="AN29" s="960">
        <v>13358</v>
      </c>
      <c r="AO29" s="960">
        <v>0</v>
      </c>
      <c r="AP29" s="960">
        <v>135</v>
      </c>
      <c r="AQ29" s="961">
        <v>139870</v>
      </c>
      <c r="AR29" s="960">
        <v>40</v>
      </c>
      <c r="AS29" s="960">
        <v>48966</v>
      </c>
      <c r="AT29" s="960">
        <v>0</v>
      </c>
      <c r="AU29" s="960">
        <v>0</v>
      </c>
      <c r="AV29" s="960">
        <v>0</v>
      </c>
      <c r="AW29" s="960">
        <v>0</v>
      </c>
      <c r="AX29" s="962">
        <v>49006</v>
      </c>
      <c r="AY29" s="962">
        <v>188876</v>
      </c>
      <c r="AZ29" s="962">
        <v>202517</v>
      </c>
      <c r="BA29" s="962">
        <v>251523</v>
      </c>
      <c r="BB29" s="962">
        <v>391393</v>
      </c>
      <c r="BC29" s="962">
        <v>-42207</v>
      </c>
      <c r="BD29" s="962">
        <v>209316</v>
      </c>
      <c r="BE29" s="963">
        <v>349186</v>
      </c>
    </row>
    <row r="30" spans="2:57" ht="16.5" customHeight="1">
      <c r="B30" s="166" t="s">
        <v>119</v>
      </c>
      <c r="C30" s="234" t="s">
        <v>532</v>
      </c>
      <c r="D30" s="964">
        <v>71</v>
      </c>
      <c r="E30" s="960">
        <v>6</v>
      </c>
      <c r="F30" s="960">
        <v>0</v>
      </c>
      <c r="G30" s="960">
        <v>46</v>
      </c>
      <c r="H30" s="960">
        <v>320</v>
      </c>
      <c r="I30" s="960">
        <v>83</v>
      </c>
      <c r="J30" s="960">
        <v>357</v>
      </c>
      <c r="K30" s="960">
        <v>278</v>
      </c>
      <c r="L30" s="960">
        <v>3</v>
      </c>
      <c r="M30" s="960">
        <v>31</v>
      </c>
      <c r="N30" s="960">
        <v>71</v>
      </c>
      <c r="O30" s="960">
        <v>22</v>
      </c>
      <c r="P30" s="960">
        <v>132</v>
      </c>
      <c r="Q30" s="960">
        <v>39</v>
      </c>
      <c r="R30" s="960">
        <v>10</v>
      </c>
      <c r="S30" s="960">
        <v>64</v>
      </c>
      <c r="T30" s="960">
        <v>45</v>
      </c>
      <c r="U30" s="960">
        <v>582</v>
      </c>
      <c r="V30" s="960">
        <v>10</v>
      </c>
      <c r="W30" s="960">
        <v>1</v>
      </c>
      <c r="X30" s="960">
        <v>19</v>
      </c>
      <c r="Y30" s="960">
        <v>33</v>
      </c>
      <c r="Z30" s="960">
        <v>354</v>
      </c>
      <c r="AA30" s="960">
        <v>152</v>
      </c>
      <c r="AB30" s="960">
        <v>2973</v>
      </c>
      <c r="AC30" s="960">
        <v>380</v>
      </c>
      <c r="AD30" s="960">
        <v>1550</v>
      </c>
      <c r="AE30" s="960">
        <v>248</v>
      </c>
      <c r="AF30" s="960">
        <v>54</v>
      </c>
      <c r="AG30" s="960">
        <v>1305</v>
      </c>
      <c r="AH30" s="960">
        <v>480</v>
      </c>
      <c r="AI30" s="960">
        <v>1701</v>
      </c>
      <c r="AJ30" s="960">
        <v>3231</v>
      </c>
      <c r="AK30" s="960">
        <v>3081</v>
      </c>
      <c r="AL30" s="960">
        <v>92</v>
      </c>
      <c r="AM30" s="960">
        <v>412</v>
      </c>
      <c r="AN30" s="960">
        <v>3175</v>
      </c>
      <c r="AO30" s="960">
        <v>0</v>
      </c>
      <c r="AP30" s="960">
        <v>42</v>
      </c>
      <c r="AQ30" s="961">
        <v>21453</v>
      </c>
      <c r="AR30" s="960">
        <v>16</v>
      </c>
      <c r="AS30" s="960">
        <v>14113</v>
      </c>
      <c r="AT30" s="960">
        <v>-2222</v>
      </c>
      <c r="AU30" s="960">
        <v>0</v>
      </c>
      <c r="AV30" s="960">
        <v>0</v>
      </c>
      <c r="AW30" s="960">
        <v>0</v>
      </c>
      <c r="AX30" s="962">
        <v>11907</v>
      </c>
      <c r="AY30" s="962">
        <v>33360</v>
      </c>
      <c r="AZ30" s="962">
        <v>34</v>
      </c>
      <c r="BA30" s="962">
        <v>11941</v>
      </c>
      <c r="BB30" s="962">
        <v>33394</v>
      </c>
      <c r="BC30" s="962">
        <v>-3</v>
      </c>
      <c r="BD30" s="962">
        <v>11938</v>
      </c>
      <c r="BE30" s="963">
        <v>33391</v>
      </c>
    </row>
    <row r="31" spans="2:57" ht="16.5" customHeight="1">
      <c r="B31" s="166" t="s">
        <v>120</v>
      </c>
      <c r="C31" s="234" t="s">
        <v>533</v>
      </c>
      <c r="D31" s="964">
        <v>60</v>
      </c>
      <c r="E31" s="960">
        <v>4</v>
      </c>
      <c r="F31" s="960">
        <v>0</v>
      </c>
      <c r="G31" s="960">
        <v>39</v>
      </c>
      <c r="H31" s="960">
        <v>138</v>
      </c>
      <c r="I31" s="960">
        <v>30</v>
      </c>
      <c r="J31" s="960">
        <v>168</v>
      </c>
      <c r="K31" s="960">
        <v>310</v>
      </c>
      <c r="L31" s="960">
        <v>0</v>
      </c>
      <c r="M31" s="960">
        <v>1</v>
      </c>
      <c r="N31" s="960">
        <v>92</v>
      </c>
      <c r="O31" s="960">
        <v>0</v>
      </c>
      <c r="P31" s="960">
        <v>3</v>
      </c>
      <c r="Q31" s="960">
        <v>4</v>
      </c>
      <c r="R31" s="960">
        <v>2</v>
      </c>
      <c r="S31" s="960">
        <v>1</v>
      </c>
      <c r="T31" s="960">
        <v>11</v>
      </c>
      <c r="U31" s="960">
        <v>217</v>
      </c>
      <c r="V31" s="960">
        <v>8</v>
      </c>
      <c r="W31" s="960">
        <v>1</v>
      </c>
      <c r="X31" s="960">
        <v>11</v>
      </c>
      <c r="Y31" s="960">
        <v>7</v>
      </c>
      <c r="Z31" s="960">
        <v>1235</v>
      </c>
      <c r="AA31" s="960">
        <v>4461</v>
      </c>
      <c r="AB31" s="960">
        <v>66</v>
      </c>
      <c r="AC31" s="960">
        <v>0</v>
      </c>
      <c r="AD31" s="960">
        <v>774</v>
      </c>
      <c r="AE31" s="960">
        <v>636</v>
      </c>
      <c r="AF31" s="960">
        <v>2</v>
      </c>
      <c r="AG31" s="960">
        <v>613</v>
      </c>
      <c r="AH31" s="960">
        <v>1024</v>
      </c>
      <c r="AI31" s="960">
        <v>13091</v>
      </c>
      <c r="AJ31" s="960">
        <v>1760</v>
      </c>
      <c r="AK31" s="960">
        <v>2233</v>
      </c>
      <c r="AL31" s="960">
        <v>2</v>
      </c>
      <c r="AM31" s="960">
        <v>142</v>
      </c>
      <c r="AN31" s="960">
        <v>6891</v>
      </c>
      <c r="AO31" s="960">
        <v>0</v>
      </c>
      <c r="AP31" s="960">
        <v>428</v>
      </c>
      <c r="AQ31" s="961">
        <v>34465</v>
      </c>
      <c r="AR31" s="960">
        <v>0</v>
      </c>
      <c r="AS31" s="960">
        <v>2240</v>
      </c>
      <c r="AT31" s="960">
        <v>8470</v>
      </c>
      <c r="AU31" s="960">
        <v>0</v>
      </c>
      <c r="AV31" s="960">
        <v>0</v>
      </c>
      <c r="AW31" s="960">
        <v>0</v>
      </c>
      <c r="AX31" s="962">
        <v>10710</v>
      </c>
      <c r="AY31" s="962">
        <v>45175</v>
      </c>
      <c r="AZ31" s="962">
        <v>56</v>
      </c>
      <c r="BA31" s="962">
        <v>10766</v>
      </c>
      <c r="BB31" s="962">
        <v>45231</v>
      </c>
      <c r="BC31" s="962">
        <v>-3119</v>
      </c>
      <c r="BD31" s="962">
        <v>7647</v>
      </c>
      <c r="BE31" s="963">
        <v>42112</v>
      </c>
    </row>
    <row r="32" spans="2:57" ht="16.5" customHeight="1">
      <c r="B32" s="166" t="s">
        <v>121</v>
      </c>
      <c r="C32" s="234" t="s">
        <v>19</v>
      </c>
      <c r="D32" s="964">
        <v>12691</v>
      </c>
      <c r="E32" s="960">
        <v>595</v>
      </c>
      <c r="F32" s="960">
        <v>164</v>
      </c>
      <c r="G32" s="960">
        <v>277</v>
      </c>
      <c r="H32" s="960">
        <v>10874</v>
      </c>
      <c r="I32" s="960">
        <v>6746</v>
      </c>
      <c r="J32" s="960">
        <v>8276</v>
      </c>
      <c r="K32" s="960">
        <v>3734</v>
      </c>
      <c r="L32" s="960">
        <v>319</v>
      </c>
      <c r="M32" s="960">
        <v>1742</v>
      </c>
      <c r="N32" s="960">
        <v>1899</v>
      </c>
      <c r="O32" s="960">
        <v>563</v>
      </c>
      <c r="P32" s="960">
        <v>1477</v>
      </c>
      <c r="Q32" s="960">
        <v>2693</v>
      </c>
      <c r="R32" s="960">
        <v>428</v>
      </c>
      <c r="S32" s="960">
        <v>3765</v>
      </c>
      <c r="T32" s="960">
        <v>3145</v>
      </c>
      <c r="U32" s="960">
        <v>13607</v>
      </c>
      <c r="V32" s="960">
        <v>1380</v>
      </c>
      <c r="W32" s="960">
        <v>238</v>
      </c>
      <c r="X32" s="960">
        <v>3063</v>
      </c>
      <c r="Y32" s="960">
        <v>2290</v>
      </c>
      <c r="Z32" s="960">
        <v>25583</v>
      </c>
      <c r="AA32" s="960">
        <v>5856</v>
      </c>
      <c r="AB32" s="960">
        <v>600</v>
      </c>
      <c r="AC32" s="960">
        <v>620</v>
      </c>
      <c r="AD32" s="960">
        <v>5856</v>
      </c>
      <c r="AE32" s="960">
        <v>1051</v>
      </c>
      <c r="AF32" s="960">
        <v>396</v>
      </c>
      <c r="AG32" s="960">
        <v>12870</v>
      </c>
      <c r="AH32" s="960">
        <v>2150</v>
      </c>
      <c r="AI32" s="960">
        <v>3875</v>
      </c>
      <c r="AJ32" s="960">
        <v>5019</v>
      </c>
      <c r="AK32" s="960">
        <v>33196</v>
      </c>
      <c r="AL32" s="960">
        <v>1655</v>
      </c>
      <c r="AM32" s="960">
        <v>7690</v>
      </c>
      <c r="AN32" s="960">
        <v>25126</v>
      </c>
      <c r="AO32" s="960">
        <v>2320</v>
      </c>
      <c r="AP32" s="960">
        <v>300</v>
      </c>
      <c r="AQ32" s="961">
        <v>214129</v>
      </c>
      <c r="AR32" s="960">
        <v>9796</v>
      </c>
      <c r="AS32" s="960">
        <v>343776</v>
      </c>
      <c r="AT32" s="960">
        <v>69</v>
      </c>
      <c r="AU32" s="960">
        <v>2399</v>
      </c>
      <c r="AV32" s="960">
        <v>35096</v>
      </c>
      <c r="AW32" s="960">
        <v>1150</v>
      </c>
      <c r="AX32" s="962">
        <v>392286</v>
      </c>
      <c r="AY32" s="962">
        <v>606415</v>
      </c>
      <c r="AZ32" s="962">
        <v>169620</v>
      </c>
      <c r="BA32" s="962">
        <v>561906</v>
      </c>
      <c r="BB32" s="962">
        <v>776035</v>
      </c>
      <c r="BC32" s="962">
        <v>-224710</v>
      </c>
      <c r="BD32" s="962">
        <v>337196</v>
      </c>
      <c r="BE32" s="963">
        <v>551325</v>
      </c>
    </row>
    <row r="33" spans="2:57" ht="16.5" customHeight="1">
      <c r="B33" s="166" t="s">
        <v>122</v>
      </c>
      <c r="C33" s="234" t="s">
        <v>20</v>
      </c>
      <c r="D33" s="964">
        <v>1243</v>
      </c>
      <c r="E33" s="960">
        <v>284</v>
      </c>
      <c r="F33" s="960">
        <v>36</v>
      </c>
      <c r="G33" s="960">
        <v>563</v>
      </c>
      <c r="H33" s="960">
        <v>778</v>
      </c>
      <c r="I33" s="960">
        <v>1507</v>
      </c>
      <c r="J33" s="960">
        <v>1047</v>
      </c>
      <c r="K33" s="960">
        <v>562</v>
      </c>
      <c r="L33" s="960">
        <v>11</v>
      </c>
      <c r="M33" s="960">
        <v>120</v>
      </c>
      <c r="N33" s="960">
        <v>549</v>
      </c>
      <c r="O33" s="960">
        <v>112</v>
      </c>
      <c r="P33" s="960">
        <v>486</v>
      </c>
      <c r="Q33" s="960">
        <v>717</v>
      </c>
      <c r="R33" s="960">
        <v>68</v>
      </c>
      <c r="S33" s="960">
        <v>618</v>
      </c>
      <c r="T33" s="960">
        <v>1016</v>
      </c>
      <c r="U33" s="960">
        <v>2229</v>
      </c>
      <c r="V33" s="960">
        <v>157</v>
      </c>
      <c r="W33" s="960">
        <v>32</v>
      </c>
      <c r="X33" s="960">
        <v>210</v>
      </c>
      <c r="Y33" s="960">
        <v>451</v>
      </c>
      <c r="Z33" s="960">
        <v>6761</v>
      </c>
      <c r="AA33" s="960">
        <v>6404</v>
      </c>
      <c r="AB33" s="960">
        <v>797</v>
      </c>
      <c r="AC33" s="960">
        <v>1124</v>
      </c>
      <c r="AD33" s="960">
        <v>8992</v>
      </c>
      <c r="AE33" s="960">
        <v>7771</v>
      </c>
      <c r="AF33" s="960">
        <v>29746</v>
      </c>
      <c r="AG33" s="960">
        <v>6557</v>
      </c>
      <c r="AH33" s="960">
        <v>1190</v>
      </c>
      <c r="AI33" s="960">
        <v>7970</v>
      </c>
      <c r="AJ33" s="960">
        <v>2674</v>
      </c>
      <c r="AK33" s="960">
        <v>5394</v>
      </c>
      <c r="AL33" s="960">
        <v>990</v>
      </c>
      <c r="AM33" s="960">
        <v>2329</v>
      </c>
      <c r="AN33" s="960">
        <v>2768</v>
      </c>
      <c r="AO33" s="960">
        <v>0</v>
      </c>
      <c r="AP33" s="960">
        <v>85</v>
      </c>
      <c r="AQ33" s="961">
        <v>104348</v>
      </c>
      <c r="AR33" s="960">
        <v>2</v>
      </c>
      <c r="AS33" s="960">
        <v>138525</v>
      </c>
      <c r="AT33" s="960">
        <v>0</v>
      </c>
      <c r="AU33" s="960">
        <v>0</v>
      </c>
      <c r="AV33" s="960">
        <v>0</v>
      </c>
      <c r="AW33" s="960">
        <v>0</v>
      </c>
      <c r="AX33" s="962">
        <v>138527</v>
      </c>
      <c r="AY33" s="962">
        <v>242875</v>
      </c>
      <c r="AZ33" s="962">
        <v>2820</v>
      </c>
      <c r="BA33" s="962">
        <v>141347</v>
      </c>
      <c r="BB33" s="962">
        <v>245695</v>
      </c>
      <c r="BC33" s="962">
        <v>-51563</v>
      </c>
      <c r="BD33" s="962">
        <v>89784</v>
      </c>
      <c r="BE33" s="963">
        <v>194132</v>
      </c>
    </row>
    <row r="34" spans="2:57" ht="16.5" customHeight="1">
      <c r="B34" s="166" t="s">
        <v>123</v>
      </c>
      <c r="C34" s="234" t="s">
        <v>21</v>
      </c>
      <c r="D34" s="964">
        <v>152</v>
      </c>
      <c r="E34" s="960">
        <v>24</v>
      </c>
      <c r="F34" s="960">
        <v>1</v>
      </c>
      <c r="G34" s="960">
        <v>182</v>
      </c>
      <c r="H34" s="960">
        <v>450</v>
      </c>
      <c r="I34" s="960">
        <v>402</v>
      </c>
      <c r="J34" s="960">
        <v>238</v>
      </c>
      <c r="K34" s="960">
        <v>322</v>
      </c>
      <c r="L34" s="960">
        <v>9</v>
      </c>
      <c r="M34" s="960">
        <v>103</v>
      </c>
      <c r="N34" s="960">
        <v>171</v>
      </c>
      <c r="O34" s="960">
        <v>51</v>
      </c>
      <c r="P34" s="960">
        <v>47</v>
      </c>
      <c r="Q34" s="960">
        <v>349</v>
      </c>
      <c r="R34" s="960">
        <v>34</v>
      </c>
      <c r="S34" s="960">
        <v>284</v>
      </c>
      <c r="T34" s="960">
        <v>110</v>
      </c>
      <c r="U34" s="960">
        <v>535</v>
      </c>
      <c r="V34" s="960">
        <v>62</v>
      </c>
      <c r="W34" s="960">
        <v>12</v>
      </c>
      <c r="X34" s="960">
        <v>27</v>
      </c>
      <c r="Y34" s="960">
        <v>70</v>
      </c>
      <c r="Z34" s="960">
        <v>1647</v>
      </c>
      <c r="AA34" s="960">
        <v>1813</v>
      </c>
      <c r="AB34" s="960">
        <v>46</v>
      </c>
      <c r="AC34" s="960">
        <v>76</v>
      </c>
      <c r="AD34" s="960">
        <v>14068</v>
      </c>
      <c r="AE34" s="960">
        <v>2884</v>
      </c>
      <c r="AF34" s="960">
        <v>7770</v>
      </c>
      <c r="AG34" s="960">
        <v>4917</v>
      </c>
      <c r="AH34" s="960">
        <v>2792</v>
      </c>
      <c r="AI34" s="960">
        <v>495</v>
      </c>
      <c r="AJ34" s="960">
        <v>1553</v>
      </c>
      <c r="AK34" s="960">
        <v>9488</v>
      </c>
      <c r="AL34" s="960">
        <v>801</v>
      </c>
      <c r="AM34" s="960">
        <v>2348</v>
      </c>
      <c r="AN34" s="960">
        <v>4900</v>
      </c>
      <c r="AO34" s="960">
        <v>0</v>
      </c>
      <c r="AP34" s="960">
        <v>940</v>
      </c>
      <c r="AQ34" s="961">
        <v>60173</v>
      </c>
      <c r="AR34" s="960">
        <v>0</v>
      </c>
      <c r="AS34" s="960">
        <v>378781</v>
      </c>
      <c r="AT34" s="960">
        <v>66</v>
      </c>
      <c r="AU34" s="960">
        <v>0</v>
      </c>
      <c r="AV34" s="960">
        <v>4203</v>
      </c>
      <c r="AW34" s="960">
        <v>0</v>
      </c>
      <c r="AX34" s="962">
        <v>383050</v>
      </c>
      <c r="AY34" s="962">
        <v>443223</v>
      </c>
      <c r="AZ34" s="962">
        <v>1</v>
      </c>
      <c r="BA34" s="962">
        <v>383051</v>
      </c>
      <c r="BB34" s="962">
        <v>443224</v>
      </c>
      <c r="BC34" s="962">
        <v>-45834</v>
      </c>
      <c r="BD34" s="962">
        <v>337217</v>
      </c>
      <c r="BE34" s="963">
        <v>397390</v>
      </c>
    </row>
    <row r="35" spans="2:57" ht="16.5" customHeight="1">
      <c r="B35" s="166" t="s">
        <v>124</v>
      </c>
      <c r="C35" s="234" t="s">
        <v>534</v>
      </c>
      <c r="D35" s="964">
        <v>10161</v>
      </c>
      <c r="E35" s="960">
        <v>2001</v>
      </c>
      <c r="F35" s="960">
        <v>153</v>
      </c>
      <c r="G35" s="960">
        <v>2356</v>
      </c>
      <c r="H35" s="960">
        <v>4707</v>
      </c>
      <c r="I35" s="960">
        <v>1996</v>
      </c>
      <c r="J35" s="960">
        <v>5122</v>
      </c>
      <c r="K35" s="960">
        <v>2433</v>
      </c>
      <c r="L35" s="960">
        <v>361</v>
      </c>
      <c r="M35" s="960">
        <v>611</v>
      </c>
      <c r="N35" s="960">
        <v>3065</v>
      </c>
      <c r="O35" s="960">
        <v>524</v>
      </c>
      <c r="P35" s="960">
        <v>2283</v>
      </c>
      <c r="Q35" s="960">
        <v>1888</v>
      </c>
      <c r="R35" s="960">
        <v>213</v>
      </c>
      <c r="S35" s="960">
        <v>1732</v>
      </c>
      <c r="T35" s="960">
        <v>1547</v>
      </c>
      <c r="U35" s="960">
        <v>6243</v>
      </c>
      <c r="V35" s="960">
        <v>552</v>
      </c>
      <c r="W35" s="960">
        <v>130</v>
      </c>
      <c r="X35" s="960">
        <v>836</v>
      </c>
      <c r="Y35" s="960">
        <v>4294</v>
      </c>
      <c r="Z35" s="960">
        <v>21314</v>
      </c>
      <c r="AA35" s="960">
        <v>12093</v>
      </c>
      <c r="AB35" s="960">
        <v>662</v>
      </c>
      <c r="AC35" s="960">
        <v>2608</v>
      </c>
      <c r="AD35" s="960">
        <v>65978</v>
      </c>
      <c r="AE35" s="960">
        <v>7041</v>
      </c>
      <c r="AF35" s="960">
        <v>605</v>
      </c>
      <c r="AG35" s="960">
        <v>28807</v>
      </c>
      <c r="AH35" s="960">
        <v>5102</v>
      </c>
      <c r="AI35" s="960">
        <v>13201</v>
      </c>
      <c r="AJ35" s="960">
        <v>9456</v>
      </c>
      <c r="AK35" s="960">
        <v>9836</v>
      </c>
      <c r="AL35" s="960">
        <v>1612</v>
      </c>
      <c r="AM35" s="960">
        <v>5751</v>
      </c>
      <c r="AN35" s="960">
        <v>15039</v>
      </c>
      <c r="AO35" s="960">
        <v>520</v>
      </c>
      <c r="AP35" s="960">
        <v>2823</v>
      </c>
      <c r="AQ35" s="961">
        <v>255656</v>
      </c>
      <c r="AR35" s="960">
        <v>2450</v>
      </c>
      <c r="AS35" s="960">
        <v>77460</v>
      </c>
      <c r="AT35" s="960">
        <v>752</v>
      </c>
      <c r="AU35" s="960">
        <v>230</v>
      </c>
      <c r="AV35" s="960">
        <v>3002</v>
      </c>
      <c r="AW35" s="960">
        <v>325</v>
      </c>
      <c r="AX35" s="962">
        <v>84219</v>
      </c>
      <c r="AY35" s="962">
        <v>339875</v>
      </c>
      <c r="AZ35" s="962">
        <v>69366</v>
      </c>
      <c r="BA35" s="962">
        <v>153585</v>
      </c>
      <c r="BB35" s="962">
        <v>409241</v>
      </c>
      <c r="BC35" s="962">
        <v>-147998</v>
      </c>
      <c r="BD35" s="962">
        <v>5587</v>
      </c>
      <c r="BE35" s="963">
        <v>261243</v>
      </c>
    </row>
    <row r="36" spans="2:57" ht="16.5" customHeight="1">
      <c r="B36" s="166" t="s">
        <v>125</v>
      </c>
      <c r="C36" s="234" t="s">
        <v>535</v>
      </c>
      <c r="D36" s="964">
        <v>594</v>
      </c>
      <c r="E36" s="960">
        <v>55</v>
      </c>
      <c r="F36" s="960">
        <v>21</v>
      </c>
      <c r="G36" s="960">
        <v>155</v>
      </c>
      <c r="H36" s="960">
        <v>691</v>
      </c>
      <c r="I36" s="960">
        <v>454</v>
      </c>
      <c r="J36" s="960">
        <v>580</v>
      </c>
      <c r="K36" s="960">
        <v>2584</v>
      </c>
      <c r="L36" s="960">
        <v>23</v>
      </c>
      <c r="M36" s="960">
        <v>201</v>
      </c>
      <c r="N36" s="960">
        <v>258</v>
      </c>
      <c r="O36" s="960">
        <v>80</v>
      </c>
      <c r="P36" s="960">
        <v>401</v>
      </c>
      <c r="Q36" s="960">
        <v>362</v>
      </c>
      <c r="R36" s="960">
        <v>52</v>
      </c>
      <c r="S36" s="960">
        <v>1269</v>
      </c>
      <c r="T36" s="960">
        <v>543</v>
      </c>
      <c r="U36" s="960">
        <v>3204</v>
      </c>
      <c r="V36" s="960">
        <v>394</v>
      </c>
      <c r="W36" s="960">
        <v>87</v>
      </c>
      <c r="X36" s="960">
        <v>184</v>
      </c>
      <c r="Y36" s="960">
        <v>188</v>
      </c>
      <c r="Z36" s="960">
        <v>4460</v>
      </c>
      <c r="AA36" s="960">
        <v>4149</v>
      </c>
      <c r="AB36" s="960">
        <v>1321</v>
      </c>
      <c r="AC36" s="960">
        <v>407</v>
      </c>
      <c r="AD36" s="960">
        <v>21550</v>
      </c>
      <c r="AE36" s="960">
        <v>11262</v>
      </c>
      <c r="AF36" s="960">
        <v>605</v>
      </c>
      <c r="AG36" s="960">
        <v>2173</v>
      </c>
      <c r="AH36" s="960">
        <v>37759</v>
      </c>
      <c r="AI36" s="960">
        <v>11883</v>
      </c>
      <c r="AJ36" s="960">
        <v>7288</v>
      </c>
      <c r="AK36" s="960">
        <v>7609</v>
      </c>
      <c r="AL36" s="960">
        <v>3037</v>
      </c>
      <c r="AM36" s="960">
        <v>16084</v>
      </c>
      <c r="AN36" s="960">
        <v>6582</v>
      </c>
      <c r="AO36" s="960">
        <v>0</v>
      </c>
      <c r="AP36" s="960">
        <v>2254</v>
      </c>
      <c r="AQ36" s="961">
        <v>150803</v>
      </c>
      <c r="AR36" s="960">
        <v>1065</v>
      </c>
      <c r="AS36" s="960">
        <v>97816</v>
      </c>
      <c r="AT36" s="960">
        <v>260</v>
      </c>
      <c r="AU36" s="960">
        <v>716</v>
      </c>
      <c r="AV36" s="960">
        <v>5732</v>
      </c>
      <c r="AW36" s="960">
        <v>-218</v>
      </c>
      <c r="AX36" s="962">
        <v>105371</v>
      </c>
      <c r="AY36" s="962">
        <v>256174</v>
      </c>
      <c r="AZ36" s="962">
        <v>20442</v>
      </c>
      <c r="BA36" s="962">
        <v>125813</v>
      </c>
      <c r="BB36" s="962">
        <v>276616</v>
      </c>
      <c r="BC36" s="962">
        <v>-90674</v>
      </c>
      <c r="BD36" s="962">
        <v>35139</v>
      </c>
      <c r="BE36" s="963">
        <v>185942</v>
      </c>
    </row>
    <row r="37" spans="2:57" ht="16.5" customHeight="1">
      <c r="B37" s="166" t="s">
        <v>127</v>
      </c>
      <c r="C37" s="234" t="s">
        <v>22</v>
      </c>
      <c r="D37" s="964">
        <v>0</v>
      </c>
      <c r="E37" s="960">
        <v>0</v>
      </c>
      <c r="F37" s="960">
        <v>0</v>
      </c>
      <c r="G37" s="960">
        <v>0</v>
      </c>
      <c r="H37" s="960">
        <v>0</v>
      </c>
      <c r="I37" s="960">
        <v>0</v>
      </c>
      <c r="J37" s="960">
        <v>0</v>
      </c>
      <c r="K37" s="960">
        <v>0</v>
      </c>
      <c r="L37" s="960">
        <v>0</v>
      </c>
      <c r="M37" s="960">
        <v>0</v>
      </c>
      <c r="N37" s="960">
        <v>0</v>
      </c>
      <c r="O37" s="960">
        <v>0</v>
      </c>
      <c r="P37" s="960">
        <v>0</v>
      </c>
      <c r="Q37" s="960">
        <v>0</v>
      </c>
      <c r="R37" s="960">
        <v>0</v>
      </c>
      <c r="S37" s="960">
        <v>0</v>
      </c>
      <c r="T37" s="960">
        <v>0</v>
      </c>
      <c r="U37" s="960">
        <v>0</v>
      </c>
      <c r="V37" s="960">
        <v>0</v>
      </c>
      <c r="W37" s="960">
        <v>0</v>
      </c>
      <c r="X37" s="960">
        <v>0</v>
      </c>
      <c r="Y37" s="960">
        <v>0</v>
      </c>
      <c r="Z37" s="960">
        <v>0</v>
      </c>
      <c r="AA37" s="960">
        <v>0</v>
      </c>
      <c r="AB37" s="960">
        <v>0</v>
      </c>
      <c r="AC37" s="960">
        <v>0</v>
      </c>
      <c r="AD37" s="960">
        <v>0</v>
      </c>
      <c r="AE37" s="960">
        <v>0</v>
      </c>
      <c r="AF37" s="960">
        <v>0</v>
      </c>
      <c r="AG37" s="960">
        <v>0</v>
      </c>
      <c r="AH37" s="960">
        <v>0</v>
      </c>
      <c r="AI37" s="960">
        <v>0</v>
      </c>
      <c r="AJ37" s="960">
        <v>0</v>
      </c>
      <c r="AK37" s="960">
        <v>0</v>
      </c>
      <c r="AL37" s="960">
        <v>0</v>
      </c>
      <c r="AM37" s="960">
        <v>0</v>
      </c>
      <c r="AN37" s="960">
        <v>0</v>
      </c>
      <c r="AO37" s="960">
        <v>0</v>
      </c>
      <c r="AP37" s="960">
        <v>7359</v>
      </c>
      <c r="AQ37" s="961">
        <v>7359</v>
      </c>
      <c r="AR37" s="960">
        <v>0</v>
      </c>
      <c r="AS37" s="960">
        <v>8337</v>
      </c>
      <c r="AT37" s="960">
        <v>390898</v>
      </c>
      <c r="AU37" s="960">
        <v>0</v>
      </c>
      <c r="AV37" s="960">
        <v>0</v>
      </c>
      <c r="AW37" s="960">
        <v>0</v>
      </c>
      <c r="AX37" s="962">
        <v>399235</v>
      </c>
      <c r="AY37" s="962">
        <v>406594</v>
      </c>
      <c r="AZ37" s="962">
        <v>0</v>
      </c>
      <c r="BA37" s="962">
        <v>399235</v>
      </c>
      <c r="BB37" s="962">
        <v>406594</v>
      </c>
      <c r="BC37" s="962">
        <v>0</v>
      </c>
      <c r="BD37" s="962">
        <v>399235</v>
      </c>
      <c r="BE37" s="963">
        <v>406594</v>
      </c>
    </row>
    <row r="38" spans="2:57" ht="16.5" customHeight="1">
      <c r="B38" s="166" t="s">
        <v>129</v>
      </c>
      <c r="C38" s="234" t="s">
        <v>142</v>
      </c>
      <c r="D38" s="964">
        <v>2</v>
      </c>
      <c r="E38" s="960">
        <v>6</v>
      </c>
      <c r="F38" s="960">
        <v>0</v>
      </c>
      <c r="G38" s="960">
        <v>1</v>
      </c>
      <c r="H38" s="960">
        <v>48</v>
      </c>
      <c r="I38" s="960">
        <v>2</v>
      </c>
      <c r="J38" s="960">
        <v>18</v>
      </c>
      <c r="K38" s="960">
        <v>24</v>
      </c>
      <c r="L38" s="960">
        <v>0</v>
      </c>
      <c r="M38" s="960">
        <v>5</v>
      </c>
      <c r="N38" s="960">
        <v>3</v>
      </c>
      <c r="O38" s="960">
        <v>3</v>
      </c>
      <c r="P38" s="960">
        <v>0</v>
      </c>
      <c r="Q38" s="960">
        <v>39</v>
      </c>
      <c r="R38" s="960">
        <v>7</v>
      </c>
      <c r="S38" s="960">
        <v>38</v>
      </c>
      <c r="T38" s="960">
        <v>20</v>
      </c>
      <c r="U38" s="960">
        <v>432</v>
      </c>
      <c r="V38" s="960">
        <v>24</v>
      </c>
      <c r="W38" s="960">
        <v>11</v>
      </c>
      <c r="X38" s="960">
        <v>8</v>
      </c>
      <c r="Y38" s="960">
        <v>3</v>
      </c>
      <c r="Z38" s="960">
        <v>72</v>
      </c>
      <c r="AA38" s="960">
        <v>219</v>
      </c>
      <c r="AB38" s="960">
        <v>3</v>
      </c>
      <c r="AC38" s="960">
        <v>6</v>
      </c>
      <c r="AD38" s="960">
        <v>123</v>
      </c>
      <c r="AE38" s="960">
        <v>46</v>
      </c>
      <c r="AF38" s="960">
        <v>0</v>
      </c>
      <c r="AG38" s="960">
        <v>131</v>
      </c>
      <c r="AH38" s="960">
        <v>758</v>
      </c>
      <c r="AI38" s="960">
        <v>33</v>
      </c>
      <c r="AJ38" s="960">
        <v>0</v>
      </c>
      <c r="AK38" s="960">
        <v>52</v>
      </c>
      <c r="AL38" s="960">
        <v>0</v>
      </c>
      <c r="AM38" s="960">
        <v>144</v>
      </c>
      <c r="AN38" s="960">
        <v>131</v>
      </c>
      <c r="AO38" s="960">
        <v>0</v>
      </c>
      <c r="AP38" s="960">
        <v>5</v>
      </c>
      <c r="AQ38" s="961">
        <v>2417</v>
      </c>
      <c r="AR38" s="960">
        <v>0</v>
      </c>
      <c r="AS38" s="960">
        <v>29660</v>
      </c>
      <c r="AT38" s="960">
        <v>203147</v>
      </c>
      <c r="AU38" s="960">
        <v>46504</v>
      </c>
      <c r="AV38" s="960">
        <v>62253</v>
      </c>
      <c r="AW38" s="960">
        <v>0</v>
      </c>
      <c r="AX38" s="962">
        <v>341564</v>
      </c>
      <c r="AY38" s="962">
        <v>343981</v>
      </c>
      <c r="AZ38" s="962">
        <v>7409</v>
      </c>
      <c r="BA38" s="962">
        <v>348973</v>
      </c>
      <c r="BB38" s="962">
        <v>351390</v>
      </c>
      <c r="BC38" s="962">
        <v>-21325</v>
      </c>
      <c r="BD38" s="962">
        <v>327648</v>
      </c>
      <c r="BE38" s="963">
        <v>330065</v>
      </c>
    </row>
    <row r="39" spans="2:57" ht="16.5" customHeight="1">
      <c r="B39" s="166" t="s">
        <v>130</v>
      </c>
      <c r="C39" s="234" t="s">
        <v>536</v>
      </c>
      <c r="D39" s="964">
        <v>26</v>
      </c>
      <c r="E39" s="960">
        <v>0</v>
      </c>
      <c r="F39" s="960">
        <v>0</v>
      </c>
      <c r="G39" s="960">
        <v>0</v>
      </c>
      <c r="H39" s="960">
        <v>0</v>
      </c>
      <c r="I39" s="960">
        <v>0</v>
      </c>
      <c r="J39" s="960">
        <v>0</v>
      </c>
      <c r="K39" s="960">
        <v>5</v>
      </c>
      <c r="L39" s="960">
        <v>0</v>
      </c>
      <c r="M39" s="960">
        <v>0</v>
      </c>
      <c r="N39" s="960">
        <v>0</v>
      </c>
      <c r="O39" s="960">
        <v>0</v>
      </c>
      <c r="P39" s="960">
        <v>0</v>
      </c>
      <c r="Q39" s="960">
        <v>0</v>
      </c>
      <c r="R39" s="960">
        <v>0</v>
      </c>
      <c r="S39" s="960">
        <v>0</v>
      </c>
      <c r="T39" s="960">
        <v>0</v>
      </c>
      <c r="U39" s="960">
        <v>0</v>
      </c>
      <c r="V39" s="960">
        <v>0</v>
      </c>
      <c r="W39" s="960">
        <v>0</v>
      </c>
      <c r="X39" s="960">
        <v>0</v>
      </c>
      <c r="Y39" s="960">
        <v>0</v>
      </c>
      <c r="Z39" s="960">
        <v>0</v>
      </c>
      <c r="AA39" s="960">
        <v>14</v>
      </c>
      <c r="AB39" s="960">
        <v>10</v>
      </c>
      <c r="AC39" s="960">
        <v>0</v>
      </c>
      <c r="AD39" s="960">
        <v>15</v>
      </c>
      <c r="AE39" s="960">
        <v>34</v>
      </c>
      <c r="AF39" s="960">
        <v>1</v>
      </c>
      <c r="AG39" s="960">
        <v>225</v>
      </c>
      <c r="AH39" s="960">
        <v>159</v>
      </c>
      <c r="AI39" s="960">
        <v>9</v>
      </c>
      <c r="AJ39" s="960">
        <v>5</v>
      </c>
      <c r="AK39" s="960">
        <v>8973</v>
      </c>
      <c r="AL39" s="960">
        <v>0</v>
      </c>
      <c r="AM39" s="960">
        <v>12</v>
      </c>
      <c r="AN39" s="960">
        <v>22</v>
      </c>
      <c r="AO39" s="960">
        <v>0</v>
      </c>
      <c r="AP39" s="960">
        <v>73</v>
      </c>
      <c r="AQ39" s="961">
        <v>9583</v>
      </c>
      <c r="AR39" s="960">
        <v>4715</v>
      </c>
      <c r="AS39" s="960">
        <v>144008</v>
      </c>
      <c r="AT39" s="960">
        <v>473948</v>
      </c>
      <c r="AU39" s="960">
        <v>0</v>
      </c>
      <c r="AV39" s="960">
        <v>0</v>
      </c>
      <c r="AW39" s="960">
        <v>0</v>
      </c>
      <c r="AX39" s="962">
        <v>622671</v>
      </c>
      <c r="AY39" s="962">
        <v>632254</v>
      </c>
      <c r="AZ39" s="962">
        <v>4946</v>
      </c>
      <c r="BA39" s="962">
        <v>627617</v>
      </c>
      <c r="BB39" s="962">
        <v>637200</v>
      </c>
      <c r="BC39" s="962">
        <v>-3809</v>
      </c>
      <c r="BD39" s="962">
        <v>623808</v>
      </c>
      <c r="BE39" s="963">
        <v>633391</v>
      </c>
    </row>
    <row r="40" spans="2:57" ht="16.5" customHeight="1">
      <c r="B40" s="166" t="s">
        <v>15</v>
      </c>
      <c r="C40" s="234" t="s">
        <v>583</v>
      </c>
      <c r="D40" s="964">
        <v>7</v>
      </c>
      <c r="E40" s="960">
        <v>3</v>
      </c>
      <c r="F40" s="960">
        <v>18</v>
      </c>
      <c r="G40" s="960">
        <v>53</v>
      </c>
      <c r="H40" s="960">
        <v>115</v>
      </c>
      <c r="I40" s="960">
        <v>104</v>
      </c>
      <c r="J40" s="960">
        <v>117</v>
      </c>
      <c r="K40" s="960">
        <v>320</v>
      </c>
      <c r="L40" s="960">
        <v>5</v>
      </c>
      <c r="M40" s="960">
        <v>13</v>
      </c>
      <c r="N40" s="960">
        <v>37</v>
      </c>
      <c r="O40" s="960">
        <v>21</v>
      </c>
      <c r="P40" s="960">
        <v>25</v>
      </c>
      <c r="Q40" s="960">
        <v>59</v>
      </c>
      <c r="R40" s="960">
        <v>24</v>
      </c>
      <c r="S40" s="960">
        <v>263</v>
      </c>
      <c r="T40" s="960">
        <v>46</v>
      </c>
      <c r="U40" s="960">
        <v>237</v>
      </c>
      <c r="V40" s="960">
        <v>25</v>
      </c>
      <c r="W40" s="960">
        <v>10</v>
      </c>
      <c r="X40" s="960">
        <v>7</v>
      </c>
      <c r="Y40" s="960">
        <v>27</v>
      </c>
      <c r="Z40" s="960">
        <v>619</v>
      </c>
      <c r="AA40" s="960">
        <v>388</v>
      </c>
      <c r="AB40" s="960">
        <v>303</v>
      </c>
      <c r="AC40" s="960">
        <v>81</v>
      </c>
      <c r="AD40" s="960">
        <v>355</v>
      </c>
      <c r="AE40" s="960">
        <v>609</v>
      </c>
      <c r="AF40" s="960">
        <v>59</v>
      </c>
      <c r="AG40" s="960">
        <v>238</v>
      </c>
      <c r="AH40" s="960">
        <v>276</v>
      </c>
      <c r="AI40" s="960">
        <v>1</v>
      </c>
      <c r="AJ40" s="960">
        <v>336</v>
      </c>
      <c r="AK40" s="960">
        <v>562</v>
      </c>
      <c r="AL40" s="960">
        <v>0</v>
      </c>
      <c r="AM40" s="960">
        <v>660</v>
      </c>
      <c r="AN40" s="960">
        <v>909</v>
      </c>
      <c r="AO40" s="960">
        <v>0</v>
      </c>
      <c r="AP40" s="960">
        <v>144</v>
      </c>
      <c r="AQ40" s="961">
        <v>7076</v>
      </c>
      <c r="AR40" s="960">
        <v>0</v>
      </c>
      <c r="AS40" s="960">
        <v>34484</v>
      </c>
      <c r="AT40" s="960">
        <v>0</v>
      </c>
      <c r="AU40" s="960">
        <v>0</v>
      </c>
      <c r="AV40" s="960">
        <v>0</v>
      </c>
      <c r="AW40" s="960">
        <v>0</v>
      </c>
      <c r="AX40" s="962">
        <v>34484</v>
      </c>
      <c r="AY40" s="962">
        <v>41560</v>
      </c>
      <c r="AZ40" s="962">
        <v>146</v>
      </c>
      <c r="BA40" s="962">
        <v>34630</v>
      </c>
      <c r="BB40" s="962">
        <v>41706</v>
      </c>
      <c r="BC40" s="962">
        <v>-299</v>
      </c>
      <c r="BD40" s="962">
        <v>34331</v>
      </c>
      <c r="BE40" s="963">
        <v>41407</v>
      </c>
    </row>
    <row r="41" spans="2:57" ht="16.5" customHeight="1">
      <c r="B41" s="166" t="s">
        <v>308</v>
      </c>
      <c r="C41" s="234" t="s">
        <v>126</v>
      </c>
      <c r="D41" s="964">
        <v>5197</v>
      </c>
      <c r="E41" s="960">
        <v>791</v>
      </c>
      <c r="F41" s="960">
        <v>41</v>
      </c>
      <c r="G41" s="960">
        <v>988</v>
      </c>
      <c r="H41" s="960">
        <v>5540</v>
      </c>
      <c r="I41" s="960">
        <v>4096</v>
      </c>
      <c r="J41" s="960">
        <v>2228</v>
      </c>
      <c r="K41" s="960">
        <v>6122</v>
      </c>
      <c r="L41" s="960">
        <v>193</v>
      </c>
      <c r="M41" s="960">
        <v>1200</v>
      </c>
      <c r="N41" s="960">
        <v>2307</v>
      </c>
      <c r="O41" s="960">
        <v>566</v>
      </c>
      <c r="P41" s="960">
        <v>874</v>
      </c>
      <c r="Q41" s="960">
        <v>1656</v>
      </c>
      <c r="R41" s="960">
        <v>377</v>
      </c>
      <c r="S41" s="960">
        <v>2855</v>
      </c>
      <c r="T41" s="960">
        <v>2021</v>
      </c>
      <c r="U41" s="960">
        <v>14712</v>
      </c>
      <c r="V41" s="960">
        <v>1217</v>
      </c>
      <c r="W41" s="960">
        <v>214</v>
      </c>
      <c r="X41" s="960">
        <v>1794</v>
      </c>
      <c r="Y41" s="960">
        <v>1174</v>
      </c>
      <c r="Z41" s="960">
        <v>50182</v>
      </c>
      <c r="AA41" s="960">
        <v>25059</v>
      </c>
      <c r="AB41" s="960">
        <v>4518</v>
      </c>
      <c r="AC41" s="960">
        <v>2607</v>
      </c>
      <c r="AD41" s="960">
        <v>50203</v>
      </c>
      <c r="AE41" s="960">
        <v>22485</v>
      </c>
      <c r="AF41" s="960">
        <v>4819</v>
      </c>
      <c r="AG41" s="960">
        <v>46412</v>
      </c>
      <c r="AH41" s="960">
        <v>25827</v>
      </c>
      <c r="AI41" s="960">
        <v>36210</v>
      </c>
      <c r="AJ41" s="960">
        <v>23600</v>
      </c>
      <c r="AK41" s="960">
        <v>28829</v>
      </c>
      <c r="AL41" s="960">
        <v>3433</v>
      </c>
      <c r="AM41" s="960">
        <v>47232</v>
      </c>
      <c r="AN41" s="960">
        <v>11364</v>
      </c>
      <c r="AO41" s="960">
        <v>0</v>
      </c>
      <c r="AP41" s="960">
        <v>1191</v>
      </c>
      <c r="AQ41" s="961">
        <v>440134</v>
      </c>
      <c r="AR41" s="960">
        <v>474</v>
      </c>
      <c r="AS41" s="960">
        <v>27237</v>
      </c>
      <c r="AT41" s="960">
        <v>0</v>
      </c>
      <c r="AU41" s="960">
        <v>703</v>
      </c>
      <c r="AV41" s="960">
        <v>7248</v>
      </c>
      <c r="AW41" s="960">
        <v>0</v>
      </c>
      <c r="AX41" s="962">
        <v>35662</v>
      </c>
      <c r="AY41" s="962">
        <v>475796</v>
      </c>
      <c r="AZ41" s="962">
        <v>86175</v>
      </c>
      <c r="BA41" s="962">
        <v>121837</v>
      </c>
      <c r="BB41" s="962">
        <v>561971</v>
      </c>
      <c r="BC41" s="962">
        <v>-227118</v>
      </c>
      <c r="BD41" s="962">
        <v>-105281</v>
      </c>
      <c r="BE41" s="963">
        <v>334853</v>
      </c>
    </row>
    <row r="42" spans="2:57" ht="16.5" customHeight="1">
      <c r="B42" s="166">
        <v>37</v>
      </c>
      <c r="C42" s="234" t="s">
        <v>128</v>
      </c>
      <c r="D42" s="964">
        <v>15</v>
      </c>
      <c r="E42" s="960">
        <v>4</v>
      </c>
      <c r="F42" s="960">
        <v>3</v>
      </c>
      <c r="G42" s="960">
        <v>0</v>
      </c>
      <c r="H42" s="960">
        <v>34</v>
      </c>
      <c r="I42" s="960">
        <v>18</v>
      </c>
      <c r="J42" s="960">
        <v>6</v>
      </c>
      <c r="K42" s="960">
        <v>14</v>
      </c>
      <c r="L42" s="960">
        <v>0</v>
      </c>
      <c r="M42" s="960">
        <v>2</v>
      </c>
      <c r="N42" s="960">
        <v>2</v>
      </c>
      <c r="O42" s="960">
        <v>0</v>
      </c>
      <c r="P42" s="960">
        <v>5</v>
      </c>
      <c r="Q42" s="960">
        <v>3</v>
      </c>
      <c r="R42" s="960">
        <v>1</v>
      </c>
      <c r="S42" s="960">
        <v>9</v>
      </c>
      <c r="T42" s="960">
        <v>7</v>
      </c>
      <c r="U42" s="960">
        <v>50</v>
      </c>
      <c r="V42" s="960">
        <v>0</v>
      </c>
      <c r="W42" s="960">
        <v>0</v>
      </c>
      <c r="X42" s="960">
        <v>5</v>
      </c>
      <c r="Y42" s="960">
        <v>0</v>
      </c>
      <c r="Z42" s="960">
        <v>134</v>
      </c>
      <c r="AA42" s="960">
        <v>30</v>
      </c>
      <c r="AB42" s="960">
        <v>8</v>
      </c>
      <c r="AC42" s="960">
        <v>3</v>
      </c>
      <c r="AD42" s="960">
        <v>439</v>
      </c>
      <c r="AE42" s="960">
        <v>41</v>
      </c>
      <c r="AF42" s="960">
        <v>150</v>
      </c>
      <c r="AG42" s="960">
        <v>72</v>
      </c>
      <c r="AH42" s="960">
        <v>1873</v>
      </c>
      <c r="AI42" s="960">
        <v>177</v>
      </c>
      <c r="AJ42" s="960">
        <v>814</v>
      </c>
      <c r="AK42" s="960">
        <v>7828</v>
      </c>
      <c r="AL42" s="960">
        <v>107</v>
      </c>
      <c r="AM42" s="960">
        <v>418</v>
      </c>
      <c r="AN42" s="960">
        <v>5298</v>
      </c>
      <c r="AO42" s="960">
        <v>0</v>
      </c>
      <c r="AP42" s="960">
        <v>50</v>
      </c>
      <c r="AQ42" s="961">
        <v>17620</v>
      </c>
      <c r="AR42" s="960">
        <v>60081</v>
      </c>
      <c r="AS42" s="960">
        <v>308694</v>
      </c>
      <c r="AT42" s="960">
        <v>0</v>
      </c>
      <c r="AU42" s="960">
        <v>0</v>
      </c>
      <c r="AV42" s="960">
        <v>0</v>
      </c>
      <c r="AW42" s="960">
        <v>0</v>
      </c>
      <c r="AX42" s="962">
        <v>368775</v>
      </c>
      <c r="AY42" s="962">
        <v>386395</v>
      </c>
      <c r="AZ42" s="962">
        <v>55596</v>
      </c>
      <c r="BA42" s="962">
        <v>424371</v>
      </c>
      <c r="BB42" s="962">
        <v>441991</v>
      </c>
      <c r="BC42" s="962">
        <v>-111945</v>
      </c>
      <c r="BD42" s="962">
        <v>312426</v>
      </c>
      <c r="BE42" s="963">
        <v>330046</v>
      </c>
    </row>
    <row r="43" spans="2:57" ht="16.5" customHeight="1">
      <c r="B43" s="166">
        <v>38</v>
      </c>
      <c r="C43" s="234" t="s">
        <v>143</v>
      </c>
      <c r="D43" s="964">
        <v>85</v>
      </c>
      <c r="E43" s="960">
        <v>71</v>
      </c>
      <c r="F43" s="960">
        <v>4</v>
      </c>
      <c r="G43" s="960">
        <v>7</v>
      </c>
      <c r="H43" s="960">
        <v>127</v>
      </c>
      <c r="I43" s="960">
        <v>115</v>
      </c>
      <c r="J43" s="960">
        <v>72</v>
      </c>
      <c r="K43" s="960">
        <v>55</v>
      </c>
      <c r="L43" s="960">
        <v>2</v>
      </c>
      <c r="M43" s="960">
        <v>5</v>
      </c>
      <c r="N43" s="960">
        <v>83</v>
      </c>
      <c r="O43" s="960">
        <v>7</v>
      </c>
      <c r="P43" s="960">
        <v>18</v>
      </c>
      <c r="Q43" s="960">
        <v>22</v>
      </c>
      <c r="R43" s="960">
        <v>6</v>
      </c>
      <c r="S43" s="960">
        <v>120</v>
      </c>
      <c r="T43" s="960">
        <v>101</v>
      </c>
      <c r="U43" s="960">
        <v>250</v>
      </c>
      <c r="V43" s="960">
        <v>21</v>
      </c>
      <c r="W43" s="960">
        <v>8</v>
      </c>
      <c r="X43" s="960">
        <v>18</v>
      </c>
      <c r="Y43" s="960">
        <v>38</v>
      </c>
      <c r="Z43" s="960">
        <v>584</v>
      </c>
      <c r="AA43" s="960">
        <v>13</v>
      </c>
      <c r="AB43" s="960">
        <v>31</v>
      </c>
      <c r="AC43" s="960">
        <v>137</v>
      </c>
      <c r="AD43" s="960">
        <v>1176</v>
      </c>
      <c r="AE43" s="960">
        <v>704</v>
      </c>
      <c r="AF43" s="960">
        <v>50</v>
      </c>
      <c r="AG43" s="960">
        <v>430</v>
      </c>
      <c r="AH43" s="960">
        <v>421</v>
      </c>
      <c r="AI43" s="960">
        <v>1252</v>
      </c>
      <c r="AJ43" s="960">
        <v>1206</v>
      </c>
      <c r="AK43" s="960">
        <v>1545</v>
      </c>
      <c r="AL43" s="960">
        <v>221</v>
      </c>
      <c r="AM43" s="960">
        <v>663</v>
      </c>
      <c r="AN43" s="960">
        <v>566</v>
      </c>
      <c r="AO43" s="960">
        <v>0</v>
      </c>
      <c r="AP43" s="960">
        <v>0</v>
      </c>
      <c r="AQ43" s="961">
        <v>10234</v>
      </c>
      <c r="AR43" s="960">
        <v>0</v>
      </c>
      <c r="AS43" s="960">
        <v>0</v>
      </c>
      <c r="AT43" s="960">
        <v>0</v>
      </c>
      <c r="AU43" s="960">
        <v>0</v>
      </c>
      <c r="AV43" s="960">
        <v>0</v>
      </c>
      <c r="AW43" s="960">
        <v>0</v>
      </c>
      <c r="AX43" s="962">
        <v>0</v>
      </c>
      <c r="AY43" s="962">
        <v>10234</v>
      </c>
      <c r="AZ43" s="962">
        <v>0</v>
      </c>
      <c r="BA43" s="962">
        <v>0</v>
      </c>
      <c r="BB43" s="962">
        <v>10234</v>
      </c>
      <c r="BC43" s="962">
        <v>0</v>
      </c>
      <c r="BD43" s="962">
        <v>0</v>
      </c>
      <c r="BE43" s="963">
        <v>10234</v>
      </c>
    </row>
    <row r="44" spans="2:57" ht="16.5" customHeight="1">
      <c r="B44" s="166">
        <v>39</v>
      </c>
      <c r="C44" s="234" t="s">
        <v>23</v>
      </c>
      <c r="D44" s="964">
        <v>913</v>
      </c>
      <c r="E44" s="960">
        <v>134</v>
      </c>
      <c r="F44" s="960">
        <v>36</v>
      </c>
      <c r="G44" s="960">
        <v>166</v>
      </c>
      <c r="H44" s="960">
        <v>836</v>
      </c>
      <c r="I44" s="960">
        <v>335</v>
      </c>
      <c r="J44" s="960">
        <v>964</v>
      </c>
      <c r="K44" s="960">
        <v>177</v>
      </c>
      <c r="L44" s="960">
        <v>27</v>
      </c>
      <c r="M44" s="960">
        <v>68</v>
      </c>
      <c r="N44" s="960">
        <v>290</v>
      </c>
      <c r="O44" s="960">
        <v>213</v>
      </c>
      <c r="P44" s="960">
        <v>255</v>
      </c>
      <c r="Q44" s="960">
        <v>195</v>
      </c>
      <c r="R44" s="960">
        <v>73</v>
      </c>
      <c r="S44" s="960">
        <v>435</v>
      </c>
      <c r="T44" s="960">
        <v>156</v>
      </c>
      <c r="U44" s="960">
        <v>255</v>
      </c>
      <c r="V44" s="960">
        <v>84</v>
      </c>
      <c r="W44" s="960">
        <v>9</v>
      </c>
      <c r="X44" s="960">
        <v>34</v>
      </c>
      <c r="Y44" s="960">
        <v>71</v>
      </c>
      <c r="Z44" s="960">
        <v>6067</v>
      </c>
      <c r="AA44" s="960">
        <v>1074</v>
      </c>
      <c r="AB44" s="960">
        <v>302</v>
      </c>
      <c r="AC44" s="960">
        <v>894</v>
      </c>
      <c r="AD44" s="960">
        <v>3940</v>
      </c>
      <c r="AE44" s="960">
        <v>966</v>
      </c>
      <c r="AF44" s="960">
        <v>247</v>
      </c>
      <c r="AG44" s="960">
        <v>1555</v>
      </c>
      <c r="AH44" s="960">
        <v>747</v>
      </c>
      <c r="AI44" s="960">
        <v>351</v>
      </c>
      <c r="AJ44" s="960">
        <v>2839</v>
      </c>
      <c r="AK44" s="960">
        <v>2558</v>
      </c>
      <c r="AL44" s="960">
        <v>225</v>
      </c>
      <c r="AM44" s="960">
        <v>1219</v>
      </c>
      <c r="AN44" s="960">
        <v>1132</v>
      </c>
      <c r="AO44" s="960">
        <v>5</v>
      </c>
      <c r="AP44" s="960">
        <v>0</v>
      </c>
      <c r="AQ44" s="961">
        <v>29847</v>
      </c>
      <c r="AR44" s="960">
        <v>0</v>
      </c>
      <c r="AS44" s="960">
        <v>72</v>
      </c>
      <c r="AT44" s="960">
        <v>0</v>
      </c>
      <c r="AU44" s="960">
        <v>0</v>
      </c>
      <c r="AV44" s="960">
        <v>0</v>
      </c>
      <c r="AW44" s="960">
        <v>0</v>
      </c>
      <c r="AX44" s="962">
        <v>72</v>
      </c>
      <c r="AY44" s="962">
        <v>29919</v>
      </c>
      <c r="AZ44" s="962">
        <v>2824</v>
      </c>
      <c r="BA44" s="962">
        <v>2896</v>
      </c>
      <c r="BB44" s="962">
        <v>32743</v>
      </c>
      <c r="BC44" s="962">
        <v>-2901</v>
      </c>
      <c r="BD44" s="962">
        <v>-5</v>
      </c>
      <c r="BE44" s="963">
        <v>29842</v>
      </c>
    </row>
    <row r="45" spans="2:57" ht="16.5" customHeight="1">
      <c r="B45" s="274" t="s">
        <v>549</v>
      </c>
      <c r="C45" s="275" t="s">
        <v>24</v>
      </c>
      <c r="D45" s="965">
        <v>92829</v>
      </c>
      <c r="E45" s="966">
        <v>10702</v>
      </c>
      <c r="F45" s="966">
        <v>1412</v>
      </c>
      <c r="G45" s="966">
        <v>6681</v>
      </c>
      <c r="H45" s="966">
        <v>95548</v>
      </c>
      <c r="I45" s="966">
        <v>47456</v>
      </c>
      <c r="J45" s="966">
        <v>86687</v>
      </c>
      <c r="K45" s="966">
        <v>46375</v>
      </c>
      <c r="L45" s="966">
        <v>3658</v>
      </c>
      <c r="M45" s="966">
        <v>19056</v>
      </c>
      <c r="N45" s="966">
        <v>26465</v>
      </c>
      <c r="O45" s="966">
        <v>12588</v>
      </c>
      <c r="P45" s="966">
        <v>55153</v>
      </c>
      <c r="Q45" s="966">
        <v>32834</v>
      </c>
      <c r="R45" s="966">
        <v>5350</v>
      </c>
      <c r="S45" s="966">
        <v>49025</v>
      </c>
      <c r="T45" s="966">
        <v>38125</v>
      </c>
      <c r="U45" s="966">
        <v>221931</v>
      </c>
      <c r="V45" s="966">
        <v>17794</v>
      </c>
      <c r="W45" s="966">
        <v>3614</v>
      </c>
      <c r="X45" s="966">
        <v>46311</v>
      </c>
      <c r="Y45" s="966">
        <v>18313</v>
      </c>
      <c r="Z45" s="966">
        <v>255614</v>
      </c>
      <c r="AA45" s="966">
        <v>222471</v>
      </c>
      <c r="AB45" s="966">
        <v>16786</v>
      </c>
      <c r="AC45" s="966">
        <v>14237</v>
      </c>
      <c r="AD45" s="966">
        <v>209804</v>
      </c>
      <c r="AE45" s="966">
        <v>62294</v>
      </c>
      <c r="AF45" s="966">
        <v>49566</v>
      </c>
      <c r="AG45" s="966">
        <v>159141</v>
      </c>
      <c r="AH45" s="966">
        <v>90521</v>
      </c>
      <c r="AI45" s="966">
        <v>114891</v>
      </c>
      <c r="AJ45" s="966">
        <v>82567</v>
      </c>
      <c r="AK45" s="966">
        <v>243592</v>
      </c>
      <c r="AL45" s="966">
        <v>17213</v>
      </c>
      <c r="AM45" s="966">
        <v>127230</v>
      </c>
      <c r="AN45" s="966">
        <v>158558</v>
      </c>
      <c r="AO45" s="966">
        <v>10234</v>
      </c>
      <c r="AP45" s="966">
        <v>17545</v>
      </c>
      <c r="AQ45" s="967">
        <v>2790171</v>
      </c>
      <c r="AR45" s="968">
        <v>88659</v>
      </c>
      <c r="AS45" s="969">
        <v>2146509</v>
      </c>
      <c r="AT45" s="969">
        <v>1075429</v>
      </c>
      <c r="AU45" s="969">
        <v>285176</v>
      </c>
      <c r="AV45" s="969">
        <v>483524</v>
      </c>
      <c r="AW45" s="969">
        <v>19869</v>
      </c>
      <c r="AX45" s="970">
        <v>4099166</v>
      </c>
      <c r="AY45" s="970">
        <v>6889337</v>
      </c>
      <c r="AZ45" s="970">
        <v>1893434</v>
      </c>
      <c r="BA45" s="970">
        <v>5992600</v>
      </c>
      <c r="BB45" s="970">
        <v>8782771</v>
      </c>
      <c r="BC45" s="970">
        <v>-2587694</v>
      </c>
      <c r="BD45" s="970">
        <v>3404906</v>
      </c>
      <c r="BE45" s="971">
        <v>6195077</v>
      </c>
    </row>
    <row r="46" spans="2:57" ht="16.5" customHeight="1">
      <c r="B46" s="278" t="s">
        <v>538</v>
      </c>
      <c r="C46" s="279" t="s">
        <v>539</v>
      </c>
      <c r="D46" s="964">
        <v>381</v>
      </c>
      <c r="E46" s="960">
        <v>324</v>
      </c>
      <c r="F46" s="960">
        <v>135</v>
      </c>
      <c r="G46" s="960">
        <v>551</v>
      </c>
      <c r="H46" s="960">
        <v>1504</v>
      </c>
      <c r="I46" s="960">
        <v>1101</v>
      </c>
      <c r="J46" s="960">
        <v>1280</v>
      </c>
      <c r="K46" s="960">
        <v>1505</v>
      </c>
      <c r="L46" s="960">
        <v>56</v>
      </c>
      <c r="M46" s="960">
        <v>582</v>
      </c>
      <c r="N46" s="960">
        <v>892</v>
      </c>
      <c r="O46" s="960">
        <v>166</v>
      </c>
      <c r="P46" s="960">
        <v>704</v>
      </c>
      <c r="Q46" s="960">
        <v>1158</v>
      </c>
      <c r="R46" s="960">
        <v>149</v>
      </c>
      <c r="S46" s="960">
        <v>1732</v>
      </c>
      <c r="T46" s="960">
        <v>1174</v>
      </c>
      <c r="U46" s="960">
        <v>4926</v>
      </c>
      <c r="V46" s="960">
        <v>516</v>
      </c>
      <c r="W46" s="960">
        <v>102</v>
      </c>
      <c r="X46" s="960">
        <v>445</v>
      </c>
      <c r="Y46" s="960">
        <v>587</v>
      </c>
      <c r="Z46" s="960">
        <v>9751</v>
      </c>
      <c r="AA46" s="960">
        <v>3603</v>
      </c>
      <c r="AB46" s="960">
        <v>470</v>
      </c>
      <c r="AC46" s="960">
        <v>1034</v>
      </c>
      <c r="AD46" s="960">
        <v>12019</v>
      </c>
      <c r="AE46" s="960">
        <v>5871</v>
      </c>
      <c r="AF46" s="960">
        <v>683</v>
      </c>
      <c r="AG46" s="960">
        <v>3350</v>
      </c>
      <c r="AH46" s="960">
        <v>2959</v>
      </c>
      <c r="AI46" s="960">
        <v>3961</v>
      </c>
      <c r="AJ46" s="960">
        <v>3018</v>
      </c>
      <c r="AK46" s="960">
        <v>7111</v>
      </c>
      <c r="AL46" s="960">
        <v>1535</v>
      </c>
      <c r="AM46" s="960">
        <v>5686</v>
      </c>
      <c r="AN46" s="960">
        <v>7514</v>
      </c>
      <c r="AO46" s="960">
        <v>0</v>
      </c>
      <c r="AP46" s="960">
        <v>124</v>
      </c>
      <c r="AQ46" s="961">
        <v>88659</v>
      </c>
      <c r="AR46" s="186"/>
      <c r="AS46" s="186"/>
      <c r="AT46" s="186"/>
      <c r="AU46" s="186"/>
      <c r="AV46" s="186"/>
      <c r="AW46" s="186"/>
      <c r="AX46" s="186"/>
      <c r="AY46" s="186"/>
      <c r="AZ46" s="186"/>
      <c r="BA46" s="186"/>
      <c r="BB46" s="186"/>
      <c r="BC46" s="186"/>
      <c r="BD46" s="186"/>
      <c r="BE46" s="186"/>
    </row>
    <row r="47" spans="2:57" ht="16.5" customHeight="1">
      <c r="B47" s="278" t="s">
        <v>540</v>
      </c>
      <c r="C47" s="279" t="s">
        <v>30</v>
      </c>
      <c r="D47" s="964">
        <v>16417</v>
      </c>
      <c r="E47" s="960">
        <v>8825</v>
      </c>
      <c r="F47" s="960">
        <v>737</v>
      </c>
      <c r="G47" s="960">
        <v>2674</v>
      </c>
      <c r="H47" s="960">
        <v>21485</v>
      </c>
      <c r="I47" s="960">
        <v>22071</v>
      </c>
      <c r="J47" s="960">
        <v>17181</v>
      </c>
      <c r="K47" s="960">
        <v>8477</v>
      </c>
      <c r="L47" s="960">
        <v>513</v>
      </c>
      <c r="M47" s="960">
        <v>7471</v>
      </c>
      <c r="N47" s="960">
        <v>12082</v>
      </c>
      <c r="O47" s="960">
        <v>2809</v>
      </c>
      <c r="P47" s="960">
        <v>6297</v>
      </c>
      <c r="Q47" s="960">
        <v>15916</v>
      </c>
      <c r="R47" s="960">
        <v>2875</v>
      </c>
      <c r="S47" s="960">
        <v>24175</v>
      </c>
      <c r="T47" s="960">
        <v>16322</v>
      </c>
      <c r="U47" s="960">
        <v>80204</v>
      </c>
      <c r="V47" s="960">
        <v>5933</v>
      </c>
      <c r="W47" s="960">
        <v>1224</v>
      </c>
      <c r="X47" s="960">
        <v>10103</v>
      </c>
      <c r="Y47" s="960">
        <v>8300</v>
      </c>
      <c r="Z47" s="960">
        <v>173036</v>
      </c>
      <c r="AA47" s="960">
        <v>28132</v>
      </c>
      <c r="AB47" s="960">
        <v>4782</v>
      </c>
      <c r="AC47" s="960">
        <v>20235</v>
      </c>
      <c r="AD47" s="960">
        <v>194986</v>
      </c>
      <c r="AE47" s="960">
        <v>62468</v>
      </c>
      <c r="AF47" s="960">
        <v>10284</v>
      </c>
      <c r="AG47" s="960">
        <v>61911</v>
      </c>
      <c r="AH47" s="960">
        <v>27945</v>
      </c>
      <c r="AI47" s="960">
        <v>148807</v>
      </c>
      <c r="AJ47" s="960">
        <v>166244</v>
      </c>
      <c r="AK47" s="960">
        <v>318994</v>
      </c>
      <c r="AL47" s="960">
        <v>20362</v>
      </c>
      <c r="AM47" s="960">
        <v>119091</v>
      </c>
      <c r="AN47" s="960">
        <v>85026</v>
      </c>
      <c r="AO47" s="960">
        <v>0</v>
      </c>
      <c r="AP47" s="960">
        <v>379</v>
      </c>
      <c r="AQ47" s="961">
        <v>1734773</v>
      </c>
      <c r="AR47" s="186"/>
      <c r="AS47" s="186"/>
      <c r="AT47" s="186"/>
      <c r="AU47" s="186"/>
      <c r="AV47" s="186"/>
      <c r="AW47" s="186"/>
      <c r="AX47" s="186"/>
      <c r="AY47" s="186"/>
      <c r="AZ47" s="186"/>
      <c r="BA47" s="186"/>
      <c r="BB47" s="186"/>
      <c r="BC47" s="186"/>
      <c r="BD47" s="186"/>
      <c r="BE47" s="186"/>
    </row>
    <row r="48" spans="2:57" ht="16.5" customHeight="1">
      <c r="B48" s="278" t="s">
        <v>541</v>
      </c>
      <c r="C48" s="279" t="s">
        <v>32</v>
      </c>
      <c r="D48" s="964">
        <v>45294</v>
      </c>
      <c r="E48" s="960">
        <v>11651</v>
      </c>
      <c r="F48" s="960">
        <v>681</v>
      </c>
      <c r="G48" s="960">
        <v>1582</v>
      </c>
      <c r="H48" s="960">
        <v>10147</v>
      </c>
      <c r="I48" s="960">
        <v>-202</v>
      </c>
      <c r="J48" s="960">
        <v>9699</v>
      </c>
      <c r="K48" s="960">
        <v>11547</v>
      </c>
      <c r="L48" s="960">
        <v>879</v>
      </c>
      <c r="M48" s="960">
        <v>17</v>
      </c>
      <c r="N48" s="960">
        <v>3697</v>
      </c>
      <c r="O48" s="960">
        <v>3484</v>
      </c>
      <c r="P48" s="960">
        <v>8476</v>
      </c>
      <c r="Q48" s="960">
        <v>2046</v>
      </c>
      <c r="R48" s="960">
        <v>597</v>
      </c>
      <c r="S48" s="960">
        <v>6719</v>
      </c>
      <c r="T48" s="960">
        <v>1940</v>
      </c>
      <c r="U48" s="960">
        <v>-23159</v>
      </c>
      <c r="V48" s="960">
        <v>28</v>
      </c>
      <c r="W48" s="960">
        <v>-348</v>
      </c>
      <c r="X48" s="960">
        <v>201</v>
      </c>
      <c r="Y48" s="960">
        <v>940</v>
      </c>
      <c r="Z48" s="960">
        <v>12746</v>
      </c>
      <c r="AA48" s="960">
        <v>2589</v>
      </c>
      <c r="AB48" s="960">
        <v>4373</v>
      </c>
      <c r="AC48" s="960">
        <v>2427</v>
      </c>
      <c r="AD48" s="960">
        <v>62401</v>
      </c>
      <c r="AE48" s="960">
        <v>48152</v>
      </c>
      <c r="AF48" s="960">
        <v>179121</v>
      </c>
      <c r="AG48" s="960">
        <v>11764</v>
      </c>
      <c r="AH48" s="960">
        <v>34020</v>
      </c>
      <c r="AI48" s="960">
        <v>0</v>
      </c>
      <c r="AJ48" s="960">
        <v>3453</v>
      </c>
      <c r="AK48" s="960">
        <v>21277</v>
      </c>
      <c r="AL48" s="960">
        <v>-367</v>
      </c>
      <c r="AM48" s="960">
        <v>32089</v>
      </c>
      <c r="AN48" s="960">
        <v>32480</v>
      </c>
      <c r="AO48" s="960">
        <v>0</v>
      </c>
      <c r="AP48" s="960">
        <v>9950</v>
      </c>
      <c r="AQ48" s="961">
        <v>552391</v>
      </c>
      <c r="AR48" s="186"/>
      <c r="AS48" s="186"/>
      <c r="AT48" s="186"/>
      <c r="AU48" s="186"/>
      <c r="AV48" s="186"/>
      <c r="AW48" s="186"/>
      <c r="AX48" s="186"/>
      <c r="AY48" s="186"/>
      <c r="AZ48" s="186"/>
      <c r="BA48" s="186"/>
      <c r="BB48" s="186"/>
      <c r="BC48" s="186"/>
      <c r="BD48" s="186"/>
      <c r="BE48" s="186"/>
    </row>
    <row r="49" spans="2:57" ht="16.5" customHeight="1">
      <c r="B49" s="278" t="s">
        <v>542</v>
      </c>
      <c r="C49" s="279" t="s">
        <v>33</v>
      </c>
      <c r="D49" s="964">
        <v>39521</v>
      </c>
      <c r="E49" s="960">
        <v>3009</v>
      </c>
      <c r="F49" s="960">
        <v>597</v>
      </c>
      <c r="G49" s="960">
        <v>1909</v>
      </c>
      <c r="H49" s="960">
        <v>7595</v>
      </c>
      <c r="I49" s="960">
        <v>7882</v>
      </c>
      <c r="J49" s="960">
        <v>8665</v>
      </c>
      <c r="K49" s="960">
        <v>20881</v>
      </c>
      <c r="L49" s="960">
        <v>603</v>
      </c>
      <c r="M49" s="960">
        <v>2975</v>
      </c>
      <c r="N49" s="960">
        <v>7539</v>
      </c>
      <c r="O49" s="960">
        <v>1034</v>
      </c>
      <c r="P49" s="960">
        <v>4308</v>
      </c>
      <c r="Q49" s="960">
        <v>4757</v>
      </c>
      <c r="R49" s="960">
        <v>990</v>
      </c>
      <c r="S49" s="960">
        <v>10779</v>
      </c>
      <c r="T49" s="960">
        <v>10034</v>
      </c>
      <c r="U49" s="960">
        <v>61176</v>
      </c>
      <c r="V49" s="960">
        <v>4426</v>
      </c>
      <c r="W49" s="960">
        <v>1104</v>
      </c>
      <c r="X49" s="960">
        <v>5669</v>
      </c>
      <c r="Y49" s="960">
        <v>2859</v>
      </c>
      <c r="Z49" s="960">
        <v>22302</v>
      </c>
      <c r="AA49" s="960">
        <v>79297</v>
      </c>
      <c r="AB49" s="960">
        <v>7135</v>
      </c>
      <c r="AC49" s="960">
        <v>3376</v>
      </c>
      <c r="AD49" s="960">
        <v>49686</v>
      </c>
      <c r="AE49" s="960">
        <v>14408</v>
      </c>
      <c r="AF49" s="960">
        <v>140067</v>
      </c>
      <c r="AG49" s="960">
        <v>16967</v>
      </c>
      <c r="AH49" s="960">
        <v>24141</v>
      </c>
      <c r="AI49" s="960">
        <v>138454</v>
      </c>
      <c r="AJ49" s="960">
        <v>70755</v>
      </c>
      <c r="AK49" s="960">
        <v>40194</v>
      </c>
      <c r="AL49" s="960">
        <v>2487</v>
      </c>
      <c r="AM49" s="960">
        <v>33794</v>
      </c>
      <c r="AN49" s="960">
        <v>34114</v>
      </c>
      <c r="AO49" s="960">
        <v>0</v>
      </c>
      <c r="AP49" s="960">
        <v>1463</v>
      </c>
      <c r="AQ49" s="961">
        <v>886952</v>
      </c>
      <c r="AR49" s="186"/>
      <c r="AS49" s="186"/>
      <c r="AT49" s="186"/>
      <c r="AU49" s="186"/>
      <c r="AV49" s="186"/>
      <c r="AW49" s="186"/>
      <c r="AX49" s="186"/>
      <c r="AY49" s="186"/>
      <c r="AZ49" s="186"/>
      <c r="BA49" s="186"/>
      <c r="BB49" s="186"/>
      <c r="BC49" s="186"/>
      <c r="BD49" s="186"/>
      <c r="BE49" s="186"/>
    </row>
    <row r="50" spans="2:57" ht="16.5" customHeight="1">
      <c r="B50" s="278" t="s">
        <v>543</v>
      </c>
      <c r="C50" s="958" t="s">
        <v>544</v>
      </c>
      <c r="D50" s="964">
        <v>8820</v>
      </c>
      <c r="E50" s="960">
        <v>874</v>
      </c>
      <c r="F50" s="960">
        <v>234</v>
      </c>
      <c r="G50" s="960">
        <v>1499</v>
      </c>
      <c r="H50" s="960">
        <v>7659</v>
      </c>
      <c r="I50" s="960">
        <v>3440</v>
      </c>
      <c r="J50" s="960">
        <v>3322</v>
      </c>
      <c r="K50" s="960">
        <v>2321</v>
      </c>
      <c r="L50" s="960">
        <v>96</v>
      </c>
      <c r="M50" s="960">
        <v>1207</v>
      </c>
      <c r="N50" s="960">
        <v>1551</v>
      </c>
      <c r="O50" s="960">
        <v>814</v>
      </c>
      <c r="P50" s="960">
        <v>630</v>
      </c>
      <c r="Q50" s="960">
        <v>1692</v>
      </c>
      <c r="R50" s="960">
        <v>110</v>
      </c>
      <c r="S50" s="960">
        <v>550</v>
      </c>
      <c r="T50" s="960">
        <v>901</v>
      </c>
      <c r="U50" s="960">
        <v>3428</v>
      </c>
      <c r="V50" s="960">
        <v>284</v>
      </c>
      <c r="W50" s="960">
        <v>89</v>
      </c>
      <c r="X50" s="960">
        <v>326</v>
      </c>
      <c r="Y50" s="960">
        <v>1005</v>
      </c>
      <c r="Z50" s="960">
        <v>18566</v>
      </c>
      <c r="AA50" s="960">
        <v>13119</v>
      </c>
      <c r="AB50" s="960">
        <v>1492</v>
      </c>
      <c r="AC50" s="960">
        <v>803</v>
      </c>
      <c r="AD50" s="960">
        <v>22693</v>
      </c>
      <c r="AE50" s="960">
        <v>3713</v>
      </c>
      <c r="AF50" s="960">
        <v>17738</v>
      </c>
      <c r="AG50" s="960">
        <v>8534</v>
      </c>
      <c r="AH50" s="960">
        <v>6357</v>
      </c>
      <c r="AI50" s="960">
        <v>481</v>
      </c>
      <c r="AJ50" s="960">
        <v>4082</v>
      </c>
      <c r="AK50" s="960">
        <v>9087</v>
      </c>
      <c r="AL50" s="960">
        <v>1372</v>
      </c>
      <c r="AM50" s="960">
        <v>16978</v>
      </c>
      <c r="AN50" s="960">
        <v>12355</v>
      </c>
      <c r="AO50" s="960">
        <v>0</v>
      </c>
      <c r="AP50" s="960">
        <v>532</v>
      </c>
      <c r="AQ50" s="961">
        <v>178754</v>
      </c>
      <c r="AR50" s="186"/>
      <c r="AS50" s="186"/>
      <c r="AT50" s="186"/>
      <c r="AU50" s="186"/>
      <c r="AV50" s="186"/>
      <c r="AW50" s="186"/>
      <c r="AX50" s="186"/>
      <c r="AY50" s="186"/>
      <c r="AZ50" s="186"/>
      <c r="BA50" s="186"/>
      <c r="BB50" s="186"/>
      <c r="BC50" s="186"/>
      <c r="BD50" s="186"/>
      <c r="BE50" s="186"/>
    </row>
    <row r="51" spans="2:57" ht="16.5" customHeight="1">
      <c r="B51" s="278" t="s">
        <v>545</v>
      </c>
      <c r="C51" s="279" t="s">
        <v>546</v>
      </c>
      <c r="D51" s="964">
        <v>-18844</v>
      </c>
      <c r="E51" s="960">
        <v>-1576</v>
      </c>
      <c r="F51" s="960">
        <v>-5</v>
      </c>
      <c r="G51" s="960">
        <v>-10</v>
      </c>
      <c r="H51" s="960">
        <v>-606</v>
      </c>
      <c r="I51" s="960">
        <v>-1</v>
      </c>
      <c r="J51" s="960">
        <v>-1</v>
      </c>
      <c r="K51" s="960">
        <v>0</v>
      </c>
      <c r="L51" s="960">
        <v>0</v>
      </c>
      <c r="M51" s="960">
        <v>0</v>
      </c>
      <c r="N51" s="960">
        <v>0</v>
      </c>
      <c r="O51" s="960">
        <v>0</v>
      </c>
      <c r="P51" s="960">
        <v>0</v>
      </c>
      <c r="Q51" s="960">
        <v>0</v>
      </c>
      <c r="R51" s="960">
        <v>0</v>
      </c>
      <c r="S51" s="960">
        <v>0</v>
      </c>
      <c r="T51" s="960">
        <v>0</v>
      </c>
      <c r="U51" s="960">
        <v>-2</v>
      </c>
      <c r="V51" s="960">
        <v>0</v>
      </c>
      <c r="W51" s="960">
        <v>0</v>
      </c>
      <c r="X51" s="960">
        <v>0</v>
      </c>
      <c r="Y51" s="960">
        <v>0</v>
      </c>
      <c r="Z51" s="960">
        <v>-2094</v>
      </c>
      <c r="AA51" s="960">
        <v>-25</v>
      </c>
      <c r="AB51" s="960">
        <v>-1647</v>
      </c>
      <c r="AC51" s="960">
        <v>0</v>
      </c>
      <c r="AD51" s="960">
        <v>-264</v>
      </c>
      <c r="AE51" s="960">
        <v>-2774</v>
      </c>
      <c r="AF51" s="960">
        <v>-69</v>
      </c>
      <c r="AG51" s="960">
        <v>-424</v>
      </c>
      <c r="AH51" s="960">
        <v>-1</v>
      </c>
      <c r="AI51" s="960">
        <v>0</v>
      </c>
      <c r="AJ51" s="960">
        <v>-54</v>
      </c>
      <c r="AK51" s="960">
        <v>-6864</v>
      </c>
      <c r="AL51" s="960">
        <v>-1195</v>
      </c>
      <c r="AM51" s="960">
        <v>-15</v>
      </c>
      <c r="AN51" s="960">
        <v>-1</v>
      </c>
      <c r="AO51" s="960">
        <v>0</v>
      </c>
      <c r="AP51" s="960">
        <v>-151</v>
      </c>
      <c r="AQ51" s="961">
        <v>-36623</v>
      </c>
      <c r="AR51" s="186"/>
      <c r="AS51" s="186"/>
      <c r="AT51" s="186"/>
      <c r="AU51" s="186"/>
      <c r="AV51" s="186"/>
      <c r="AW51" s="186"/>
      <c r="AX51" s="186"/>
      <c r="AY51" s="186"/>
      <c r="AZ51" s="186"/>
      <c r="BA51" s="186"/>
      <c r="BB51" s="186"/>
      <c r="BC51" s="186"/>
      <c r="BD51" s="186"/>
      <c r="BE51" s="186"/>
    </row>
    <row r="52" spans="2:57" ht="16.5" customHeight="1">
      <c r="B52" s="280" t="s">
        <v>547</v>
      </c>
      <c r="C52" s="281" t="s">
        <v>34</v>
      </c>
      <c r="D52" s="965">
        <v>91589</v>
      </c>
      <c r="E52" s="966">
        <v>23107</v>
      </c>
      <c r="F52" s="966">
        <v>2379</v>
      </c>
      <c r="G52" s="966">
        <v>8205</v>
      </c>
      <c r="H52" s="966">
        <v>47784</v>
      </c>
      <c r="I52" s="966">
        <v>34291</v>
      </c>
      <c r="J52" s="966">
        <v>40146</v>
      </c>
      <c r="K52" s="966">
        <v>44731</v>
      </c>
      <c r="L52" s="966">
        <v>2147</v>
      </c>
      <c r="M52" s="966">
        <v>12252</v>
      </c>
      <c r="N52" s="966">
        <v>25761</v>
      </c>
      <c r="O52" s="966">
        <v>8307</v>
      </c>
      <c r="P52" s="966">
        <v>20415</v>
      </c>
      <c r="Q52" s="966">
        <v>25569</v>
      </c>
      <c r="R52" s="966">
        <v>4721</v>
      </c>
      <c r="S52" s="966">
        <v>43955</v>
      </c>
      <c r="T52" s="966">
        <v>30371</v>
      </c>
      <c r="U52" s="966">
        <v>126573</v>
      </c>
      <c r="V52" s="966">
        <v>11187</v>
      </c>
      <c r="W52" s="966">
        <v>2171</v>
      </c>
      <c r="X52" s="966">
        <v>16744</v>
      </c>
      <c r="Y52" s="966">
        <v>13691</v>
      </c>
      <c r="Z52" s="966">
        <v>234307</v>
      </c>
      <c r="AA52" s="966">
        <v>126715</v>
      </c>
      <c r="AB52" s="966">
        <v>16605</v>
      </c>
      <c r="AC52" s="966">
        <v>27875</v>
      </c>
      <c r="AD52" s="966">
        <v>341521</v>
      </c>
      <c r="AE52" s="966">
        <v>131838</v>
      </c>
      <c r="AF52" s="966">
        <v>347824</v>
      </c>
      <c r="AG52" s="966">
        <v>102102</v>
      </c>
      <c r="AH52" s="966">
        <v>95421</v>
      </c>
      <c r="AI52" s="966">
        <v>291703</v>
      </c>
      <c r="AJ52" s="966">
        <v>247498</v>
      </c>
      <c r="AK52" s="966">
        <v>389799</v>
      </c>
      <c r="AL52" s="966">
        <v>24194</v>
      </c>
      <c r="AM52" s="966">
        <v>207623</v>
      </c>
      <c r="AN52" s="966">
        <v>171488</v>
      </c>
      <c r="AO52" s="966">
        <v>0</v>
      </c>
      <c r="AP52" s="966">
        <v>12297</v>
      </c>
      <c r="AQ52" s="967">
        <v>3404906</v>
      </c>
      <c r="AR52" s="186"/>
      <c r="AS52" s="186"/>
      <c r="AT52" s="186"/>
      <c r="AU52" s="186"/>
      <c r="AV52" s="186"/>
      <c r="AW52" s="186"/>
      <c r="AX52" s="186"/>
      <c r="AY52" s="186"/>
      <c r="AZ52" s="186"/>
      <c r="BA52" s="186"/>
      <c r="BB52" s="186"/>
      <c r="BC52" s="186"/>
      <c r="BD52" s="186"/>
      <c r="BE52" s="186"/>
    </row>
    <row r="53" spans="2:57" ht="16.5" customHeight="1">
      <c r="B53" s="282" t="s">
        <v>548</v>
      </c>
      <c r="C53" s="283" t="s">
        <v>26</v>
      </c>
      <c r="D53" s="972">
        <v>184418</v>
      </c>
      <c r="E53" s="973">
        <v>33809</v>
      </c>
      <c r="F53" s="973">
        <v>3791</v>
      </c>
      <c r="G53" s="973">
        <v>14886</v>
      </c>
      <c r="H53" s="973">
        <v>143332</v>
      </c>
      <c r="I53" s="973">
        <v>81747</v>
      </c>
      <c r="J53" s="973">
        <v>126833</v>
      </c>
      <c r="K53" s="973">
        <v>91106</v>
      </c>
      <c r="L53" s="973">
        <v>5805</v>
      </c>
      <c r="M53" s="973">
        <v>31308</v>
      </c>
      <c r="N53" s="973">
        <v>52226</v>
      </c>
      <c r="O53" s="973">
        <v>20895</v>
      </c>
      <c r="P53" s="973">
        <v>75568</v>
      </c>
      <c r="Q53" s="973">
        <v>58403</v>
      </c>
      <c r="R53" s="973">
        <v>10071</v>
      </c>
      <c r="S53" s="973">
        <v>92980</v>
      </c>
      <c r="T53" s="973">
        <v>68496</v>
      </c>
      <c r="U53" s="973">
        <v>348504</v>
      </c>
      <c r="V53" s="973">
        <v>28981</v>
      </c>
      <c r="W53" s="973">
        <v>5785</v>
      </c>
      <c r="X53" s="973">
        <v>63055</v>
      </c>
      <c r="Y53" s="973">
        <v>32004</v>
      </c>
      <c r="Z53" s="973">
        <v>489921</v>
      </c>
      <c r="AA53" s="973">
        <v>349186</v>
      </c>
      <c r="AB53" s="973">
        <v>33391</v>
      </c>
      <c r="AC53" s="973">
        <v>42112</v>
      </c>
      <c r="AD53" s="973">
        <v>551325</v>
      </c>
      <c r="AE53" s="973">
        <v>194132</v>
      </c>
      <c r="AF53" s="973">
        <v>397390</v>
      </c>
      <c r="AG53" s="973">
        <v>261243</v>
      </c>
      <c r="AH53" s="973">
        <v>185942</v>
      </c>
      <c r="AI53" s="973">
        <v>406594</v>
      </c>
      <c r="AJ53" s="973">
        <v>330065</v>
      </c>
      <c r="AK53" s="973">
        <v>633391</v>
      </c>
      <c r="AL53" s="973">
        <v>41407</v>
      </c>
      <c r="AM53" s="973">
        <v>334853</v>
      </c>
      <c r="AN53" s="973">
        <v>330046</v>
      </c>
      <c r="AO53" s="973">
        <v>10234</v>
      </c>
      <c r="AP53" s="973">
        <v>29842</v>
      </c>
      <c r="AQ53" s="974">
        <v>6195077</v>
      </c>
      <c r="AR53" s="186"/>
      <c r="AS53" s="186"/>
      <c r="AT53" s="186"/>
      <c r="AU53" s="186"/>
      <c r="AV53" s="186"/>
      <c r="AW53" s="186"/>
      <c r="AX53" s="186"/>
      <c r="AY53" s="186"/>
      <c r="AZ53" s="186"/>
      <c r="BA53" s="186"/>
      <c r="BB53" s="186"/>
      <c r="BC53" s="186"/>
      <c r="BD53" s="186"/>
      <c r="BE53" s="186"/>
    </row>
  </sheetData>
  <sheetProtection sheet="1" objects="1" scenarios="1"/>
  <mergeCells count="1">
    <mergeCell ref="B2:C2"/>
  </mergeCells>
  <phoneticPr fontId="10"/>
  <pageMargins left="0.78740157480314965" right="0.78740157480314965" top="0.78740157480314965" bottom="0.78740157480314965" header="0" footer="0.19685039370078741"/>
  <pageSetup paperSize="8" scale="83" orientation="landscape" useFirstPageNumber="1" r:id="rId1"/>
  <headerFooter alignWithMargins="0">
    <oddFooter>&amp;C&amp;P / 3 ﾍﾟｰｼﾞ</oddFooter>
  </headerFooter>
  <colBreaks count="2" manualBreakCount="2">
    <brk id="21" min="1" max="49" man="1"/>
    <brk id="43" min="1" max="4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0" tint="-0.249977111117893"/>
  </sheetPr>
  <dimension ref="B2:BE53"/>
  <sheetViews>
    <sheetView showGridLines="0" view="pageBreakPreview" zoomScaleNormal="100" workbookViewId="0"/>
  </sheetViews>
  <sheetFormatPr defaultColWidth="10.125" defaultRowHeight="16.5" customHeight="1"/>
  <cols>
    <col min="1" max="1" width="1.625" style="199" customWidth="1"/>
    <col min="2" max="2" width="2.625" style="199" bestFit="1" customWidth="1"/>
    <col min="3" max="3" width="28.875" style="199" bestFit="1" customWidth="1"/>
    <col min="4" max="43" width="9.125" style="199" customWidth="1"/>
    <col min="44" max="16384" width="10.125" style="199"/>
  </cols>
  <sheetData>
    <row r="2" spans="2:43" ht="20.25" customHeight="1">
      <c r="B2" s="1167" t="s">
        <v>303</v>
      </c>
      <c r="C2" s="1168"/>
    </row>
    <row r="3" spans="2:43" ht="16.5" customHeight="1">
      <c r="B3" s="258"/>
      <c r="U3" s="259"/>
    </row>
    <row r="4" spans="2:43" ht="16.5" customHeight="1">
      <c r="B4" s="260"/>
      <c r="C4" s="261"/>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6" t="s">
        <v>549</v>
      </c>
    </row>
    <row r="5" spans="2:43" ht="36" customHeight="1">
      <c r="B5" s="267"/>
      <c r="C5" s="268"/>
      <c r="D5" s="217" t="s">
        <v>16</v>
      </c>
      <c r="E5" s="286" t="s">
        <v>903</v>
      </c>
      <c r="F5" s="286" t="s">
        <v>904</v>
      </c>
      <c r="G5" s="286" t="s">
        <v>17</v>
      </c>
      <c r="H5" s="286" t="s">
        <v>526</v>
      </c>
      <c r="I5" s="286" t="s">
        <v>135</v>
      </c>
      <c r="J5" s="286" t="s">
        <v>108</v>
      </c>
      <c r="K5" s="286" t="s">
        <v>136</v>
      </c>
      <c r="L5" s="286" t="s">
        <v>306</v>
      </c>
      <c r="M5" s="286" t="s">
        <v>581</v>
      </c>
      <c r="N5" s="286" t="s">
        <v>307</v>
      </c>
      <c r="O5" s="286" t="s">
        <v>137</v>
      </c>
      <c r="P5" s="286" t="s">
        <v>138</v>
      </c>
      <c r="Q5" s="286" t="s">
        <v>139</v>
      </c>
      <c r="R5" s="286" t="s">
        <v>527</v>
      </c>
      <c r="S5" s="286" t="s">
        <v>528</v>
      </c>
      <c r="T5" s="286" t="s">
        <v>529</v>
      </c>
      <c r="U5" s="286" t="s">
        <v>530</v>
      </c>
      <c r="V5" s="286" t="s">
        <v>531</v>
      </c>
      <c r="W5" s="286" t="s">
        <v>582</v>
      </c>
      <c r="X5" s="286" t="s">
        <v>140</v>
      </c>
      <c r="Y5" s="286" t="s">
        <v>112</v>
      </c>
      <c r="Z5" s="286" t="s">
        <v>18</v>
      </c>
      <c r="AA5" s="286" t="s">
        <v>141</v>
      </c>
      <c r="AB5" s="286" t="s">
        <v>532</v>
      </c>
      <c r="AC5" s="286" t="s">
        <v>533</v>
      </c>
      <c r="AD5" s="286" t="s">
        <v>19</v>
      </c>
      <c r="AE5" s="286" t="s">
        <v>20</v>
      </c>
      <c r="AF5" s="286" t="s">
        <v>21</v>
      </c>
      <c r="AG5" s="286" t="s">
        <v>534</v>
      </c>
      <c r="AH5" s="286" t="s">
        <v>535</v>
      </c>
      <c r="AI5" s="286" t="s">
        <v>22</v>
      </c>
      <c r="AJ5" s="286" t="s">
        <v>142</v>
      </c>
      <c r="AK5" s="286" t="s">
        <v>536</v>
      </c>
      <c r="AL5" s="286" t="s">
        <v>583</v>
      </c>
      <c r="AM5" s="286" t="s">
        <v>126</v>
      </c>
      <c r="AN5" s="286" t="s">
        <v>128</v>
      </c>
      <c r="AO5" s="286" t="s">
        <v>143</v>
      </c>
      <c r="AP5" s="286" t="s">
        <v>23</v>
      </c>
      <c r="AQ5" s="287" t="s">
        <v>24</v>
      </c>
    </row>
    <row r="6" spans="2:43" ht="16.5" customHeight="1">
      <c r="B6" s="161" t="s">
        <v>1</v>
      </c>
      <c r="C6" s="232" t="s">
        <v>16</v>
      </c>
      <c r="D6" s="975">
        <v>0.10911082432300534</v>
      </c>
      <c r="E6" s="976">
        <v>1.4788961519122128E-3</v>
      </c>
      <c r="F6" s="976">
        <v>0</v>
      </c>
      <c r="G6" s="976">
        <v>0</v>
      </c>
      <c r="H6" s="976">
        <v>0.21474618368542964</v>
      </c>
      <c r="I6" s="976">
        <v>2.9358875555066241E-4</v>
      </c>
      <c r="J6" s="976">
        <v>7.3324765636703377E-4</v>
      </c>
      <c r="K6" s="976">
        <v>3.3916536781331635E-3</v>
      </c>
      <c r="L6" s="976">
        <v>0</v>
      </c>
      <c r="M6" s="976">
        <v>1.8845023636131341E-3</v>
      </c>
      <c r="N6" s="976">
        <v>0</v>
      </c>
      <c r="O6" s="976">
        <v>0</v>
      </c>
      <c r="P6" s="976">
        <v>0</v>
      </c>
      <c r="Q6" s="976">
        <v>0</v>
      </c>
      <c r="R6" s="976">
        <v>0</v>
      </c>
      <c r="S6" s="976">
        <v>0</v>
      </c>
      <c r="T6" s="976">
        <v>0</v>
      </c>
      <c r="U6" s="976">
        <v>0</v>
      </c>
      <c r="V6" s="976">
        <v>0</v>
      </c>
      <c r="W6" s="976">
        <v>0</v>
      </c>
      <c r="X6" s="976">
        <v>0</v>
      </c>
      <c r="Y6" s="976">
        <v>4.4056992875890514E-3</v>
      </c>
      <c r="Z6" s="976">
        <v>1.149164865355843E-3</v>
      </c>
      <c r="AA6" s="976">
        <v>0</v>
      </c>
      <c r="AB6" s="976">
        <v>0</v>
      </c>
      <c r="AC6" s="976">
        <v>0</v>
      </c>
      <c r="AD6" s="976">
        <v>1.5961547181789326E-4</v>
      </c>
      <c r="AE6" s="976">
        <v>0</v>
      </c>
      <c r="AF6" s="976">
        <v>2.5164196381388558E-6</v>
      </c>
      <c r="AG6" s="976">
        <v>3.4450683846074342E-5</v>
      </c>
      <c r="AH6" s="976">
        <v>0</v>
      </c>
      <c r="AI6" s="976">
        <v>2.2135102829849925E-5</v>
      </c>
      <c r="AJ6" s="976">
        <v>2.1056458576341024E-3</v>
      </c>
      <c r="AK6" s="976">
        <v>2.5308221935581654E-3</v>
      </c>
      <c r="AL6" s="976">
        <v>1.9078899702948777E-3</v>
      </c>
      <c r="AM6" s="976">
        <v>2.9863850704637558E-6</v>
      </c>
      <c r="AN6" s="976">
        <v>1.702489955945535E-2</v>
      </c>
      <c r="AO6" s="976">
        <v>0</v>
      </c>
      <c r="AP6" s="976">
        <v>0</v>
      </c>
      <c r="AQ6" s="977">
        <v>9.7246571753668281E-3</v>
      </c>
    </row>
    <row r="7" spans="2:43" ht="16.5" customHeight="1">
      <c r="B7" s="166" t="s">
        <v>2</v>
      </c>
      <c r="C7" s="234" t="s">
        <v>903</v>
      </c>
      <c r="D7" s="978">
        <v>1.0302681950785715E-4</v>
      </c>
      <c r="E7" s="979">
        <v>0.13910497204886274</v>
      </c>
      <c r="F7" s="979">
        <v>0</v>
      </c>
      <c r="G7" s="979">
        <v>1.3435442697836894E-4</v>
      </c>
      <c r="H7" s="979">
        <v>4.8837663606173085E-4</v>
      </c>
      <c r="I7" s="979">
        <v>0</v>
      </c>
      <c r="J7" s="979">
        <v>8.1800477793634155E-2</v>
      </c>
      <c r="K7" s="979">
        <v>1.9757205892037845E-4</v>
      </c>
      <c r="L7" s="979">
        <v>0</v>
      </c>
      <c r="M7" s="979">
        <v>0</v>
      </c>
      <c r="N7" s="979">
        <v>0</v>
      </c>
      <c r="O7" s="979">
        <v>0</v>
      </c>
      <c r="P7" s="979">
        <v>0</v>
      </c>
      <c r="Q7" s="979">
        <v>0</v>
      </c>
      <c r="R7" s="979">
        <v>0</v>
      </c>
      <c r="S7" s="979">
        <v>0</v>
      </c>
      <c r="T7" s="979">
        <v>0</v>
      </c>
      <c r="U7" s="979">
        <v>0</v>
      </c>
      <c r="V7" s="979">
        <v>0</v>
      </c>
      <c r="W7" s="979">
        <v>0</v>
      </c>
      <c r="X7" s="979">
        <v>0</v>
      </c>
      <c r="Y7" s="979">
        <v>1.2498437695288088E-4</v>
      </c>
      <c r="Z7" s="979">
        <v>6.5316653093049702E-5</v>
      </c>
      <c r="AA7" s="979">
        <v>0</v>
      </c>
      <c r="AB7" s="979">
        <v>0</v>
      </c>
      <c r="AC7" s="979">
        <v>0</v>
      </c>
      <c r="AD7" s="979">
        <v>0</v>
      </c>
      <c r="AE7" s="979">
        <v>0</v>
      </c>
      <c r="AF7" s="979">
        <v>0</v>
      </c>
      <c r="AG7" s="979">
        <v>0</v>
      </c>
      <c r="AH7" s="979">
        <v>0</v>
      </c>
      <c r="AI7" s="979">
        <v>2.459455869983325E-6</v>
      </c>
      <c r="AJ7" s="979">
        <v>4.5445594049656887E-5</v>
      </c>
      <c r="AK7" s="979">
        <v>7.1046162638875509E-5</v>
      </c>
      <c r="AL7" s="979">
        <v>0</v>
      </c>
      <c r="AM7" s="979">
        <v>0</v>
      </c>
      <c r="AN7" s="979">
        <v>1.0543984777879446E-3</v>
      </c>
      <c r="AO7" s="979">
        <v>0</v>
      </c>
      <c r="AP7" s="979">
        <v>0</v>
      </c>
      <c r="AQ7" s="957">
        <v>2.5232938993332934E-3</v>
      </c>
    </row>
    <row r="8" spans="2:43" ht="16.5" customHeight="1">
      <c r="B8" s="166" t="s">
        <v>3</v>
      </c>
      <c r="C8" s="234" t="s">
        <v>904</v>
      </c>
      <c r="D8" s="978">
        <v>0</v>
      </c>
      <c r="E8" s="979">
        <v>0</v>
      </c>
      <c r="F8" s="979">
        <v>1.556317594302295E-2</v>
      </c>
      <c r="G8" s="979">
        <v>0</v>
      </c>
      <c r="H8" s="979">
        <v>1.2872212764769905E-2</v>
      </c>
      <c r="I8" s="979">
        <v>0</v>
      </c>
      <c r="J8" s="979">
        <v>0</v>
      </c>
      <c r="K8" s="979">
        <v>1.0976225495576581E-4</v>
      </c>
      <c r="L8" s="979">
        <v>0</v>
      </c>
      <c r="M8" s="979">
        <v>0</v>
      </c>
      <c r="N8" s="979">
        <v>0</v>
      </c>
      <c r="O8" s="979">
        <v>0</v>
      </c>
      <c r="P8" s="979">
        <v>0</v>
      </c>
      <c r="Q8" s="979">
        <v>0</v>
      </c>
      <c r="R8" s="979">
        <v>0</v>
      </c>
      <c r="S8" s="979">
        <v>0</v>
      </c>
      <c r="T8" s="979">
        <v>0</v>
      </c>
      <c r="U8" s="979">
        <v>0</v>
      </c>
      <c r="V8" s="979">
        <v>0</v>
      </c>
      <c r="W8" s="979">
        <v>0</v>
      </c>
      <c r="X8" s="979">
        <v>0</v>
      </c>
      <c r="Y8" s="979">
        <v>6.905386826646669E-3</v>
      </c>
      <c r="Z8" s="979">
        <v>0</v>
      </c>
      <c r="AA8" s="979">
        <v>0</v>
      </c>
      <c r="AB8" s="979">
        <v>0</v>
      </c>
      <c r="AC8" s="979">
        <v>0</v>
      </c>
      <c r="AD8" s="979">
        <v>0</v>
      </c>
      <c r="AE8" s="979">
        <v>0</v>
      </c>
      <c r="AF8" s="979">
        <v>0</v>
      </c>
      <c r="AG8" s="979">
        <v>3.8278537606749271E-6</v>
      </c>
      <c r="AH8" s="979">
        <v>0</v>
      </c>
      <c r="AI8" s="979">
        <v>2.459455869983325E-6</v>
      </c>
      <c r="AJ8" s="979">
        <v>4.8475300319634008E-5</v>
      </c>
      <c r="AK8" s="979">
        <v>6.0152417700914604E-4</v>
      </c>
      <c r="AL8" s="979">
        <v>0</v>
      </c>
      <c r="AM8" s="979">
        <v>0</v>
      </c>
      <c r="AN8" s="979">
        <v>3.7782612120734684E-3</v>
      </c>
      <c r="AO8" s="979">
        <v>0</v>
      </c>
      <c r="AP8" s="979">
        <v>0</v>
      </c>
      <c r="AQ8" s="957">
        <v>6.1032332608618102E-4</v>
      </c>
    </row>
    <row r="9" spans="2:43" ht="16.5" customHeight="1">
      <c r="B9" s="166" t="s">
        <v>4</v>
      </c>
      <c r="C9" s="234" t="s">
        <v>17</v>
      </c>
      <c r="D9" s="978">
        <v>5.4224641846240607E-6</v>
      </c>
      <c r="E9" s="979">
        <v>3.8451299949717529E-4</v>
      </c>
      <c r="F9" s="979">
        <v>0</v>
      </c>
      <c r="G9" s="979">
        <v>9.404809888485826E-4</v>
      </c>
      <c r="H9" s="979">
        <v>2.8604917255044233E-4</v>
      </c>
      <c r="I9" s="979">
        <v>2.4465729629221868E-5</v>
      </c>
      <c r="J9" s="979">
        <v>6.433656855865587E-3</v>
      </c>
      <c r="K9" s="979">
        <v>5.3783504928325244E-3</v>
      </c>
      <c r="L9" s="979">
        <v>6.4944013781223081E-2</v>
      </c>
      <c r="M9" s="979">
        <v>9.582215408202377E-5</v>
      </c>
      <c r="N9" s="979">
        <v>5.6255504920920615E-2</v>
      </c>
      <c r="O9" s="979">
        <v>1.7229002153625269E-3</v>
      </c>
      <c r="P9" s="979">
        <v>0.29188280753758206</v>
      </c>
      <c r="Q9" s="979">
        <v>2.0546889714569456E-4</v>
      </c>
      <c r="R9" s="979">
        <v>0</v>
      </c>
      <c r="S9" s="979">
        <v>3.2265003226500322E-5</v>
      </c>
      <c r="T9" s="979">
        <v>2.1899088997897687E-4</v>
      </c>
      <c r="U9" s="979">
        <v>1.8938089663246332E-4</v>
      </c>
      <c r="V9" s="979">
        <v>0</v>
      </c>
      <c r="W9" s="979">
        <v>0</v>
      </c>
      <c r="X9" s="979">
        <v>1.5859170565379429E-4</v>
      </c>
      <c r="Y9" s="979">
        <v>5.6242969628796406E-4</v>
      </c>
      <c r="Z9" s="979">
        <v>8.3809430500019384E-3</v>
      </c>
      <c r="AA9" s="979">
        <v>0.2789115256625409</v>
      </c>
      <c r="AB9" s="979">
        <v>0</v>
      </c>
      <c r="AC9" s="979">
        <v>0</v>
      </c>
      <c r="AD9" s="979">
        <v>1.813812179748787E-6</v>
      </c>
      <c r="AE9" s="979">
        <v>0</v>
      </c>
      <c r="AF9" s="979">
        <v>0</v>
      </c>
      <c r="AG9" s="979">
        <v>0</v>
      </c>
      <c r="AH9" s="979">
        <v>0</v>
      </c>
      <c r="AI9" s="979">
        <v>7.3783676099499746E-6</v>
      </c>
      <c r="AJ9" s="979">
        <v>2.120794388983988E-5</v>
      </c>
      <c r="AK9" s="979">
        <v>9.4728216851834021E-6</v>
      </c>
      <c r="AL9" s="979">
        <v>7.2451517859299159E-5</v>
      </c>
      <c r="AM9" s="979">
        <v>2.9863850704637558E-6</v>
      </c>
      <c r="AN9" s="979">
        <v>1.817928409979215E-5</v>
      </c>
      <c r="AO9" s="979">
        <v>0</v>
      </c>
      <c r="AP9" s="979">
        <v>2.0105891026070638E-4</v>
      </c>
      <c r="AQ9" s="957">
        <v>2.0733075634088164E-2</v>
      </c>
    </row>
    <row r="10" spans="2:43" ht="16.5" customHeight="1">
      <c r="B10" s="166" t="s">
        <v>5</v>
      </c>
      <c r="C10" s="234" t="s">
        <v>526</v>
      </c>
      <c r="D10" s="978">
        <v>8.7979481395525388E-2</v>
      </c>
      <c r="E10" s="979">
        <v>1.8308734360673193E-2</v>
      </c>
      <c r="F10" s="979">
        <v>4.537061461355843E-2</v>
      </c>
      <c r="G10" s="979">
        <v>0</v>
      </c>
      <c r="H10" s="979">
        <v>0.18330170513214075</v>
      </c>
      <c r="I10" s="979">
        <v>2.4465729629221868E-5</v>
      </c>
      <c r="J10" s="979">
        <v>2.6176152893962927E-3</v>
      </c>
      <c r="K10" s="979">
        <v>9.5163875046648961E-3</v>
      </c>
      <c r="L10" s="979">
        <v>0</v>
      </c>
      <c r="M10" s="979">
        <v>3.1940718027341254E-5</v>
      </c>
      <c r="N10" s="979">
        <v>3.2550836747979932E-4</v>
      </c>
      <c r="O10" s="979">
        <v>0</v>
      </c>
      <c r="P10" s="979">
        <v>0</v>
      </c>
      <c r="Q10" s="979">
        <v>0</v>
      </c>
      <c r="R10" s="979">
        <v>0</v>
      </c>
      <c r="S10" s="979">
        <v>0</v>
      </c>
      <c r="T10" s="979">
        <v>0</v>
      </c>
      <c r="U10" s="979">
        <v>0</v>
      </c>
      <c r="V10" s="979">
        <v>0</v>
      </c>
      <c r="W10" s="979">
        <v>0</v>
      </c>
      <c r="X10" s="979">
        <v>0</v>
      </c>
      <c r="Y10" s="979">
        <v>1.687289088863892E-3</v>
      </c>
      <c r="Z10" s="979">
        <v>6.9398943911365304E-5</v>
      </c>
      <c r="AA10" s="979">
        <v>0</v>
      </c>
      <c r="AB10" s="979">
        <v>0</v>
      </c>
      <c r="AC10" s="979">
        <v>0</v>
      </c>
      <c r="AD10" s="979">
        <v>1.4329116220015417E-4</v>
      </c>
      <c r="AE10" s="979">
        <v>0</v>
      </c>
      <c r="AF10" s="979">
        <v>0</v>
      </c>
      <c r="AG10" s="979">
        <v>1.531141504269971E-4</v>
      </c>
      <c r="AH10" s="979">
        <v>0</v>
      </c>
      <c r="AI10" s="979">
        <v>2.5578341047826579E-4</v>
      </c>
      <c r="AJ10" s="979">
        <v>5.2504809658703586E-3</v>
      </c>
      <c r="AK10" s="979">
        <v>9.5470254550506714E-3</v>
      </c>
      <c r="AL10" s="979">
        <v>1.279976815514285E-3</v>
      </c>
      <c r="AM10" s="979">
        <v>2.9863850704637558E-6</v>
      </c>
      <c r="AN10" s="979">
        <v>0.12544917981129902</v>
      </c>
      <c r="AO10" s="979">
        <v>0</v>
      </c>
      <c r="AP10" s="979">
        <v>3.0493934722873803E-3</v>
      </c>
      <c r="AQ10" s="957">
        <v>1.5197228379889386E-2</v>
      </c>
    </row>
    <row r="11" spans="2:43" ht="16.5" customHeight="1">
      <c r="B11" s="166" t="s">
        <v>6</v>
      </c>
      <c r="C11" s="234" t="s">
        <v>135</v>
      </c>
      <c r="D11" s="978">
        <v>5.1459185112082331E-3</v>
      </c>
      <c r="E11" s="979">
        <v>1.39016238279748E-3</v>
      </c>
      <c r="F11" s="979">
        <v>2.4795568451595886E-2</v>
      </c>
      <c r="G11" s="979">
        <v>3.9634555958618835E-3</v>
      </c>
      <c r="H11" s="979">
        <v>1.1651271174615578E-3</v>
      </c>
      <c r="I11" s="979">
        <v>0.27259715952879005</v>
      </c>
      <c r="J11" s="979">
        <v>3.2010596611292013E-3</v>
      </c>
      <c r="K11" s="979">
        <v>1.1415274515399645E-3</v>
      </c>
      <c r="L11" s="979">
        <v>1.7226528854435831E-4</v>
      </c>
      <c r="M11" s="979">
        <v>4.8230484221285291E-3</v>
      </c>
      <c r="N11" s="979">
        <v>2.0487879600199137E-3</v>
      </c>
      <c r="O11" s="979">
        <v>7.6573342905001199E-4</v>
      </c>
      <c r="P11" s="979">
        <v>2.2496294727927164E-4</v>
      </c>
      <c r="Q11" s="979">
        <v>1.1472013423967948E-3</v>
      </c>
      <c r="R11" s="979">
        <v>1.2908350709959289E-3</v>
      </c>
      <c r="S11" s="979">
        <v>1.699290169929017E-3</v>
      </c>
      <c r="T11" s="979">
        <v>1.3139453398738612E-3</v>
      </c>
      <c r="U11" s="979">
        <v>3.1362624245345823E-3</v>
      </c>
      <c r="V11" s="979">
        <v>1.0006556019461026E-3</v>
      </c>
      <c r="W11" s="979">
        <v>1.3828867761452031E-3</v>
      </c>
      <c r="X11" s="979">
        <v>1.252874474664975E-3</v>
      </c>
      <c r="Y11" s="979">
        <v>3.5308086489188851E-3</v>
      </c>
      <c r="Z11" s="979">
        <v>2.7861634835004011E-3</v>
      </c>
      <c r="AA11" s="979">
        <v>1.3746255577256819E-4</v>
      </c>
      <c r="AB11" s="979">
        <v>8.6849749932616579E-4</v>
      </c>
      <c r="AC11" s="979">
        <v>1.8996960486322189E-3</v>
      </c>
      <c r="AD11" s="979">
        <v>4.3767287897338233E-3</v>
      </c>
      <c r="AE11" s="979">
        <v>1.4011085240970061E-3</v>
      </c>
      <c r="AF11" s="979">
        <v>7.549258914416568E-6</v>
      </c>
      <c r="AG11" s="979">
        <v>1.3282652549541998E-3</v>
      </c>
      <c r="AH11" s="979">
        <v>7.4754493336631853E-4</v>
      </c>
      <c r="AI11" s="979">
        <v>3.7506702017245704E-3</v>
      </c>
      <c r="AJ11" s="979">
        <v>5.1505006589611135E-4</v>
      </c>
      <c r="AK11" s="979">
        <v>2.9365747224068543E-3</v>
      </c>
      <c r="AL11" s="979">
        <v>2.9656821310406454E-2</v>
      </c>
      <c r="AM11" s="979">
        <v>2.0635920836904551E-3</v>
      </c>
      <c r="AN11" s="979">
        <v>4.7963011216618293E-3</v>
      </c>
      <c r="AO11" s="979">
        <v>1.9542700801250732E-2</v>
      </c>
      <c r="AP11" s="979">
        <v>4.3562763889819716E-4</v>
      </c>
      <c r="AQ11" s="957">
        <v>6.1368083076287832E-3</v>
      </c>
    </row>
    <row r="12" spans="2:43" ht="16.5" customHeight="1">
      <c r="B12" s="166" t="s">
        <v>7</v>
      </c>
      <c r="C12" s="236" t="s">
        <v>108</v>
      </c>
      <c r="D12" s="978">
        <v>1.9271437712153911E-2</v>
      </c>
      <c r="E12" s="979">
        <v>6.8620781448726674E-3</v>
      </c>
      <c r="F12" s="979">
        <v>1.8464785017145871E-3</v>
      </c>
      <c r="G12" s="979">
        <v>3.0229746070133011E-3</v>
      </c>
      <c r="H12" s="979">
        <v>1.8314123852314904E-2</v>
      </c>
      <c r="I12" s="979">
        <v>4.9665431147320393E-3</v>
      </c>
      <c r="J12" s="979">
        <v>0.29415057595420752</v>
      </c>
      <c r="K12" s="979">
        <v>2.0459684323754748E-2</v>
      </c>
      <c r="L12" s="979">
        <v>0</v>
      </c>
      <c r="M12" s="979">
        <v>6.9311358119330526E-3</v>
      </c>
      <c r="N12" s="979">
        <v>3.2704017156205724E-2</v>
      </c>
      <c r="O12" s="979">
        <v>1.0528834649437665E-3</v>
      </c>
      <c r="P12" s="979">
        <v>4.4992589455854329E-4</v>
      </c>
      <c r="Q12" s="979">
        <v>2.2259130524116912E-3</v>
      </c>
      <c r="R12" s="979">
        <v>1.8866051037632807E-3</v>
      </c>
      <c r="S12" s="979">
        <v>6.7756506775650677E-4</v>
      </c>
      <c r="T12" s="979">
        <v>9.6939967297360423E-3</v>
      </c>
      <c r="U12" s="979">
        <v>6.4332116704542844E-3</v>
      </c>
      <c r="V12" s="979">
        <v>6.7285462889479317E-3</v>
      </c>
      <c r="W12" s="979">
        <v>4.6672428694900601E-3</v>
      </c>
      <c r="X12" s="979">
        <v>1.3797478391880105E-3</v>
      </c>
      <c r="Y12" s="979">
        <v>6.2210973628296466E-2</v>
      </c>
      <c r="Z12" s="979">
        <v>3.9390024105927283E-2</v>
      </c>
      <c r="AA12" s="979">
        <v>3.4422915008047285E-3</v>
      </c>
      <c r="AB12" s="979">
        <v>2.845078015033991E-3</v>
      </c>
      <c r="AC12" s="979">
        <v>3.419452887537994E-3</v>
      </c>
      <c r="AD12" s="979">
        <v>7.8374824286945085E-3</v>
      </c>
      <c r="AE12" s="979">
        <v>4.4299754806008283E-3</v>
      </c>
      <c r="AF12" s="979">
        <v>3.3971665114874554E-4</v>
      </c>
      <c r="AG12" s="979">
        <v>2.3732693316184548E-3</v>
      </c>
      <c r="AH12" s="979">
        <v>1.6741779694743521E-2</v>
      </c>
      <c r="AI12" s="979">
        <v>1.3281061697909954E-3</v>
      </c>
      <c r="AJ12" s="979">
        <v>5.2838077348401069E-3</v>
      </c>
      <c r="AK12" s="979">
        <v>5.6757989930390548E-3</v>
      </c>
      <c r="AL12" s="979">
        <v>1.8547588571980585E-2</v>
      </c>
      <c r="AM12" s="979">
        <v>4.0286334600556067E-3</v>
      </c>
      <c r="AN12" s="979">
        <v>5.9082673324324488E-3</v>
      </c>
      <c r="AO12" s="979">
        <v>0.43189368770764119</v>
      </c>
      <c r="AP12" s="979">
        <v>1.1728436431874538E-3</v>
      </c>
      <c r="AQ12" s="957">
        <v>1.5759126157753971E-2</v>
      </c>
    </row>
    <row r="13" spans="2:43" ht="16.5" customHeight="1">
      <c r="B13" s="166" t="s">
        <v>8</v>
      </c>
      <c r="C13" s="234" t="s">
        <v>136</v>
      </c>
      <c r="D13" s="978">
        <v>8.1537593944191994E-2</v>
      </c>
      <c r="E13" s="979">
        <v>7.0987015291786211E-4</v>
      </c>
      <c r="F13" s="979">
        <v>3.4291743603270903E-3</v>
      </c>
      <c r="G13" s="979">
        <v>8.934569394061535E-3</v>
      </c>
      <c r="H13" s="979">
        <v>7.1233220774146733E-3</v>
      </c>
      <c r="I13" s="979">
        <v>3.0227408956903616E-2</v>
      </c>
      <c r="J13" s="979">
        <v>4.9151246126796652E-2</v>
      </c>
      <c r="K13" s="979">
        <v>0.19606831602748448</v>
      </c>
      <c r="L13" s="979">
        <v>3.7209302325581395E-2</v>
      </c>
      <c r="M13" s="979">
        <v>0.1844257058898684</v>
      </c>
      <c r="N13" s="979">
        <v>4.1645923486386092E-2</v>
      </c>
      <c r="O13" s="979">
        <v>4.6901172529313232E-3</v>
      </c>
      <c r="P13" s="979">
        <v>3.4406097819182722E-3</v>
      </c>
      <c r="Q13" s="979">
        <v>1.1574747872540795E-2</v>
      </c>
      <c r="R13" s="979">
        <v>5.0640452785224903E-3</v>
      </c>
      <c r="S13" s="979">
        <v>4.00086040008604E-3</v>
      </c>
      <c r="T13" s="979">
        <v>1.527096472786732E-2</v>
      </c>
      <c r="U13" s="979">
        <v>1.4479030369809243E-2</v>
      </c>
      <c r="V13" s="979">
        <v>8.9713950519305745E-3</v>
      </c>
      <c r="W13" s="979">
        <v>7.7787381158167671E-3</v>
      </c>
      <c r="X13" s="979">
        <v>1.3956070097533899E-2</v>
      </c>
      <c r="Y13" s="979">
        <v>2.5559305086864142E-2</v>
      </c>
      <c r="Z13" s="979">
        <v>4.7885271298842057E-3</v>
      </c>
      <c r="AA13" s="979">
        <v>3.7229442188403889E-4</v>
      </c>
      <c r="AB13" s="979">
        <v>8.7748195621574678E-3</v>
      </c>
      <c r="AC13" s="979">
        <v>1.4128989361702128E-2</v>
      </c>
      <c r="AD13" s="979">
        <v>9.0690608987439359E-6</v>
      </c>
      <c r="AE13" s="979">
        <v>2.0604537119073619E-5</v>
      </c>
      <c r="AF13" s="979">
        <v>3.7746294572082839E-5</v>
      </c>
      <c r="AG13" s="979">
        <v>3.2153971589669389E-4</v>
      </c>
      <c r="AH13" s="979">
        <v>1.694076647556765E-3</v>
      </c>
      <c r="AI13" s="979">
        <v>8.8540411319399694E-4</v>
      </c>
      <c r="AJ13" s="979">
        <v>4.9475103388726465E-3</v>
      </c>
      <c r="AK13" s="979">
        <v>0.13674175982923661</v>
      </c>
      <c r="AL13" s="979">
        <v>2.5599536310285699E-3</v>
      </c>
      <c r="AM13" s="979">
        <v>5.1813780972546162E-3</v>
      </c>
      <c r="AN13" s="979">
        <v>5.8052513892002935E-3</v>
      </c>
      <c r="AO13" s="979">
        <v>9.3804963846003519E-3</v>
      </c>
      <c r="AP13" s="979">
        <v>7.3386502245157831E-3</v>
      </c>
      <c r="AQ13" s="957">
        <v>2.5338829525444154E-2</v>
      </c>
    </row>
    <row r="14" spans="2:43" ht="16.5" customHeight="1">
      <c r="B14" s="166" t="s">
        <v>9</v>
      </c>
      <c r="C14" s="236" t="s">
        <v>306</v>
      </c>
      <c r="D14" s="978">
        <v>6.6316736977952264E-3</v>
      </c>
      <c r="E14" s="979">
        <v>9.110000295779231E-3</v>
      </c>
      <c r="F14" s="979">
        <v>6.489053020311264E-2</v>
      </c>
      <c r="G14" s="979">
        <v>1.6928657799274487E-2</v>
      </c>
      <c r="H14" s="979">
        <v>3.7395696704155389E-3</v>
      </c>
      <c r="I14" s="979">
        <v>1.8226968573770291E-3</v>
      </c>
      <c r="J14" s="979">
        <v>4.6439018236578812E-3</v>
      </c>
      <c r="K14" s="979">
        <v>5.3783504928325244E-3</v>
      </c>
      <c r="L14" s="979">
        <v>0.32558139534883723</v>
      </c>
      <c r="M14" s="979">
        <v>1.6289766193944039E-3</v>
      </c>
      <c r="N14" s="979">
        <v>1.8285911231953434E-2</v>
      </c>
      <c r="O14" s="979">
        <v>8.66235941612826E-3</v>
      </c>
      <c r="P14" s="979">
        <v>9.8189709930129147E-3</v>
      </c>
      <c r="Q14" s="979">
        <v>2.5169939900347585E-3</v>
      </c>
      <c r="R14" s="979">
        <v>1.2908350709959289E-3</v>
      </c>
      <c r="S14" s="979">
        <v>7.2058507205850721E-4</v>
      </c>
      <c r="T14" s="979">
        <v>1.8249240831581407E-3</v>
      </c>
      <c r="U14" s="979">
        <v>1.2137593829626059E-3</v>
      </c>
      <c r="V14" s="979">
        <v>7.9362340844001242E-4</v>
      </c>
      <c r="W14" s="979">
        <v>0</v>
      </c>
      <c r="X14" s="979">
        <v>2.1568471968916028E-3</v>
      </c>
      <c r="Y14" s="979">
        <v>2.1559805024371952E-3</v>
      </c>
      <c r="Z14" s="979">
        <v>1.6269970056396847E-2</v>
      </c>
      <c r="AA14" s="979">
        <v>5.9338003241825275E-2</v>
      </c>
      <c r="AB14" s="979">
        <v>1.1619897577191458E-2</v>
      </c>
      <c r="AC14" s="979">
        <v>1.1516907294832826E-2</v>
      </c>
      <c r="AD14" s="979">
        <v>1.7648392508955698E-3</v>
      </c>
      <c r="AE14" s="979">
        <v>4.6875321945892486E-4</v>
      </c>
      <c r="AF14" s="979">
        <v>1.6105085684088677E-4</v>
      </c>
      <c r="AG14" s="979">
        <v>0.16692887464927289</v>
      </c>
      <c r="AH14" s="979">
        <v>7.8519108108980216E-4</v>
      </c>
      <c r="AI14" s="979">
        <v>8.6130144566816044E-3</v>
      </c>
      <c r="AJ14" s="979">
        <v>3.0054686198173089E-3</v>
      </c>
      <c r="AK14" s="979">
        <v>2.230849506860691E-3</v>
      </c>
      <c r="AL14" s="979">
        <v>3.6467263989180573E-3</v>
      </c>
      <c r="AM14" s="979">
        <v>2.4040399817233235E-3</v>
      </c>
      <c r="AN14" s="979">
        <v>5.1568569229743736E-3</v>
      </c>
      <c r="AO14" s="979">
        <v>0</v>
      </c>
      <c r="AP14" s="979">
        <v>1.9368675021781381E-2</v>
      </c>
      <c r="AQ14" s="957">
        <v>1.4883592245907516E-2</v>
      </c>
    </row>
    <row r="15" spans="2:43" ht="16.5" customHeight="1">
      <c r="B15" s="166" t="s">
        <v>10</v>
      </c>
      <c r="C15" s="236" t="s">
        <v>581</v>
      </c>
      <c r="D15" s="978">
        <v>4.9073300870847748E-3</v>
      </c>
      <c r="E15" s="979">
        <v>9.6719808335058704E-3</v>
      </c>
      <c r="F15" s="979">
        <v>1.8464785017145872E-2</v>
      </c>
      <c r="G15" s="979">
        <v>5.3741770791347577E-3</v>
      </c>
      <c r="H15" s="979">
        <v>1.5174559763346637E-2</v>
      </c>
      <c r="I15" s="979">
        <v>7.1806916461766178E-3</v>
      </c>
      <c r="J15" s="979">
        <v>4.7069768908722491E-3</v>
      </c>
      <c r="K15" s="979">
        <v>3.1831053937172088E-2</v>
      </c>
      <c r="L15" s="979">
        <v>6.8906115417743323E-4</v>
      </c>
      <c r="M15" s="979">
        <v>0.22249904177845917</v>
      </c>
      <c r="N15" s="979">
        <v>8.061118982882089E-3</v>
      </c>
      <c r="O15" s="979">
        <v>2.0100502512562816E-3</v>
      </c>
      <c r="P15" s="979">
        <v>1.7467711200508153E-3</v>
      </c>
      <c r="Q15" s="979">
        <v>3.5785832919541806E-3</v>
      </c>
      <c r="R15" s="979">
        <v>9.6316155297388548E-3</v>
      </c>
      <c r="S15" s="979">
        <v>1.4605291460529145E-2</v>
      </c>
      <c r="T15" s="979">
        <v>6.0777271665498712E-2</v>
      </c>
      <c r="U15" s="979">
        <v>1.4433119849413494E-2</v>
      </c>
      <c r="V15" s="979">
        <v>4.1130395776543253E-2</v>
      </c>
      <c r="W15" s="979">
        <v>4.0795159896283489E-2</v>
      </c>
      <c r="X15" s="979">
        <v>4.2534295456347633E-2</v>
      </c>
      <c r="Y15" s="979">
        <v>5.3774528183977002E-2</v>
      </c>
      <c r="Z15" s="979">
        <v>1.3298062340663086E-2</v>
      </c>
      <c r="AA15" s="979">
        <v>0</v>
      </c>
      <c r="AB15" s="979">
        <v>3.7974304453295797E-2</v>
      </c>
      <c r="AC15" s="979">
        <v>1.3535334346504559E-2</v>
      </c>
      <c r="AD15" s="979">
        <v>6.3555978778397498E-3</v>
      </c>
      <c r="AE15" s="979">
        <v>3.0855294335812747E-3</v>
      </c>
      <c r="AF15" s="979">
        <v>4.9825108835149345E-4</v>
      </c>
      <c r="AG15" s="979">
        <v>4.0230743024693488E-3</v>
      </c>
      <c r="AH15" s="979">
        <v>1.919953533897667E-3</v>
      </c>
      <c r="AI15" s="979">
        <v>1.7511325794281273E-3</v>
      </c>
      <c r="AJ15" s="979">
        <v>2.3298441216124096E-3</v>
      </c>
      <c r="AK15" s="979">
        <v>2.0334990550860371E-3</v>
      </c>
      <c r="AL15" s="979">
        <v>8.8149346728813964E-3</v>
      </c>
      <c r="AM15" s="979">
        <v>1.3387964270889017E-2</v>
      </c>
      <c r="AN15" s="979">
        <v>2.8814165298170556E-3</v>
      </c>
      <c r="AO15" s="979">
        <v>4.7293335939026772E-2</v>
      </c>
      <c r="AP15" s="979">
        <v>3.8871389317069903E-3</v>
      </c>
      <c r="AQ15" s="957">
        <v>8.8980330672241842E-3</v>
      </c>
    </row>
    <row r="16" spans="2:43" ht="16.5" customHeight="1">
      <c r="B16" s="166" t="s">
        <v>11</v>
      </c>
      <c r="C16" s="234" t="s">
        <v>307</v>
      </c>
      <c r="D16" s="978">
        <v>2.6624299146504136E-3</v>
      </c>
      <c r="E16" s="979">
        <v>5.3240261468839661E-4</v>
      </c>
      <c r="F16" s="979">
        <v>0</v>
      </c>
      <c r="G16" s="979">
        <v>1.007658202337767E-3</v>
      </c>
      <c r="H16" s="979">
        <v>4.6884157061926161E-3</v>
      </c>
      <c r="I16" s="979">
        <v>3.7921880925293893E-4</v>
      </c>
      <c r="J16" s="979">
        <v>1.9237895500382393E-3</v>
      </c>
      <c r="K16" s="979">
        <v>1.1151845103505807E-2</v>
      </c>
      <c r="L16" s="979">
        <v>1.0508182601205857E-2</v>
      </c>
      <c r="M16" s="979">
        <v>3.162131084706784E-3</v>
      </c>
      <c r="N16" s="979">
        <v>8.9706276567227058E-2</v>
      </c>
      <c r="O16" s="979">
        <v>1.407035175879397E-2</v>
      </c>
      <c r="P16" s="979">
        <v>3.6126402710141858E-3</v>
      </c>
      <c r="Q16" s="979">
        <v>3.7669297810044005E-3</v>
      </c>
      <c r="R16" s="979">
        <v>1.4298480786416443E-2</v>
      </c>
      <c r="S16" s="979">
        <v>4.484835448483545E-3</v>
      </c>
      <c r="T16" s="979">
        <v>3.3739196449427702E-2</v>
      </c>
      <c r="U16" s="979">
        <v>3.819468356173817E-2</v>
      </c>
      <c r="V16" s="979">
        <v>7.9362340844001244E-3</v>
      </c>
      <c r="W16" s="979">
        <v>2.0743301642178048E-3</v>
      </c>
      <c r="X16" s="979">
        <v>2.1727063674569819E-3</v>
      </c>
      <c r="Y16" s="979">
        <v>4.9056367954005749E-3</v>
      </c>
      <c r="Z16" s="979">
        <v>5.5690611343461496E-2</v>
      </c>
      <c r="AA16" s="979">
        <v>3.4365638943142048E-5</v>
      </c>
      <c r="AB16" s="979">
        <v>4.4922284447905126E-3</v>
      </c>
      <c r="AC16" s="979">
        <v>4.9867021276595741E-4</v>
      </c>
      <c r="AD16" s="979">
        <v>2.2672652246859837E-4</v>
      </c>
      <c r="AE16" s="979">
        <v>5.1511342797684046E-6</v>
      </c>
      <c r="AF16" s="979">
        <v>8.8074687334859964E-5</v>
      </c>
      <c r="AG16" s="979">
        <v>1.5311415042699708E-5</v>
      </c>
      <c r="AH16" s="979">
        <v>5.3780211033548094E-6</v>
      </c>
      <c r="AI16" s="979">
        <v>1.9921592546864932E-4</v>
      </c>
      <c r="AJ16" s="979">
        <v>2.2328935209731415E-3</v>
      </c>
      <c r="AK16" s="979">
        <v>8.1782027215416707E-4</v>
      </c>
      <c r="AL16" s="979">
        <v>5.5546163692129352E-4</v>
      </c>
      <c r="AM16" s="979">
        <v>1.0422483895918507E-3</v>
      </c>
      <c r="AN16" s="979">
        <v>1.3937451143173983E-3</v>
      </c>
      <c r="AO16" s="979">
        <v>4.9833887043189366E-3</v>
      </c>
      <c r="AP16" s="979">
        <v>4.6913745727498153E-3</v>
      </c>
      <c r="AQ16" s="957">
        <v>8.8505760299670208E-3</v>
      </c>
    </row>
    <row r="17" spans="2:43" ht="16.5" customHeight="1">
      <c r="B17" s="166" t="s">
        <v>12</v>
      </c>
      <c r="C17" s="234" t="s">
        <v>137</v>
      </c>
      <c r="D17" s="978">
        <v>1.6267392553872182E-5</v>
      </c>
      <c r="E17" s="979">
        <v>0</v>
      </c>
      <c r="F17" s="979">
        <v>0</v>
      </c>
      <c r="G17" s="979">
        <v>4.4336960902861752E-3</v>
      </c>
      <c r="H17" s="979">
        <v>0</v>
      </c>
      <c r="I17" s="979">
        <v>3.6698594443832801E-5</v>
      </c>
      <c r="J17" s="979">
        <v>1.3718827119125149E-3</v>
      </c>
      <c r="K17" s="979">
        <v>0</v>
      </c>
      <c r="L17" s="979">
        <v>0</v>
      </c>
      <c r="M17" s="979">
        <v>2.3636131340232527E-3</v>
      </c>
      <c r="N17" s="979">
        <v>6.9505610232451272E-3</v>
      </c>
      <c r="O17" s="979">
        <v>0.34194783441014598</v>
      </c>
      <c r="P17" s="979">
        <v>2.1172983273343214E-4</v>
      </c>
      <c r="Q17" s="979">
        <v>0.25548345119257571</v>
      </c>
      <c r="R17" s="979">
        <v>0.1165723364114785</v>
      </c>
      <c r="S17" s="979">
        <v>8.7416648741664868E-2</v>
      </c>
      <c r="T17" s="979">
        <v>1.3329245503387059E-2</v>
      </c>
      <c r="U17" s="979">
        <v>8.3729311571746658E-3</v>
      </c>
      <c r="V17" s="979">
        <v>4.8687070839515546E-2</v>
      </c>
      <c r="W17" s="979">
        <v>7.9515989628349184E-3</v>
      </c>
      <c r="X17" s="979">
        <v>4.7228609943699942E-2</v>
      </c>
      <c r="Y17" s="979">
        <v>3.4683164604424445E-3</v>
      </c>
      <c r="Z17" s="979">
        <v>2.0974810224505584E-2</v>
      </c>
      <c r="AA17" s="979">
        <v>0</v>
      </c>
      <c r="AB17" s="979">
        <v>2.9948189631936749E-5</v>
      </c>
      <c r="AC17" s="979">
        <v>0</v>
      </c>
      <c r="AD17" s="979">
        <v>0</v>
      </c>
      <c r="AE17" s="979">
        <v>0</v>
      </c>
      <c r="AF17" s="979">
        <v>0</v>
      </c>
      <c r="AG17" s="979">
        <v>1.0335205153822304E-4</v>
      </c>
      <c r="AH17" s="979">
        <v>0</v>
      </c>
      <c r="AI17" s="979">
        <v>1.96756469598666E-5</v>
      </c>
      <c r="AJ17" s="979">
        <v>0</v>
      </c>
      <c r="AK17" s="979">
        <v>1.5788036141972335E-6</v>
      </c>
      <c r="AL17" s="979">
        <v>0</v>
      </c>
      <c r="AM17" s="979">
        <v>1.3438732817086901E-4</v>
      </c>
      <c r="AN17" s="979">
        <v>1.817928409979215E-5</v>
      </c>
      <c r="AO17" s="979">
        <v>0</v>
      </c>
      <c r="AP17" s="979">
        <v>4.8924334830105221E-3</v>
      </c>
      <c r="AQ17" s="957">
        <v>8.2249179469440006E-3</v>
      </c>
    </row>
    <row r="18" spans="2:43" ht="16.5" customHeight="1">
      <c r="B18" s="166" t="s">
        <v>13</v>
      </c>
      <c r="C18" s="234" t="s">
        <v>138</v>
      </c>
      <c r="D18" s="978">
        <v>0</v>
      </c>
      <c r="E18" s="979">
        <v>0</v>
      </c>
      <c r="F18" s="979">
        <v>0</v>
      </c>
      <c r="G18" s="979">
        <v>1.1420126293161361E-3</v>
      </c>
      <c r="H18" s="979">
        <v>2.6651410710797309E-3</v>
      </c>
      <c r="I18" s="979">
        <v>0</v>
      </c>
      <c r="J18" s="979">
        <v>5.2825368792033616E-4</v>
      </c>
      <c r="K18" s="979">
        <v>4.4124426492217856E-3</v>
      </c>
      <c r="L18" s="979">
        <v>0</v>
      </c>
      <c r="M18" s="979">
        <v>2.1719688258592055E-3</v>
      </c>
      <c r="N18" s="979">
        <v>7.2569218396967032E-3</v>
      </c>
      <c r="O18" s="979">
        <v>4.6901172529313232E-3</v>
      </c>
      <c r="P18" s="979">
        <v>0.16976762650857505</v>
      </c>
      <c r="Q18" s="979">
        <v>5.6041641696488197E-2</v>
      </c>
      <c r="R18" s="979">
        <v>4.3193327375633007E-2</v>
      </c>
      <c r="S18" s="979">
        <v>2.1574532157453214E-2</v>
      </c>
      <c r="T18" s="979">
        <v>6.6193646344312074E-2</v>
      </c>
      <c r="U18" s="979">
        <v>5.4579000527970982E-2</v>
      </c>
      <c r="V18" s="979">
        <v>7.2564783823884607E-2</v>
      </c>
      <c r="W18" s="979">
        <v>4.7363872082973206E-2</v>
      </c>
      <c r="X18" s="979">
        <v>3.0719213385139957E-2</v>
      </c>
      <c r="Y18" s="979">
        <v>1.4716910386201725E-2</v>
      </c>
      <c r="Z18" s="979">
        <v>8.5360701010979319E-3</v>
      </c>
      <c r="AA18" s="979">
        <v>3.5224779916720602E-4</v>
      </c>
      <c r="AB18" s="979">
        <v>2.6953370668743076E-4</v>
      </c>
      <c r="AC18" s="979">
        <v>0</v>
      </c>
      <c r="AD18" s="979">
        <v>1.269668525824151E-5</v>
      </c>
      <c r="AE18" s="979">
        <v>0</v>
      </c>
      <c r="AF18" s="979">
        <v>0</v>
      </c>
      <c r="AG18" s="979">
        <v>3.8278537606749271E-6</v>
      </c>
      <c r="AH18" s="979">
        <v>1.2907250648051542E-4</v>
      </c>
      <c r="AI18" s="979">
        <v>1.3527007284908286E-4</v>
      </c>
      <c r="AJ18" s="979">
        <v>5.4534712859588264E-5</v>
      </c>
      <c r="AK18" s="979">
        <v>1.1272657805368248E-3</v>
      </c>
      <c r="AL18" s="979">
        <v>2.4150505953099717E-4</v>
      </c>
      <c r="AM18" s="979">
        <v>4.2406668000585329E-4</v>
      </c>
      <c r="AN18" s="979">
        <v>3.6358568199584303E-4</v>
      </c>
      <c r="AO18" s="979">
        <v>9.7713504006253669E-4</v>
      </c>
      <c r="AP18" s="979">
        <v>3.8201192949534214E-3</v>
      </c>
      <c r="AQ18" s="957">
        <v>8.6883504434246746E-3</v>
      </c>
    </row>
    <row r="19" spans="2:43" ht="16.5" customHeight="1">
      <c r="B19" s="166" t="s">
        <v>14</v>
      </c>
      <c r="C19" s="234" t="s">
        <v>139</v>
      </c>
      <c r="D19" s="978">
        <v>1.7731457883720678E-3</v>
      </c>
      <c r="E19" s="979">
        <v>6.8029222987961782E-4</v>
      </c>
      <c r="F19" s="979">
        <v>1.0551305724083356E-3</v>
      </c>
      <c r="G19" s="979">
        <v>2.3243315867257825E-2</v>
      </c>
      <c r="H19" s="979">
        <v>5.4698183238913846E-3</v>
      </c>
      <c r="I19" s="979">
        <v>5.7494464628671388E-3</v>
      </c>
      <c r="J19" s="979">
        <v>4.7937051082920061E-3</v>
      </c>
      <c r="K19" s="979">
        <v>1.2106776721620969E-2</v>
      </c>
      <c r="L19" s="979">
        <v>0</v>
      </c>
      <c r="M19" s="979">
        <v>7.9851795068353135E-3</v>
      </c>
      <c r="N19" s="979">
        <v>7.8887910236280778E-3</v>
      </c>
      <c r="O19" s="979">
        <v>3.3022254127781764E-3</v>
      </c>
      <c r="P19" s="979">
        <v>3.9699343637518528E-4</v>
      </c>
      <c r="Q19" s="979">
        <v>6.1041384860366761E-2</v>
      </c>
      <c r="R19" s="979">
        <v>3.4356071889583957E-2</v>
      </c>
      <c r="S19" s="979">
        <v>3.0027963002796299E-2</v>
      </c>
      <c r="T19" s="979">
        <v>2.0950128474655456E-2</v>
      </c>
      <c r="U19" s="979">
        <v>2.2441636250946903E-2</v>
      </c>
      <c r="V19" s="979">
        <v>2.6500120768779546E-2</v>
      </c>
      <c r="W19" s="979">
        <v>2.26447709593777E-2</v>
      </c>
      <c r="X19" s="979">
        <v>1.0102291650146698E-2</v>
      </c>
      <c r="Y19" s="979">
        <v>1.3154605674290713E-2</v>
      </c>
      <c r="Z19" s="979">
        <v>8.4695287607593872E-2</v>
      </c>
      <c r="AA19" s="979">
        <v>3.5511160241246786E-4</v>
      </c>
      <c r="AB19" s="979">
        <v>7.4870474079841869E-4</v>
      </c>
      <c r="AC19" s="979">
        <v>1.6622340425531914E-4</v>
      </c>
      <c r="AD19" s="979">
        <v>2.5828685439622727E-3</v>
      </c>
      <c r="AE19" s="979">
        <v>1.1847608843467332E-4</v>
      </c>
      <c r="AF19" s="979">
        <v>3.5229874933943986E-4</v>
      </c>
      <c r="AG19" s="979">
        <v>7.8853787469903495E-4</v>
      </c>
      <c r="AH19" s="979">
        <v>4.2486366716502997E-4</v>
      </c>
      <c r="AI19" s="979">
        <v>3.3571572625272386E-3</v>
      </c>
      <c r="AJ19" s="979">
        <v>1.5754472603881053E-4</v>
      </c>
      <c r="AK19" s="979">
        <v>3.3154875898141909E-4</v>
      </c>
      <c r="AL19" s="979">
        <v>2.6807061607940687E-3</v>
      </c>
      <c r="AM19" s="979">
        <v>1.149758252128546E-3</v>
      </c>
      <c r="AN19" s="979">
        <v>2.2966495579404083E-3</v>
      </c>
      <c r="AO19" s="979">
        <v>3.9085401602501464E-4</v>
      </c>
      <c r="AP19" s="979">
        <v>5.830708397560485E-3</v>
      </c>
      <c r="AQ19" s="957">
        <v>1.1125446866923527E-2</v>
      </c>
    </row>
    <row r="20" spans="2:43" ht="16.5" customHeight="1">
      <c r="B20" s="166" t="s">
        <v>28</v>
      </c>
      <c r="C20" s="234" t="s">
        <v>527</v>
      </c>
      <c r="D20" s="978">
        <v>0</v>
      </c>
      <c r="E20" s="979">
        <v>2.9577923038244256E-5</v>
      </c>
      <c r="F20" s="979">
        <v>0</v>
      </c>
      <c r="G20" s="979">
        <v>2.1496708316539031E-3</v>
      </c>
      <c r="H20" s="979">
        <v>0</v>
      </c>
      <c r="I20" s="979">
        <v>0</v>
      </c>
      <c r="J20" s="979">
        <v>4.4940985390237557E-4</v>
      </c>
      <c r="K20" s="979">
        <v>0</v>
      </c>
      <c r="L20" s="979">
        <v>0</v>
      </c>
      <c r="M20" s="979">
        <v>3.8328861632809508E-4</v>
      </c>
      <c r="N20" s="979">
        <v>1.7232795925401141E-4</v>
      </c>
      <c r="O20" s="979">
        <v>5.2644173247188327E-4</v>
      </c>
      <c r="P20" s="979">
        <v>0</v>
      </c>
      <c r="Q20" s="979">
        <v>1.3013030152560657E-3</v>
      </c>
      <c r="R20" s="979">
        <v>0.13782146758018071</v>
      </c>
      <c r="S20" s="979">
        <v>5.0354915035491506E-2</v>
      </c>
      <c r="T20" s="979">
        <v>5.4163746788133613E-3</v>
      </c>
      <c r="U20" s="979">
        <v>2.4820375088951633E-3</v>
      </c>
      <c r="V20" s="979">
        <v>1.2905006728546289E-2</v>
      </c>
      <c r="W20" s="979">
        <v>2.0743301642178048E-3</v>
      </c>
      <c r="X20" s="979">
        <v>1.0990405201807945E-2</v>
      </c>
      <c r="Y20" s="979">
        <v>1.5310586176727908E-3</v>
      </c>
      <c r="Z20" s="979">
        <v>6.3050981688884539E-3</v>
      </c>
      <c r="AA20" s="979">
        <v>0</v>
      </c>
      <c r="AB20" s="979">
        <v>1.0451918181545925E-2</v>
      </c>
      <c r="AC20" s="979">
        <v>0</v>
      </c>
      <c r="AD20" s="979">
        <v>5.441436539246361E-6</v>
      </c>
      <c r="AE20" s="979">
        <v>0</v>
      </c>
      <c r="AF20" s="979">
        <v>0</v>
      </c>
      <c r="AG20" s="979">
        <v>5.7417806410123908E-5</v>
      </c>
      <c r="AH20" s="979">
        <v>0</v>
      </c>
      <c r="AI20" s="979">
        <v>2.2872939590844922E-4</v>
      </c>
      <c r="AJ20" s="979">
        <v>0</v>
      </c>
      <c r="AK20" s="979">
        <v>0</v>
      </c>
      <c r="AL20" s="979">
        <v>0</v>
      </c>
      <c r="AM20" s="979">
        <v>7.0598143065763183E-3</v>
      </c>
      <c r="AN20" s="979">
        <v>3.0298806832986917E-6</v>
      </c>
      <c r="AO20" s="979">
        <v>0</v>
      </c>
      <c r="AP20" s="979">
        <v>0</v>
      </c>
      <c r="AQ20" s="957">
        <v>2.3479934147711159E-3</v>
      </c>
    </row>
    <row r="21" spans="2:43" ht="16.5" customHeight="1">
      <c r="B21" s="166" t="s">
        <v>109</v>
      </c>
      <c r="C21" s="234" t="s">
        <v>528</v>
      </c>
      <c r="D21" s="978">
        <v>0</v>
      </c>
      <c r="E21" s="979">
        <v>1.7746753822946553E-4</v>
      </c>
      <c r="F21" s="979">
        <v>0</v>
      </c>
      <c r="G21" s="979">
        <v>2.0824936181647186E-3</v>
      </c>
      <c r="H21" s="979">
        <v>0</v>
      </c>
      <c r="I21" s="979">
        <v>0</v>
      </c>
      <c r="J21" s="979">
        <v>3.153753360718425E-5</v>
      </c>
      <c r="K21" s="979">
        <v>0</v>
      </c>
      <c r="L21" s="979">
        <v>1.7226528854435831E-4</v>
      </c>
      <c r="M21" s="979">
        <v>2.5871981602146417E-3</v>
      </c>
      <c r="N21" s="979">
        <v>3.0636081645157582E-4</v>
      </c>
      <c r="O21" s="979">
        <v>5.2644173247188327E-4</v>
      </c>
      <c r="P21" s="979">
        <v>1.3233114545839509E-5</v>
      </c>
      <c r="Q21" s="979">
        <v>4.1093779429138912E-4</v>
      </c>
      <c r="R21" s="979">
        <v>7.2485353986694468E-3</v>
      </c>
      <c r="S21" s="979">
        <v>0.13124327812432782</v>
      </c>
      <c r="T21" s="979">
        <v>4.5258117262321886E-4</v>
      </c>
      <c r="U21" s="979">
        <v>2.6800266281018295E-3</v>
      </c>
      <c r="V21" s="979">
        <v>2.2428487629826436E-3</v>
      </c>
      <c r="W21" s="979">
        <v>5.185825410544512E-4</v>
      </c>
      <c r="X21" s="979">
        <v>9.9912774561890412E-4</v>
      </c>
      <c r="Y21" s="979">
        <v>2.8121484814398203E-4</v>
      </c>
      <c r="Z21" s="979">
        <v>8.3686961775469919E-5</v>
      </c>
      <c r="AA21" s="979">
        <v>0</v>
      </c>
      <c r="AB21" s="979">
        <v>2.3958551705549399E-4</v>
      </c>
      <c r="AC21" s="979">
        <v>0</v>
      </c>
      <c r="AD21" s="979">
        <v>3.627624359497574E-6</v>
      </c>
      <c r="AE21" s="979">
        <v>0</v>
      </c>
      <c r="AF21" s="979">
        <v>0</v>
      </c>
      <c r="AG21" s="979">
        <v>3.4450683846074342E-5</v>
      </c>
      <c r="AH21" s="979">
        <v>0</v>
      </c>
      <c r="AI21" s="979">
        <v>1.2297279349916625E-5</v>
      </c>
      <c r="AJ21" s="979">
        <v>0</v>
      </c>
      <c r="AK21" s="979">
        <v>0</v>
      </c>
      <c r="AL21" s="979">
        <v>0</v>
      </c>
      <c r="AM21" s="979">
        <v>1.0311987648311349E-2</v>
      </c>
      <c r="AN21" s="979">
        <v>3.0298806832986917E-6</v>
      </c>
      <c r="AO21" s="979">
        <v>0</v>
      </c>
      <c r="AP21" s="979">
        <v>0</v>
      </c>
      <c r="AQ21" s="957">
        <v>2.7562207862791696E-3</v>
      </c>
    </row>
    <row r="22" spans="2:43" ht="16.5" customHeight="1">
      <c r="B22" s="166" t="s">
        <v>110</v>
      </c>
      <c r="C22" s="234" t="s">
        <v>529</v>
      </c>
      <c r="D22" s="978">
        <v>1.5725146135409776E-4</v>
      </c>
      <c r="E22" s="979">
        <v>2.9577923038244256E-5</v>
      </c>
      <c r="F22" s="979">
        <v>0</v>
      </c>
      <c r="G22" s="979">
        <v>0</v>
      </c>
      <c r="H22" s="979">
        <v>0</v>
      </c>
      <c r="I22" s="979">
        <v>0</v>
      </c>
      <c r="J22" s="979">
        <v>0</v>
      </c>
      <c r="K22" s="979">
        <v>0</v>
      </c>
      <c r="L22" s="979">
        <v>0</v>
      </c>
      <c r="M22" s="979">
        <v>0</v>
      </c>
      <c r="N22" s="979">
        <v>0</v>
      </c>
      <c r="O22" s="979">
        <v>0</v>
      </c>
      <c r="P22" s="979">
        <v>0</v>
      </c>
      <c r="Q22" s="979">
        <v>3.4244816190949095E-5</v>
      </c>
      <c r="R22" s="979">
        <v>1.68801509284083E-3</v>
      </c>
      <c r="S22" s="979">
        <v>5.8077005807700578E-3</v>
      </c>
      <c r="T22" s="979">
        <v>6.7916374678813368E-2</v>
      </c>
      <c r="U22" s="979">
        <v>1.0903748593990312E-4</v>
      </c>
      <c r="V22" s="979">
        <v>4.140643870121804E-4</v>
      </c>
      <c r="W22" s="979">
        <v>3.4572169403630077E-4</v>
      </c>
      <c r="X22" s="979">
        <v>4.4405677583062405E-4</v>
      </c>
      <c r="Y22" s="979">
        <v>1.8747656542932134E-4</v>
      </c>
      <c r="Z22" s="979">
        <v>1.7349735977841325E-4</v>
      </c>
      <c r="AA22" s="979">
        <v>0</v>
      </c>
      <c r="AB22" s="979">
        <v>1.19792758527747E-4</v>
      </c>
      <c r="AC22" s="979">
        <v>2.3746200607902735E-5</v>
      </c>
      <c r="AD22" s="979">
        <v>8.5067791230218116E-4</v>
      </c>
      <c r="AE22" s="979">
        <v>1.0302268559536809E-5</v>
      </c>
      <c r="AF22" s="979">
        <v>0</v>
      </c>
      <c r="AG22" s="979">
        <v>1.1483561282024781E-5</v>
      </c>
      <c r="AH22" s="979">
        <v>1.12938443170451E-4</v>
      </c>
      <c r="AI22" s="979">
        <v>2.1520238862354091E-3</v>
      </c>
      <c r="AJ22" s="979">
        <v>0</v>
      </c>
      <c r="AK22" s="979">
        <v>9.5012401502389526E-3</v>
      </c>
      <c r="AL22" s="979">
        <v>0</v>
      </c>
      <c r="AM22" s="979">
        <v>3.5866484696269706E-3</v>
      </c>
      <c r="AN22" s="979">
        <v>9.5441241523908787E-4</v>
      </c>
      <c r="AO22" s="979">
        <v>2.4721516513582176E-2</v>
      </c>
      <c r="AP22" s="979">
        <v>0</v>
      </c>
      <c r="AQ22" s="957">
        <v>2.3525131326051314E-3</v>
      </c>
    </row>
    <row r="23" spans="2:43" ht="16.5" customHeight="1">
      <c r="B23" s="166" t="s">
        <v>111</v>
      </c>
      <c r="C23" s="234" t="s">
        <v>530</v>
      </c>
      <c r="D23" s="978">
        <v>0</v>
      </c>
      <c r="E23" s="979">
        <v>0</v>
      </c>
      <c r="F23" s="979">
        <v>0</v>
      </c>
      <c r="G23" s="979">
        <v>0</v>
      </c>
      <c r="H23" s="979">
        <v>0</v>
      </c>
      <c r="I23" s="979">
        <v>0</v>
      </c>
      <c r="J23" s="979">
        <v>0</v>
      </c>
      <c r="K23" s="979">
        <v>1.097622549557658E-5</v>
      </c>
      <c r="L23" s="979">
        <v>0</v>
      </c>
      <c r="M23" s="979">
        <v>0</v>
      </c>
      <c r="N23" s="979">
        <v>0</v>
      </c>
      <c r="O23" s="979">
        <v>0</v>
      </c>
      <c r="P23" s="979">
        <v>2.6466229091679018E-5</v>
      </c>
      <c r="Q23" s="979">
        <v>3.4244816190949095E-5</v>
      </c>
      <c r="R23" s="979">
        <v>2.6809651474530832E-3</v>
      </c>
      <c r="S23" s="979">
        <v>8.6792858679285868E-3</v>
      </c>
      <c r="T23" s="979">
        <v>9.9947442186405042E-2</v>
      </c>
      <c r="U23" s="979">
        <v>0.29162936436884512</v>
      </c>
      <c r="V23" s="979">
        <v>0.14619923398088402</v>
      </c>
      <c r="W23" s="979">
        <v>0.29317199654278309</v>
      </c>
      <c r="X23" s="979">
        <v>2.2266275473792722E-2</v>
      </c>
      <c r="Y23" s="979">
        <v>1.2217222847144106E-2</v>
      </c>
      <c r="Z23" s="979">
        <v>2.1023797714325371E-4</v>
      </c>
      <c r="AA23" s="979">
        <v>5.7276064905236752E-6</v>
      </c>
      <c r="AB23" s="979">
        <v>2.9948189631936749E-5</v>
      </c>
      <c r="AC23" s="979">
        <v>0</v>
      </c>
      <c r="AD23" s="979">
        <v>2.9020994875980592E-5</v>
      </c>
      <c r="AE23" s="979">
        <v>3.6057939958378836E-5</v>
      </c>
      <c r="AF23" s="979">
        <v>0</v>
      </c>
      <c r="AG23" s="979">
        <v>0</v>
      </c>
      <c r="AH23" s="979">
        <v>1.0487141151541879E-3</v>
      </c>
      <c r="AI23" s="979">
        <v>1.4707546102500284E-3</v>
      </c>
      <c r="AJ23" s="979">
        <v>8.9376334964325207E-4</v>
      </c>
      <c r="AK23" s="979">
        <v>3.1576072283944671E-6</v>
      </c>
      <c r="AL23" s="979">
        <v>0</v>
      </c>
      <c r="AM23" s="979">
        <v>1.0386647275072942E-2</v>
      </c>
      <c r="AN23" s="979">
        <v>6.0597613665973834E-6</v>
      </c>
      <c r="AO23" s="979">
        <v>3.5958569474301351E-2</v>
      </c>
      <c r="AP23" s="979">
        <v>0</v>
      </c>
      <c r="AQ23" s="957">
        <v>1.971145798510656E-2</v>
      </c>
    </row>
    <row r="24" spans="2:43" ht="16.5" customHeight="1">
      <c r="B24" s="166" t="s">
        <v>113</v>
      </c>
      <c r="C24" s="234" t="s">
        <v>531</v>
      </c>
      <c r="D24" s="978">
        <v>1.0844928369248121E-5</v>
      </c>
      <c r="E24" s="979">
        <v>0</v>
      </c>
      <c r="F24" s="979">
        <v>2.3740437879187551E-3</v>
      </c>
      <c r="G24" s="979">
        <v>0</v>
      </c>
      <c r="H24" s="979">
        <v>0</v>
      </c>
      <c r="I24" s="979">
        <v>0</v>
      </c>
      <c r="J24" s="979">
        <v>4.7306300410776378E-5</v>
      </c>
      <c r="K24" s="979">
        <v>0</v>
      </c>
      <c r="L24" s="979">
        <v>0</v>
      </c>
      <c r="M24" s="979">
        <v>3.1940718027341254E-5</v>
      </c>
      <c r="N24" s="979">
        <v>1.9147551028223489E-5</v>
      </c>
      <c r="O24" s="979">
        <v>0</v>
      </c>
      <c r="P24" s="979">
        <v>0</v>
      </c>
      <c r="Q24" s="979">
        <v>5.9928428334160913E-4</v>
      </c>
      <c r="R24" s="979">
        <v>6.6527653659020948E-3</v>
      </c>
      <c r="S24" s="979">
        <v>2.6672402667240268E-2</v>
      </c>
      <c r="T24" s="979">
        <v>1.056996028965195E-2</v>
      </c>
      <c r="U24" s="979">
        <v>2.1084406491747584E-2</v>
      </c>
      <c r="V24" s="979">
        <v>8.6297919326455266E-2</v>
      </c>
      <c r="W24" s="979">
        <v>1.8150388936905792E-2</v>
      </c>
      <c r="X24" s="979">
        <v>2.6135913091745303E-2</v>
      </c>
      <c r="Y24" s="979">
        <v>2.5934258217722786E-3</v>
      </c>
      <c r="Z24" s="979">
        <v>7.2930125469208304E-3</v>
      </c>
      <c r="AA24" s="979">
        <v>2.8638032452618376E-6</v>
      </c>
      <c r="AB24" s="979">
        <v>1.796891377916205E-4</v>
      </c>
      <c r="AC24" s="979">
        <v>0</v>
      </c>
      <c r="AD24" s="979">
        <v>2.0496077631161294E-4</v>
      </c>
      <c r="AE24" s="979">
        <v>0</v>
      </c>
      <c r="AF24" s="979">
        <v>5.0328392762777117E-6</v>
      </c>
      <c r="AG24" s="979">
        <v>1.8756483427307142E-4</v>
      </c>
      <c r="AH24" s="979">
        <v>1.8285271751406352E-4</v>
      </c>
      <c r="AI24" s="979">
        <v>1.3994303900205119E-3</v>
      </c>
      <c r="AJ24" s="979">
        <v>6.574462605850363E-4</v>
      </c>
      <c r="AK24" s="979">
        <v>6.3152144567889338E-5</v>
      </c>
      <c r="AL24" s="979">
        <v>0</v>
      </c>
      <c r="AM24" s="979">
        <v>6.8746584322075654E-3</v>
      </c>
      <c r="AN24" s="979">
        <v>1.2725498869854506E-4</v>
      </c>
      <c r="AO24" s="979">
        <v>0</v>
      </c>
      <c r="AP24" s="979">
        <v>1.1393338248106696E-3</v>
      </c>
      <c r="AQ24" s="957">
        <v>3.5499155216311275E-3</v>
      </c>
    </row>
    <row r="25" spans="2:43" ht="16.5" customHeight="1">
      <c r="B25" s="166" t="s">
        <v>114</v>
      </c>
      <c r="C25" s="234" t="s">
        <v>582</v>
      </c>
      <c r="D25" s="978">
        <v>0</v>
      </c>
      <c r="E25" s="979">
        <v>8.8733769114732763E-5</v>
      </c>
      <c r="F25" s="979">
        <v>0</v>
      </c>
      <c r="G25" s="979">
        <v>0</v>
      </c>
      <c r="H25" s="979">
        <v>1.3953618173192309E-5</v>
      </c>
      <c r="I25" s="979">
        <v>0</v>
      </c>
      <c r="J25" s="979">
        <v>0</v>
      </c>
      <c r="K25" s="979">
        <v>9.8786029460189224E-5</v>
      </c>
      <c r="L25" s="979">
        <v>0</v>
      </c>
      <c r="M25" s="979">
        <v>0</v>
      </c>
      <c r="N25" s="979">
        <v>0</v>
      </c>
      <c r="O25" s="979">
        <v>0</v>
      </c>
      <c r="P25" s="979">
        <v>0</v>
      </c>
      <c r="Q25" s="979">
        <v>8.5612040477372735E-5</v>
      </c>
      <c r="R25" s="979">
        <v>9.9295005461225294E-5</v>
      </c>
      <c r="S25" s="979">
        <v>3.7642503764250375E-4</v>
      </c>
      <c r="T25" s="979">
        <v>4.3798177995795373E-5</v>
      </c>
      <c r="U25" s="979">
        <v>4.5910520395748689E-5</v>
      </c>
      <c r="V25" s="979">
        <v>0</v>
      </c>
      <c r="W25" s="979">
        <v>3.1287813310285219E-2</v>
      </c>
      <c r="X25" s="979">
        <v>1.5859170565379432E-5</v>
      </c>
      <c r="Y25" s="979">
        <v>0</v>
      </c>
      <c r="Z25" s="979">
        <v>1.8901006488801257E-3</v>
      </c>
      <c r="AA25" s="979">
        <v>1.7182819471571024E-5</v>
      </c>
      <c r="AB25" s="979">
        <v>0</v>
      </c>
      <c r="AC25" s="979">
        <v>2.3746200607902735E-5</v>
      </c>
      <c r="AD25" s="979">
        <v>2.9383757311930351E-4</v>
      </c>
      <c r="AE25" s="979">
        <v>1.3392949127397853E-4</v>
      </c>
      <c r="AF25" s="979">
        <v>2.2647776743249705E-5</v>
      </c>
      <c r="AG25" s="979">
        <v>6.8901367692148684E-5</v>
      </c>
      <c r="AH25" s="979">
        <v>1.720966753073539E-4</v>
      </c>
      <c r="AI25" s="979">
        <v>1.0723227593127296E-3</v>
      </c>
      <c r="AJ25" s="979">
        <v>7.2712950479451023E-5</v>
      </c>
      <c r="AK25" s="979">
        <v>2.210325059876127E-5</v>
      </c>
      <c r="AL25" s="979">
        <v>7.2451517859299159E-5</v>
      </c>
      <c r="AM25" s="979">
        <v>1.0900305507192708E-3</v>
      </c>
      <c r="AN25" s="979">
        <v>1.4240439211503852E-4</v>
      </c>
      <c r="AO25" s="979">
        <v>0</v>
      </c>
      <c r="AP25" s="979">
        <v>0</v>
      </c>
      <c r="AQ25" s="957">
        <v>3.7529799871736865E-4</v>
      </c>
    </row>
    <row r="26" spans="2:43" ht="16.5" customHeight="1">
      <c r="B26" s="166" t="s">
        <v>115</v>
      </c>
      <c r="C26" s="234" t="s">
        <v>140</v>
      </c>
      <c r="D26" s="978">
        <v>0</v>
      </c>
      <c r="E26" s="979">
        <v>0</v>
      </c>
      <c r="F26" s="979">
        <v>5.5921920337641783E-2</v>
      </c>
      <c r="G26" s="979">
        <v>0</v>
      </c>
      <c r="H26" s="979">
        <v>0</v>
      </c>
      <c r="I26" s="979">
        <v>0</v>
      </c>
      <c r="J26" s="979">
        <v>0</v>
      </c>
      <c r="K26" s="979">
        <v>0</v>
      </c>
      <c r="L26" s="979">
        <v>0</v>
      </c>
      <c r="M26" s="979">
        <v>0</v>
      </c>
      <c r="N26" s="979">
        <v>0</v>
      </c>
      <c r="O26" s="979">
        <v>0</v>
      </c>
      <c r="P26" s="979">
        <v>0</v>
      </c>
      <c r="Q26" s="979">
        <v>0</v>
      </c>
      <c r="R26" s="979">
        <v>0</v>
      </c>
      <c r="S26" s="979">
        <v>3.2265003226500322E-5</v>
      </c>
      <c r="T26" s="979">
        <v>0</v>
      </c>
      <c r="U26" s="979">
        <v>0</v>
      </c>
      <c r="V26" s="979">
        <v>0</v>
      </c>
      <c r="W26" s="979">
        <v>0</v>
      </c>
      <c r="X26" s="979">
        <v>0.40783443025929744</v>
      </c>
      <c r="Y26" s="979">
        <v>0</v>
      </c>
      <c r="Z26" s="979">
        <v>0</v>
      </c>
      <c r="AA26" s="979">
        <v>0</v>
      </c>
      <c r="AB26" s="979">
        <v>0</v>
      </c>
      <c r="AC26" s="979">
        <v>0</v>
      </c>
      <c r="AD26" s="979">
        <v>0</v>
      </c>
      <c r="AE26" s="979">
        <v>0</v>
      </c>
      <c r="AF26" s="979">
        <v>0</v>
      </c>
      <c r="AG26" s="979">
        <v>9.6308800618581172E-3</v>
      </c>
      <c r="AH26" s="979">
        <v>0</v>
      </c>
      <c r="AI26" s="979">
        <v>3.6645892462751541E-3</v>
      </c>
      <c r="AJ26" s="979">
        <v>9.0891188099313775E-5</v>
      </c>
      <c r="AK26" s="979">
        <v>0</v>
      </c>
      <c r="AL26" s="979">
        <v>0</v>
      </c>
      <c r="AM26" s="979">
        <v>3.9805526604211397E-2</v>
      </c>
      <c r="AN26" s="979">
        <v>1.2119522733194767E-5</v>
      </c>
      <c r="AO26" s="979">
        <v>0</v>
      </c>
      <c r="AP26" s="979">
        <v>0</v>
      </c>
      <c r="AQ26" s="957">
        <v>6.9894207933170159E-3</v>
      </c>
    </row>
    <row r="27" spans="2:43" ht="16.5" customHeight="1">
      <c r="B27" s="166" t="s">
        <v>116</v>
      </c>
      <c r="C27" s="234" t="s">
        <v>112</v>
      </c>
      <c r="D27" s="978">
        <v>1.1170276220325566E-3</v>
      </c>
      <c r="E27" s="979">
        <v>4.2296429944689287E-3</v>
      </c>
      <c r="F27" s="979">
        <v>9.4961751516750206E-3</v>
      </c>
      <c r="G27" s="979">
        <v>3.6275695284159614E-3</v>
      </c>
      <c r="H27" s="979">
        <v>9.0698518125750006E-3</v>
      </c>
      <c r="I27" s="979">
        <v>3.4912596180899605E-2</v>
      </c>
      <c r="J27" s="979">
        <v>1.6415286242539403E-2</v>
      </c>
      <c r="K27" s="979">
        <v>2.9855333347968299E-3</v>
      </c>
      <c r="L27" s="979">
        <v>1.2058570198105081E-3</v>
      </c>
      <c r="M27" s="979">
        <v>2.0761466717771817E-3</v>
      </c>
      <c r="N27" s="979">
        <v>1.4188335311913606E-2</v>
      </c>
      <c r="O27" s="979">
        <v>8.3273510409188796E-3</v>
      </c>
      <c r="P27" s="979">
        <v>4.3153186533982639E-2</v>
      </c>
      <c r="Q27" s="979">
        <v>1.2156909747786928E-3</v>
      </c>
      <c r="R27" s="979">
        <v>9.9295005461225291E-4</v>
      </c>
      <c r="S27" s="979">
        <v>2.6457302645730265E-3</v>
      </c>
      <c r="T27" s="979">
        <v>6.6719224480261624E-3</v>
      </c>
      <c r="U27" s="979">
        <v>4.513578036407043E-3</v>
      </c>
      <c r="V27" s="979">
        <v>2.4498809564887339E-3</v>
      </c>
      <c r="W27" s="979">
        <v>7.2601555747623166E-3</v>
      </c>
      <c r="X27" s="979">
        <v>1.5383395448418048E-3</v>
      </c>
      <c r="Y27" s="979">
        <v>7.0428696412948383E-2</v>
      </c>
      <c r="Z27" s="979">
        <v>3.4781117772048962E-3</v>
      </c>
      <c r="AA27" s="979">
        <v>9.1412599588757849E-3</v>
      </c>
      <c r="AB27" s="979">
        <v>3.6237309454643465E-3</v>
      </c>
      <c r="AC27" s="979">
        <v>3.8706306990881458E-3</v>
      </c>
      <c r="AD27" s="979">
        <v>6.767333242642724E-3</v>
      </c>
      <c r="AE27" s="979">
        <v>1.6159108235633487E-2</v>
      </c>
      <c r="AF27" s="979">
        <v>2.2647776743249705E-5</v>
      </c>
      <c r="AG27" s="979">
        <v>1.9943118093116372E-3</v>
      </c>
      <c r="AH27" s="979">
        <v>1.7795871831001064E-2</v>
      </c>
      <c r="AI27" s="979">
        <v>8.6671224858212367E-3</v>
      </c>
      <c r="AJ27" s="979">
        <v>1.4636510990259494E-2</v>
      </c>
      <c r="AK27" s="979">
        <v>4.1096258077553995E-3</v>
      </c>
      <c r="AL27" s="979">
        <v>4.5088994614437175E-2</v>
      </c>
      <c r="AM27" s="979">
        <v>9.3503716556220199E-3</v>
      </c>
      <c r="AN27" s="979">
        <v>6.4778849008926024E-3</v>
      </c>
      <c r="AO27" s="979">
        <v>0.14686339652139926</v>
      </c>
      <c r="AP27" s="979">
        <v>1.67549091883922E-3</v>
      </c>
      <c r="AQ27" s="957">
        <v>8.3211233694109044E-3</v>
      </c>
    </row>
    <row r="28" spans="2:43" ht="16.5" customHeight="1">
      <c r="B28" s="166" t="s">
        <v>117</v>
      </c>
      <c r="C28" s="234" t="s">
        <v>18</v>
      </c>
      <c r="D28" s="978">
        <v>2.8305263043737596E-3</v>
      </c>
      <c r="E28" s="979">
        <v>1.0648052293767932E-3</v>
      </c>
      <c r="F28" s="979">
        <v>0</v>
      </c>
      <c r="G28" s="979">
        <v>3.2245062474808546E-3</v>
      </c>
      <c r="H28" s="979">
        <v>6.6977367231323083E-4</v>
      </c>
      <c r="I28" s="979">
        <v>2.6178330703267396E-3</v>
      </c>
      <c r="J28" s="979">
        <v>2.9172218586645433E-3</v>
      </c>
      <c r="K28" s="979">
        <v>1.8110772067701359E-3</v>
      </c>
      <c r="L28" s="979">
        <v>3.7898363479758829E-3</v>
      </c>
      <c r="M28" s="979">
        <v>3.0663089306247606E-3</v>
      </c>
      <c r="N28" s="979">
        <v>5.3613142879025775E-3</v>
      </c>
      <c r="O28" s="979">
        <v>5.7430007178750899E-3</v>
      </c>
      <c r="P28" s="979">
        <v>4.8036205801397416E-3</v>
      </c>
      <c r="Q28" s="979">
        <v>3.5100936595722824E-3</v>
      </c>
      <c r="R28" s="979">
        <v>2.0851951146857312E-3</v>
      </c>
      <c r="S28" s="979">
        <v>1.9359001935900194E-3</v>
      </c>
      <c r="T28" s="979">
        <v>1.5037374445223079E-3</v>
      </c>
      <c r="U28" s="979">
        <v>3.9913458669054011E-3</v>
      </c>
      <c r="V28" s="979">
        <v>1.7597736448017667E-3</v>
      </c>
      <c r="W28" s="979">
        <v>1.7286084701815039E-3</v>
      </c>
      <c r="X28" s="979">
        <v>6.5022599318055661E-4</v>
      </c>
      <c r="Y28" s="979">
        <v>1.0311211098612673E-3</v>
      </c>
      <c r="Z28" s="979">
        <v>5.9193216865576284E-4</v>
      </c>
      <c r="AA28" s="979">
        <v>1.2743924441415177E-2</v>
      </c>
      <c r="AB28" s="979">
        <v>2.9289329460034142E-2</v>
      </c>
      <c r="AC28" s="979">
        <v>2.8495440729483282E-3</v>
      </c>
      <c r="AD28" s="979">
        <v>3.0707840203146966E-3</v>
      </c>
      <c r="AE28" s="979">
        <v>2.4725444542888345E-3</v>
      </c>
      <c r="AF28" s="979">
        <v>9.7083469639397072E-3</v>
      </c>
      <c r="AG28" s="979">
        <v>7.3877577581026093E-3</v>
      </c>
      <c r="AH28" s="979">
        <v>4.0872960385496555E-3</v>
      </c>
      <c r="AI28" s="979">
        <v>9.5549860548852176E-3</v>
      </c>
      <c r="AJ28" s="979">
        <v>3.8659052004908125E-3</v>
      </c>
      <c r="AK28" s="979">
        <v>2.1629609514502101E-3</v>
      </c>
      <c r="AL28" s="979">
        <v>2.0044919941072767E-3</v>
      </c>
      <c r="AM28" s="979">
        <v>1.7261305707280507E-3</v>
      </c>
      <c r="AN28" s="979">
        <v>2.0512292225932142E-3</v>
      </c>
      <c r="AO28" s="979">
        <v>0</v>
      </c>
      <c r="AP28" s="979">
        <v>0</v>
      </c>
      <c r="AQ28" s="957">
        <v>4.3252085486588784E-3</v>
      </c>
    </row>
    <row r="29" spans="2:43" ht="16.5" customHeight="1">
      <c r="B29" s="166" t="s">
        <v>118</v>
      </c>
      <c r="C29" s="234" t="s">
        <v>141</v>
      </c>
      <c r="D29" s="978">
        <v>1.0828660976694248E-2</v>
      </c>
      <c r="E29" s="979">
        <v>5.0282469165015232E-3</v>
      </c>
      <c r="F29" s="979">
        <v>3.4291743603270903E-3</v>
      </c>
      <c r="G29" s="979">
        <v>4.3933897621926642E-2</v>
      </c>
      <c r="H29" s="979">
        <v>1.4797812072670443E-2</v>
      </c>
      <c r="I29" s="979">
        <v>2.5334263031059245E-2</v>
      </c>
      <c r="J29" s="979">
        <v>5.6231422421609521E-2</v>
      </c>
      <c r="K29" s="979">
        <v>1.7035101969134853E-2</v>
      </c>
      <c r="L29" s="979">
        <v>2.1705426356589147E-2</v>
      </c>
      <c r="M29" s="979">
        <v>3.1493547974958479E-2</v>
      </c>
      <c r="N29" s="979">
        <v>4.6547696549611307E-2</v>
      </c>
      <c r="O29" s="979">
        <v>0.10093323761665471</v>
      </c>
      <c r="P29" s="979">
        <v>0.12081833580351471</v>
      </c>
      <c r="Q29" s="979">
        <v>1.9998972655514272E-2</v>
      </c>
      <c r="R29" s="979">
        <v>1.5787905868334822E-2</v>
      </c>
      <c r="S29" s="979">
        <v>1.1099161109916111E-2</v>
      </c>
      <c r="T29" s="979">
        <v>1.2759869189441719E-2</v>
      </c>
      <c r="U29" s="979">
        <v>2.4699859972912793E-2</v>
      </c>
      <c r="V29" s="979">
        <v>1.1662813567509749E-2</v>
      </c>
      <c r="W29" s="979">
        <v>5.3586862575626618E-3</v>
      </c>
      <c r="X29" s="979">
        <v>1.3337562445484102E-2</v>
      </c>
      <c r="Y29" s="979">
        <v>1.6622922134733157E-2</v>
      </c>
      <c r="Z29" s="979">
        <v>2.7045176671340889E-3</v>
      </c>
      <c r="AA29" s="979">
        <v>9.5490655410010714E-2</v>
      </c>
      <c r="AB29" s="979">
        <v>4.2556377466982119E-2</v>
      </c>
      <c r="AC29" s="979">
        <v>7.3779445288753798E-2</v>
      </c>
      <c r="AD29" s="979">
        <v>2.8397043486147008E-2</v>
      </c>
      <c r="AE29" s="979">
        <v>5.2232501596851623E-3</v>
      </c>
      <c r="AF29" s="979">
        <v>1.4922368454163416E-3</v>
      </c>
      <c r="AG29" s="979">
        <v>6.7982682789586709E-3</v>
      </c>
      <c r="AH29" s="979">
        <v>7.7335943466242162E-3</v>
      </c>
      <c r="AI29" s="979">
        <v>1.2053793218788276E-2</v>
      </c>
      <c r="AJ29" s="979">
        <v>2.281974762546771E-2</v>
      </c>
      <c r="AK29" s="979">
        <v>1.2739366362957479E-2</v>
      </c>
      <c r="AL29" s="979">
        <v>4.5402951191827468E-3</v>
      </c>
      <c r="AM29" s="979">
        <v>5.7876142665587585E-3</v>
      </c>
      <c r="AN29" s="979">
        <v>4.0473146167503922E-2</v>
      </c>
      <c r="AO29" s="979">
        <v>0</v>
      </c>
      <c r="AP29" s="979">
        <v>4.5238254808658935E-3</v>
      </c>
      <c r="AQ29" s="957">
        <v>2.2577604765848754E-2</v>
      </c>
    </row>
    <row r="30" spans="2:43" ht="16.5" customHeight="1">
      <c r="B30" s="166" t="s">
        <v>119</v>
      </c>
      <c r="C30" s="234" t="s">
        <v>532</v>
      </c>
      <c r="D30" s="978">
        <v>3.8499495710830829E-4</v>
      </c>
      <c r="E30" s="979">
        <v>1.7746753822946553E-4</v>
      </c>
      <c r="F30" s="979">
        <v>0</v>
      </c>
      <c r="G30" s="979">
        <v>3.0901518205024856E-3</v>
      </c>
      <c r="H30" s="979">
        <v>2.2325789077107692E-3</v>
      </c>
      <c r="I30" s="979">
        <v>1.0153277796127074E-3</v>
      </c>
      <c r="J30" s="979">
        <v>2.8147248744411942E-3</v>
      </c>
      <c r="K30" s="979">
        <v>3.0513906877702897E-3</v>
      </c>
      <c r="L30" s="979">
        <v>5.1679586563307489E-4</v>
      </c>
      <c r="M30" s="979">
        <v>9.9016225884757895E-4</v>
      </c>
      <c r="N30" s="979">
        <v>1.3594761230038678E-3</v>
      </c>
      <c r="O30" s="979">
        <v>1.0528834649437665E-3</v>
      </c>
      <c r="P30" s="979">
        <v>1.7467711200508153E-3</v>
      </c>
      <c r="Q30" s="979">
        <v>6.6777391572350731E-4</v>
      </c>
      <c r="R30" s="979">
        <v>9.9295005461225291E-4</v>
      </c>
      <c r="S30" s="979">
        <v>6.883200688320069E-4</v>
      </c>
      <c r="T30" s="979">
        <v>6.5697266993693061E-4</v>
      </c>
      <c r="U30" s="979">
        <v>1.6699951793953585E-3</v>
      </c>
      <c r="V30" s="979">
        <v>3.4505365584348364E-4</v>
      </c>
      <c r="W30" s="979">
        <v>1.7286084701815038E-4</v>
      </c>
      <c r="X30" s="979">
        <v>3.0132424074220916E-4</v>
      </c>
      <c r="Y30" s="979">
        <v>1.0311211098612673E-3</v>
      </c>
      <c r="Z30" s="979">
        <v>7.2256547484186222E-4</v>
      </c>
      <c r="AA30" s="979">
        <v>4.3529809327979928E-4</v>
      </c>
      <c r="AB30" s="979">
        <v>8.903596777574796E-2</v>
      </c>
      <c r="AC30" s="979">
        <v>9.0235562310030399E-3</v>
      </c>
      <c r="AD30" s="979">
        <v>2.8114088786106201E-3</v>
      </c>
      <c r="AE30" s="979">
        <v>1.2774813013825645E-3</v>
      </c>
      <c r="AF30" s="979">
        <v>1.3588666045949823E-4</v>
      </c>
      <c r="AG30" s="979">
        <v>4.9953491576807804E-3</v>
      </c>
      <c r="AH30" s="979">
        <v>2.5814501296103085E-3</v>
      </c>
      <c r="AI30" s="979">
        <v>4.1835344348416358E-3</v>
      </c>
      <c r="AJ30" s="979">
        <v>9.7889809582960927E-3</v>
      </c>
      <c r="AK30" s="979">
        <v>4.8642939353416769E-3</v>
      </c>
      <c r="AL30" s="979">
        <v>2.2218465476851741E-3</v>
      </c>
      <c r="AM30" s="979">
        <v>1.2303906490310674E-3</v>
      </c>
      <c r="AN30" s="979">
        <v>9.6198711694733454E-3</v>
      </c>
      <c r="AO30" s="979">
        <v>0</v>
      </c>
      <c r="AP30" s="979">
        <v>1.4074123718249448E-3</v>
      </c>
      <c r="AQ30" s="957">
        <v>3.4629109533263268E-3</v>
      </c>
    </row>
    <row r="31" spans="2:43" ht="16.5" customHeight="1">
      <c r="B31" s="166" t="s">
        <v>120</v>
      </c>
      <c r="C31" s="234" t="s">
        <v>533</v>
      </c>
      <c r="D31" s="978">
        <v>3.2534785107744363E-4</v>
      </c>
      <c r="E31" s="979">
        <v>1.1831169215297702E-4</v>
      </c>
      <c r="F31" s="979">
        <v>0</v>
      </c>
      <c r="G31" s="979">
        <v>2.6199113260781943E-3</v>
      </c>
      <c r="H31" s="979">
        <v>9.6279965395026934E-4</v>
      </c>
      <c r="I31" s="979">
        <v>3.6698594443832801E-4</v>
      </c>
      <c r="J31" s="979">
        <v>1.3245764115017386E-3</v>
      </c>
      <c r="K31" s="979">
        <v>3.4026299036287403E-3</v>
      </c>
      <c r="L31" s="979">
        <v>0</v>
      </c>
      <c r="M31" s="979">
        <v>3.1940718027341254E-5</v>
      </c>
      <c r="N31" s="979">
        <v>1.7615746945965612E-3</v>
      </c>
      <c r="O31" s="979">
        <v>0</v>
      </c>
      <c r="P31" s="979">
        <v>3.9699343637518527E-5</v>
      </c>
      <c r="Q31" s="979">
        <v>6.8489632381898191E-5</v>
      </c>
      <c r="R31" s="979">
        <v>1.9859001092245059E-4</v>
      </c>
      <c r="S31" s="979">
        <v>1.0755001075500108E-5</v>
      </c>
      <c r="T31" s="979">
        <v>1.6059331931791637E-4</v>
      </c>
      <c r="U31" s="979">
        <v>6.2266143286734152E-4</v>
      </c>
      <c r="V31" s="979">
        <v>2.7604292467478693E-4</v>
      </c>
      <c r="W31" s="979">
        <v>1.7286084701815038E-4</v>
      </c>
      <c r="X31" s="979">
        <v>1.7445087621917373E-4</v>
      </c>
      <c r="Y31" s="979">
        <v>2.1872265966754156E-4</v>
      </c>
      <c r="Z31" s="979">
        <v>2.5208145803098866E-3</v>
      </c>
      <c r="AA31" s="979">
        <v>1.2775426277113058E-2</v>
      </c>
      <c r="AB31" s="979">
        <v>1.9765805157078253E-3</v>
      </c>
      <c r="AC31" s="979">
        <v>0</v>
      </c>
      <c r="AD31" s="979">
        <v>1.4038906271255612E-3</v>
      </c>
      <c r="AE31" s="979">
        <v>3.2761214019327058E-3</v>
      </c>
      <c r="AF31" s="979">
        <v>5.0328392762777117E-6</v>
      </c>
      <c r="AG31" s="979">
        <v>2.3464743552937305E-3</v>
      </c>
      <c r="AH31" s="979">
        <v>5.5070936098353248E-3</v>
      </c>
      <c r="AI31" s="979">
        <v>3.2196736793951707E-2</v>
      </c>
      <c r="AJ31" s="979">
        <v>5.3322830351597416E-3</v>
      </c>
      <c r="AK31" s="979">
        <v>3.5254684705024225E-3</v>
      </c>
      <c r="AL31" s="979">
        <v>4.8301011906199433E-5</v>
      </c>
      <c r="AM31" s="979">
        <v>4.2406668000585329E-4</v>
      </c>
      <c r="AN31" s="979">
        <v>2.0878907788611286E-2</v>
      </c>
      <c r="AO31" s="979">
        <v>0</v>
      </c>
      <c r="AP31" s="979">
        <v>1.4342202265263723E-2</v>
      </c>
      <c r="AQ31" s="957">
        <v>5.5632883981910153E-3</v>
      </c>
    </row>
    <row r="32" spans="2:43" ht="16.5" customHeight="1">
      <c r="B32" s="166" t="s">
        <v>121</v>
      </c>
      <c r="C32" s="234" t="s">
        <v>19</v>
      </c>
      <c r="D32" s="978">
        <v>6.881649296706395E-2</v>
      </c>
      <c r="E32" s="979">
        <v>1.7598864207755333E-2</v>
      </c>
      <c r="F32" s="979">
        <v>4.3260353468741755E-2</v>
      </c>
      <c r="G32" s="979">
        <v>1.8608088136504098E-2</v>
      </c>
      <c r="H32" s="979">
        <v>7.5865822007646577E-2</v>
      </c>
      <c r="I32" s="979">
        <v>8.2522906039365365E-2</v>
      </c>
      <c r="J32" s="979">
        <v>6.5251157033264215E-2</v>
      </c>
      <c r="K32" s="979">
        <v>4.0985226000482954E-2</v>
      </c>
      <c r="L32" s="979">
        <v>5.49526270456503E-2</v>
      </c>
      <c r="M32" s="979">
        <v>5.5640730803628469E-2</v>
      </c>
      <c r="N32" s="979">
        <v>3.6361199402596411E-2</v>
      </c>
      <c r="O32" s="979">
        <v>2.6944245034697296E-2</v>
      </c>
      <c r="P32" s="979">
        <v>1.9545310184204953E-2</v>
      </c>
      <c r="Q32" s="979">
        <v>4.6110645001112956E-2</v>
      </c>
      <c r="R32" s="979">
        <v>4.2498262337404426E-2</v>
      </c>
      <c r="S32" s="979">
        <v>4.0492579049257904E-2</v>
      </c>
      <c r="T32" s="979">
        <v>4.5915089932258818E-2</v>
      </c>
      <c r="U32" s="979">
        <v>3.9044028189059526E-2</v>
      </c>
      <c r="V32" s="979">
        <v>4.7617404506400743E-2</v>
      </c>
      <c r="W32" s="979">
        <v>4.114088159031979E-2</v>
      </c>
      <c r="X32" s="979">
        <v>4.8576639441757198E-2</v>
      </c>
      <c r="Y32" s="979">
        <v>7.1553555805524305E-2</v>
      </c>
      <c r="Z32" s="979">
        <v>5.2218623002484074E-2</v>
      </c>
      <c r="AA32" s="979">
        <v>1.6770431804253319E-2</v>
      </c>
      <c r="AB32" s="979">
        <v>1.796891377916205E-2</v>
      </c>
      <c r="AC32" s="979">
        <v>1.4722644376899695E-2</v>
      </c>
      <c r="AD32" s="979">
        <v>1.0621684124608897E-2</v>
      </c>
      <c r="AE32" s="979">
        <v>5.4138421280365938E-3</v>
      </c>
      <c r="AF32" s="979">
        <v>9.965021767029869E-4</v>
      </c>
      <c r="AG32" s="979">
        <v>4.9264477899886312E-2</v>
      </c>
      <c r="AH32" s="979">
        <v>1.1562745372212841E-2</v>
      </c>
      <c r="AI32" s="979">
        <v>9.5303914961853836E-3</v>
      </c>
      <c r="AJ32" s="979">
        <v>1.5206095769015195E-2</v>
      </c>
      <c r="AK32" s="979">
        <v>5.2409964776891367E-2</v>
      </c>
      <c r="AL32" s="979">
        <v>3.9969087352380035E-2</v>
      </c>
      <c r="AM32" s="979">
        <v>2.296530119186628E-2</v>
      </c>
      <c r="AN32" s="979">
        <v>7.6128782048562924E-2</v>
      </c>
      <c r="AO32" s="979">
        <v>0.2266953292945085</v>
      </c>
      <c r="AP32" s="979">
        <v>1.005294551303532E-2</v>
      </c>
      <c r="AQ32" s="957">
        <v>3.4564380717140401E-2</v>
      </c>
    </row>
    <row r="33" spans="2:57" ht="16.5" customHeight="1">
      <c r="B33" s="166" t="s">
        <v>122</v>
      </c>
      <c r="C33" s="234" t="s">
        <v>20</v>
      </c>
      <c r="D33" s="978">
        <v>6.7401229814877074E-3</v>
      </c>
      <c r="E33" s="979">
        <v>8.400130142861369E-3</v>
      </c>
      <c r="F33" s="979">
        <v>9.4961751516750206E-3</v>
      </c>
      <c r="G33" s="979">
        <v>3.7820771194410858E-2</v>
      </c>
      <c r="H33" s="979">
        <v>5.4279574693718085E-3</v>
      </c>
      <c r="I33" s="979">
        <v>1.8434927275618677E-2</v>
      </c>
      <c r="J33" s="979">
        <v>8.254949421680478E-3</v>
      </c>
      <c r="K33" s="979">
        <v>6.1686387285140388E-3</v>
      </c>
      <c r="L33" s="979">
        <v>1.8949181739879415E-3</v>
      </c>
      <c r="M33" s="979">
        <v>3.8328861632809506E-3</v>
      </c>
      <c r="N33" s="979">
        <v>1.0512005514494696E-2</v>
      </c>
      <c r="O33" s="979">
        <v>5.360134003350084E-3</v>
      </c>
      <c r="P33" s="979">
        <v>6.4312936692780013E-3</v>
      </c>
      <c r="Q33" s="979">
        <v>1.2276766604455251E-2</v>
      </c>
      <c r="R33" s="979">
        <v>6.7520603713633201E-3</v>
      </c>
      <c r="S33" s="979">
        <v>6.6465906646590665E-3</v>
      </c>
      <c r="T33" s="979">
        <v>1.4832982947909367E-2</v>
      </c>
      <c r="U33" s="979">
        <v>6.3959093726327389E-3</v>
      </c>
      <c r="V33" s="979">
        <v>5.4173423967426937E-3</v>
      </c>
      <c r="W33" s="979">
        <v>5.5315471045808123E-3</v>
      </c>
      <c r="X33" s="979">
        <v>3.3304258187296805E-3</v>
      </c>
      <c r="Y33" s="979">
        <v>1.409198850143732E-2</v>
      </c>
      <c r="Z33" s="979">
        <v>1.3800184111315906E-2</v>
      </c>
      <c r="AA33" s="979">
        <v>1.8339795982656809E-2</v>
      </c>
      <c r="AB33" s="979">
        <v>2.3868707136653591E-2</v>
      </c>
      <c r="AC33" s="979">
        <v>2.6690729483282674E-2</v>
      </c>
      <c r="AD33" s="979">
        <v>1.6309799120301092E-2</v>
      </c>
      <c r="AE33" s="979">
        <v>4.0029464488080278E-2</v>
      </c>
      <c r="AF33" s="979">
        <v>7.485341855607841E-2</v>
      </c>
      <c r="AG33" s="979">
        <v>2.5099237108745499E-2</v>
      </c>
      <c r="AH33" s="979">
        <v>6.3998451129922236E-3</v>
      </c>
      <c r="AI33" s="979">
        <v>1.9601863283767101E-2</v>
      </c>
      <c r="AJ33" s="979">
        <v>8.1014345659188337E-3</v>
      </c>
      <c r="AK33" s="979">
        <v>8.5160666949798784E-3</v>
      </c>
      <c r="AL33" s="979">
        <v>2.3909000893568719E-2</v>
      </c>
      <c r="AM33" s="979">
        <v>6.9552908291100873E-3</v>
      </c>
      <c r="AN33" s="979">
        <v>8.386709731370779E-3</v>
      </c>
      <c r="AO33" s="979">
        <v>0</v>
      </c>
      <c r="AP33" s="979">
        <v>2.848334562026674E-3</v>
      </c>
      <c r="AQ33" s="957">
        <v>1.6843697019423648E-2</v>
      </c>
    </row>
    <row r="34" spans="2:57" ht="16.5" customHeight="1">
      <c r="B34" s="166" t="s">
        <v>123</v>
      </c>
      <c r="C34" s="234" t="s">
        <v>21</v>
      </c>
      <c r="D34" s="978">
        <v>8.242145560628572E-4</v>
      </c>
      <c r="E34" s="979">
        <v>7.0987015291786211E-4</v>
      </c>
      <c r="F34" s="979">
        <v>2.637826431020839E-4</v>
      </c>
      <c r="G34" s="979">
        <v>1.2226252855031573E-2</v>
      </c>
      <c r="H34" s="979">
        <v>3.1395640889682695E-3</v>
      </c>
      <c r="I34" s="979">
        <v>4.9176116554735952E-3</v>
      </c>
      <c r="J34" s="979">
        <v>1.876483249627463E-3</v>
      </c>
      <c r="K34" s="979">
        <v>3.5343446095756591E-3</v>
      </c>
      <c r="L34" s="979">
        <v>1.5503875968992248E-3</v>
      </c>
      <c r="M34" s="979">
        <v>3.2898939568161492E-3</v>
      </c>
      <c r="N34" s="979">
        <v>3.2742312258262169E-3</v>
      </c>
      <c r="O34" s="979">
        <v>2.4407753050969131E-3</v>
      </c>
      <c r="P34" s="979">
        <v>6.2195638365445695E-4</v>
      </c>
      <c r="Q34" s="979">
        <v>5.9757204253206167E-3</v>
      </c>
      <c r="R34" s="979">
        <v>3.3760301856816601E-3</v>
      </c>
      <c r="S34" s="979">
        <v>3.0544203054420306E-3</v>
      </c>
      <c r="T34" s="979">
        <v>1.6059331931791638E-3</v>
      </c>
      <c r="U34" s="979">
        <v>1.5351330257328468E-3</v>
      </c>
      <c r="V34" s="979">
        <v>2.1393326662295987E-3</v>
      </c>
      <c r="W34" s="979">
        <v>2.0743301642178048E-3</v>
      </c>
      <c r="X34" s="979">
        <v>4.2819760526524462E-4</v>
      </c>
      <c r="Y34" s="979">
        <v>2.1872265966754157E-3</v>
      </c>
      <c r="Z34" s="979">
        <v>3.3617664888829016E-3</v>
      </c>
      <c r="AA34" s="979">
        <v>5.1920752836597112E-3</v>
      </c>
      <c r="AB34" s="979">
        <v>1.3776167230690904E-3</v>
      </c>
      <c r="AC34" s="979">
        <v>1.8047112462006079E-3</v>
      </c>
      <c r="AD34" s="979">
        <v>2.5516709744705934E-2</v>
      </c>
      <c r="AE34" s="979">
        <v>1.485587126285208E-2</v>
      </c>
      <c r="AF34" s="979">
        <v>1.9552580588338912E-2</v>
      </c>
      <c r="AG34" s="979">
        <v>1.8821556941238618E-2</v>
      </c>
      <c r="AH34" s="979">
        <v>1.5015434920566628E-2</v>
      </c>
      <c r="AI34" s="979">
        <v>1.2174306556417458E-3</v>
      </c>
      <c r="AJ34" s="979">
        <v>4.7051338372744765E-3</v>
      </c>
      <c r="AK34" s="979">
        <v>1.4979688691503353E-2</v>
      </c>
      <c r="AL34" s="979">
        <v>1.9344555268432873E-2</v>
      </c>
      <c r="AM34" s="979">
        <v>7.0120321454488982E-3</v>
      </c>
      <c r="AN34" s="979">
        <v>1.484641534816359E-2</v>
      </c>
      <c r="AO34" s="979">
        <v>0</v>
      </c>
      <c r="AP34" s="979">
        <v>3.1499229274177337E-2</v>
      </c>
      <c r="AQ34" s="957">
        <v>9.7130350437936441E-3</v>
      </c>
    </row>
    <row r="35" spans="2:57" ht="16.5" customHeight="1">
      <c r="B35" s="166" t="s">
        <v>124</v>
      </c>
      <c r="C35" s="234" t="s">
        <v>534</v>
      </c>
      <c r="D35" s="978">
        <v>5.5097658579965077E-2</v>
      </c>
      <c r="E35" s="979">
        <v>5.9185423999526754E-2</v>
      </c>
      <c r="F35" s="979">
        <v>4.0358744394618833E-2</v>
      </c>
      <c r="G35" s="979">
        <v>0.15826951498051861</v>
      </c>
      <c r="H35" s="979">
        <v>3.2839840370608102E-2</v>
      </c>
      <c r="I35" s="979">
        <v>2.4416798169963425E-2</v>
      </c>
      <c r="J35" s="979">
        <v>4.0383811783999433E-2</v>
      </c>
      <c r="K35" s="979">
        <v>2.670515663073782E-2</v>
      </c>
      <c r="L35" s="979">
        <v>6.2187769164513351E-2</v>
      </c>
      <c r="M35" s="979">
        <v>1.9515778714705508E-2</v>
      </c>
      <c r="N35" s="979">
        <v>5.8687243901504996E-2</v>
      </c>
      <c r="O35" s="979">
        <v>2.5077769801387893E-2</v>
      </c>
      <c r="P35" s="979">
        <v>3.0211200508151598E-2</v>
      </c>
      <c r="Q35" s="979">
        <v>3.2327106484255949E-2</v>
      </c>
      <c r="R35" s="979">
        <v>2.1149836163240988E-2</v>
      </c>
      <c r="S35" s="979">
        <v>1.8627661862766185E-2</v>
      </c>
      <c r="T35" s="979">
        <v>2.2585260453165147E-2</v>
      </c>
      <c r="U35" s="979">
        <v>1.7913711176916189E-2</v>
      </c>
      <c r="V35" s="979">
        <v>1.9046961802560297E-2</v>
      </c>
      <c r="W35" s="979">
        <v>2.247191011235955E-2</v>
      </c>
      <c r="X35" s="979">
        <v>1.3258266592657204E-2</v>
      </c>
      <c r="Y35" s="979">
        <v>0.13417072865891763</v>
      </c>
      <c r="Z35" s="979">
        <v>4.3504973250789412E-2</v>
      </c>
      <c r="AA35" s="979">
        <v>3.4631972644951402E-2</v>
      </c>
      <c r="AB35" s="979">
        <v>1.9825701536342128E-2</v>
      </c>
      <c r="AC35" s="979">
        <v>6.1930091185410333E-2</v>
      </c>
      <c r="AD35" s="979">
        <v>0.11967169999546547</v>
      </c>
      <c r="AE35" s="979">
        <v>3.6269136463849341E-2</v>
      </c>
      <c r="AF35" s="979">
        <v>1.5224338810740079E-3</v>
      </c>
      <c r="AG35" s="979">
        <v>0.11026898328376263</v>
      </c>
      <c r="AH35" s="979">
        <v>2.743866366931624E-2</v>
      </c>
      <c r="AI35" s="979">
        <v>3.2467276939649875E-2</v>
      </c>
      <c r="AJ35" s="979">
        <v>2.8648902488903699E-2</v>
      </c>
      <c r="AK35" s="979">
        <v>1.5529112349243989E-2</v>
      </c>
      <c r="AL35" s="979">
        <v>3.8930615596396746E-2</v>
      </c>
      <c r="AM35" s="979">
        <v>1.7174700540237058E-2</v>
      </c>
      <c r="AN35" s="979">
        <v>4.5566375596129027E-2</v>
      </c>
      <c r="AO35" s="979">
        <v>5.0811022083251903E-2</v>
      </c>
      <c r="AP35" s="979">
        <v>9.459821727766235E-2</v>
      </c>
      <c r="AQ35" s="957">
        <v>4.1267606520467785E-2</v>
      </c>
    </row>
    <row r="36" spans="2:57" ht="16.5" customHeight="1">
      <c r="B36" s="166" t="s">
        <v>125</v>
      </c>
      <c r="C36" s="234" t="s">
        <v>535</v>
      </c>
      <c r="D36" s="978">
        <v>3.2209437256666921E-3</v>
      </c>
      <c r="E36" s="979">
        <v>1.6267857671034339E-3</v>
      </c>
      <c r="F36" s="979">
        <v>5.5394355051437616E-3</v>
      </c>
      <c r="G36" s="979">
        <v>1.0412468090823593E-2</v>
      </c>
      <c r="H36" s="979">
        <v>4.820975078837943E-3</v>
      </c>
      <c r="I36" s="979">
        <v>5.5537206258333641E-3</v>
      </c>
      <c r="J36" s="979">
        <v>4.5729423730417164E-3</v>
      </c>
      <c r="K36" s="979">
        <v>2.8362566680569884E-2</v>
      </c>
      <c r="L36" s="979">
        <v>3.962101636520241E-3</v>
      </c>
      <c r="M36" s="979">
        <v>6.4200843234955918E-3</v>
      </c>
      <c r="N36" s="979">
        <v>4.9400681652816605E-3</v>
      </c>
      <c r="O36" s="979">
        <v>3.8286671452500598E-3</v>
      </c>
      <c r="P36" s="979">
        <v>5.3064789328816434E-3</v>
      </c>
      <c r="Q36" s="979">
        <v>6.1983117305617862E-3</v>
      </c>
      <c r="R36" s="979">
        <v>5.1633402839837157E-3</v>
      </c>
      <c r="S36" s="979">
        <v>1.3648096364809636E-2</v>
      </c>
      <c r="T36" s="979">
        <v>7.9274702172389636E-3</v>
      </c>
      <c r="U36" s="979">
        <v>9.1935817092486747E-3</v>
      </c>
      <c r="V36" s="979">
        <v>1.3595114040233256E-2</v>
      </c>
      <c r="W36" s="979">
        <v>1.5038893690579085E-2</v>
      </c>
      <c r="X36" s="979">
        <v>2.9180873840298151E-3</v>
      </c>
      <c r="Y36" s="979">
        <v>5.8742657167854019E-3</v>
      </c>
      <c r="Z36" s="979">
        <v>9.1035085248438018E-3</v>
      </c>
      <c r="AA36" s="979">
        <v>1.1881919664591364E-2</v>
      </c>
      <c r="AB36" s="979">
        <v>3.9561558503788445E-2</v>
      </c>
      <c r="AC36" s="979">
        <v>9.6647036474164141E-3</v>
      </c>
      <c r="AD36" s="979">
        <v>3.9087652473586358E-2</v>
      </c>
      <c r="AE36" s="979">
        <v>5.8012074258751774E-2</v>
      </c>
      <c r="AF36" s="979">
        <v>1.5224338810740079E-3</v>
      </c>
      <c r="AG36" s="979">
        <v>8.3179262219466171E-3</v>
      </c>
      <c r="AH36" s="979">
        <v>0.20306869884157425</v>
      </c>
      <c r="AI36" s="979">
        <v>2.9225714103011849E-2</v>
      </c>
      <c r="AJ36" s="979">
        <v>2.2080499295593293E-2</v>
      </c>
      <c r="AK36" s="979">
        <v>1.201311670042675E-2</v>
      </c>
      <c r="AL36" s="979">
        <v>7.3345086579563845E-2</v>
      </c>
      <c r="AM36" s="979">
        <v>4.8033017473339046E-2</v>
      </c>
      <c r="AN36" s="979">
        <v>1.9942674657471987E-2</v>
      </c>
      <c r="AO36" s="979">
        <v>0</v>
      </c>
      <c r="AP36" s="979">
        <v>7.5531130621272036E-2</v>
      </c>
      <c r="AQ36" s="957">
        <v>2.4342393161537784E-2</v>
      </c>
    </row>
    <row r="37" spans="2:57" ht="16.5" customHeight="1">
      <c r="B37" s="166" t="s">
        <v>127</v>
      </c>
      <c r="C37" s="234" t="s">
        <v>22</v>
      </c>
      <c r="D37" s="978">
        <v>0</v>
      </c>
      <c r="E37" s="979">
        <v>0</v>
      </c>
      <c r="F37" s="979">
        <v>0</v>
      </c>
      <c r="G37" s="979">
        <v>0</v>
      </c>
      <c r="H37" s="979">
        <v>0</v>
      </c>
      <c r="I37" s="979">
        <v>0</v>
      </c>
      <c r="J37" s="979">
        <v>0</v>
      </c>
      <c r="K37" s="979">
        <v>0</v>
      </c>
      <c r="L37" s="979">
        <v>0</v>
      </c>
      <c r="M37" s="979">
        <v>0</v>
      </c>
      <c r="N37" s="979">
        <v>0</v>
      </c>
      <c r="O37" s="979">
        <v>0</v>
      </c>
      <c r="P37" s="979">
        <v>0</v>
      </c>
      <c r="Q37" s="979">
        <v>0</v>
      </c>
      <c r="R37" s="979">
        <v>0</v>
      </c>
      <c r="S37" s="979">
        <v>0</v>
      </c>
      <c r="T37" s="979">
        <v>0</v>
      </c>
      <c r="U37" s="979">
        <v>0</v>
      </c>
      <c r="V37" s="979">
        <v>0</v>
      </c>
      <c r="W37" s="979">
        <v>0</v>
      </c>
      <c r="X37" s="979">
        <v>0</v>
      </c>
      <c r="Y37" s="979">
        <v>0</v>
      </c>
      <c r="Z37" s="979">
        <v>0</v>
      </c>
      <c r="AA37" s="979">
        <v>0</v>
      </c>
      <c r="AB37" s="979">
        <v>0</v>
      </c>
      <c r="AC37" s="979">
        <v>0</v>
      </c>
      <c r="AD37" s="979">
        <v>0</v>
      </c>
      <c r="AE37" s="979">
        <v>0</v>
      </c>
      <c r="AF37" s="979">
        <v>0</v>
      </c>
      <c r="AG37" s="979">
        <v>0</v>
      </c>
      <c r="AH37" s="979">
        <v>0</v>
      </c>
      <c r="AI37" s="979">
        <v>0</v>
      </c>
      <c r="AJ37" s="979">
        <v>0</v>
      </c>
      <c r="AK37" s="979">
        <v>0</v>
      </c>
      <c r="AL37" s="979">
        <v>0</v>
      </c>
      <c r="AM37" s="979">
        <v>0</v>
      </c>
      <c r="AN37" s="979">
        <v>0</v>
      </c>
      <c r="AO37" s="979">
        <v>0</v>
      </c>
      <c r="AP37" s="979">
        <v>0.24659875343475637</v>
      </c>
      <c r="AQ37" s="957">
        <v>1.1878786978757488E-3</v>
      </c>
    </row>
    <row r="38" spans="2:57" ht="16.5" customHeight="1">
      <c r="B38" s="166" t="s">
        <v>129</v>
      </c>
      <c r="C38" s="234" t="s">
        <v>142</v>
      </c>
      <c r="D38" s="978">
        <v>1.0844928369248121E-5</v>
      </c>
      <c r="E38" s="979">
        <v>1.7746753822946553E-4</v>
      </c>
      <c r="F38" s="979">
        <v>0</v>
      </c>
      <c r="G38" s="979">
        <v>6.7177213489184472E-5</v>
      </c>
      <c r="H38" s="979">
        <v>3.3488683615661541E-4</v>
      </c>
      <c r="I38" s="979">
        <v>2.4465729629221868E-5</v>
      </c>
      <c r="J38" s="979">
        <v>1.4191890123232913E-4</v>
      </c>
      <c r="K38" s="979">
        <v>2.6342941189383797E-4</v>
      </c>
      <c r="L38" s="979">
        <v>0</v>
      </c>
      <c r="M38" s="979">
        <v>1.5970359013670627E-4</v>
      </c>
      <c r="N38" s="979">
        <v>5.7442653084670473E-5</v>
      </c>
      <c r="O38" s="979">
        <v>1.4357501794687725E-4</v>
      </c>
      <c r="P38" s="979">
        <v>0</v>
      </c>
      <c r="Q38" s="979">
        <v>6.6777391572350731E-4</v>
      </c>
      <c r="R38" s="979">
        <v>6.9506503822857712E-4</v>
      </c>
      <c r="S38" s="979">
        <v>4.0869004086900411E-4</v>
      </c>
      <c r="T38" s="979">
        <v>2.9198785330530251E-4</v>
      </c>
      <c r="U38" s="979">
        <v>1.2395840506852144E-3</v>
      </c>
      <c r="V38" s="979">
        <v>8.281287740243608E-4</v>
      </c>
      <c r="W38" s="979">
        <v>1.9014693171996544E-3</v>
      </c>
      <c r="X38" s="979">
        <v>1.2687336452303546E-4</v>
      </c>
      <c r="Y38" s="979">
        <v>9.3738282714660672E-5</v>
      </c>
      <c r="Z38" s="979">
        <v>1.4696246945936181E-4</v>
      </c>
      <c r="AA38" s="979">
        <v>6.271729107123424E-4</v>
      </c>
      <c r="AB38" s="979">
        <v>8.984456889581025E-5</v>
      </c>
      <c r="AC38" s="979">
        <v>1.4247720364741641E-4</v>
      </c>
      <c r="AD38" s="979">
        <v>2.2309889810910081E-4</v>
      </c>
      <c r="AE38" s="979">
        <v>2.3695217686934663E-4</v>
      </c>
      <c r="AF38" s="979">
        <v>0</v>
      </c>
      <c r="AG38" s="979">
        <v>5.014488426484155E-4</v>
      </c>
      <c r="AH38" s="979">
        <v>4.0765399963429453E-3</v>
      </c>
      <c r="AI38" s="979">
        <v>8.1162043709449722E-5</v>
      </c>
      <c r="AJ38" s="979">
        <v>0</v>
      </c>
      <c r="AK38" s="979">
        <v>8.2097787938256142E-5</v>
      </c>
      <c r="AL38" s="979">
        <v>0</v>
      </c>
      <c r="AM38" s="979">
        <v>4.3003945014678081E-4</v>
      </c>
      <c r="AN38" s="979">
        <v>3.9691436951212863E-4</v>
      </c>
      <c r="AO38" s="979">
        <v>0</v>
      </c>
      <c r="AP38" s="979">
        <v>1.6754909188392198E-4</v>
      </c>
      <c r="AQ38" s="957">
        <v>3.9014850017199138E-4</v>
      </c>
    </row>
    <row r="39" spans="2:57" ht="16.5" customHeight="1">
      <c r="B39" s="166" t="s">
        <v>130</v>
      </c>
      <c r="C39" s="234" t="s">
        <v>536</v>
      </c>
      <c r="D39" s="978">
        <v>1.4098406880022558E-4</v>
      </c>
      <c r="E39" s="979">
        <v>0</v>
      </c>
      <c r="F39" s="979">
        <v>0</v>
      </c>
      <c r="G39" s="979">
        <v>0</v>
      </c>
      <c r="H39" s="979">
        <v>0</v>
      </c>
      <c r="I39" s="979">
        <v>0</v>
      </c>
      <c r="J39" s="979">
        <v>0</v>
      </c>
      <c r="K39" s="979">
        <v>5.4881127477882903E-5</v>
      </c>
      <c r="L39" s="979">
        <v>0</v>
      </c>
      <c r="M39" s="979">
        <v>0</v>
      </c>
      <c r="N39" s="979">
        <v>0</v>
      </c>
      <c r="O39" s="979">
        <v>0</v>
      </c>
      <c r="P39" s="979">
        <v>0</v>
      </c>
      <c r="Q39" s="979">
        <v>0</v>
      </c>
      <c r="R39" s="979">
        <v>0</v>
      </c>
      <c r="S39" s="979">
        <v>0</v>
      </c>
      <c r="T39" s="979">
        <v>0</v>
      </c>
      <c r="U39" s="979">
        <v>0</v>
      </c>
      <c r="V39" s="979">
        <v>0</v>
      </c>
      <c r="W39" s="979">
        <v>0</v>
      </c>
      <c r="X39" s="979">
        <v>0</v>
      </c>
      <c r="Y39" s="979">
        <v>0</v>
      </c>
      <c r="Z39" s="979">
        <v>0</v>
      </c>
      <c r="AA39" s="979">
        <v>4.0093245433665725E-5</v>
      </c>
      <c r="AB39" s="979">
        <v>2.9948189631936751E-4</v>
      </c>
      <c r="AC39" s="979">
        <v>0</v>
      </c>
      <c r="AD39" s="979">
        <v>2.7207182696231806E-5</v>
      </c>
      <c r="AE39" s="979">
        <v>1.7513856551212576E-4</v>
      </c>
      <c r="AF39" s="979">
        <v>2.5164196381388558E-6</v>
      </c>
      <c r="AG39" s="979">
        <v>8.6126709615185859E-4</v>
      </c>
      <c r="AH39" s="979">
        <v>8.5510535543341468E-4</v>
      </c>
      <c r="AI39" s="979">
        <v>2.2135102829849925E-5</v>
      </c>
      <c r="AJ39" s="979">
        <v>1.5148531349885628E-5</v>
      </c>
      <c r="AK39" s="979">
        <v>1.4166604830191777E-2</v>
      </c>
      <c r="AL39" s="979">
        <v>0</v>
      </c>
      <c r="AM39" s="979">
        <v>3.5836620845565069E-5</v>
      </c>
      <c r="AN39" s="979">
        <v>6.6657375032571224E-5</v>
      </c>
      <c r="AO39" s="979">
        <v>0</v>
      </c>
      <c r="AP39" s="979">
        <v>2.446216741505261E-3</v>
      </c>
      <c r="AQ39" s="957">
        <v>1.5468734286918468E-3</v>
      </c>
    </row>
    <row r="40" spans="2:57" ht="16.5" customHeight="1">
      <c r="B40" s="166" t="s">
        <v>15</v>
      </c>
      <c r="C40" s="234" t="s">
        <v>583</v>
      </c>
      <c r="D40" s="978">
        <v>3.7957249292368421E-5</v>
      </c>
      <c r="E40" s="979">
        <v>8.8733769114732763E-5</v>
      </c>
      <c r="F40" s="979">
        <v>4.7480875758375103E-3</v>
      </c>
      <c r="G40" s="979">
        <v>3.5603923149267768E-3</v>
      </c>
      <c r="H40" s="979">
        <v>8.0233304495855773E-4</v>
      </c>
      <c r="I40" s="979">
        <v>1.2722179407195372E-3</v>
      </c>
      <c r="J40" s="979">
        <v>9.2247285801013931E-4</v>
      </c>
      <c r="K40" s="979">
        <v>3.5123921585845058E-3</v>
      </c>
      <c r="L40" s="979">
        <v>8.6132644272179156E-4</v>
      </c>
      <c r="M40" s="979">
        <v>4.1522933435543633E-4</v>
      </c>
      <c r="N40" s="979">
        <v>7.0845938804426918E-4</v>
      </c>
      <c r="O40" s="979">
        <v>1.0050251256281408E-3</v>
      </c>
      <c r="P40" s="979">
        <v>3.3082786364598774E-4</v>
      </c>
      <c r="Q40" s="979">
        <v>1.0102220776329984E-3</v>
      </c>
      <c r="R40" s="979">
        <v>2.3830801310694072E-3</v>
      </c>
      <c r="S40" s="979">
        <v>2.8285652828565285E-3</v>
      </c>
      <c r="T40" s="979">
        <v>6.7157206260219573E-4</v>
      </c>
      <c r="U40" s="979">
        <v>6.8004958336202737E-4</v>
      </c>
      <c r="V40" s="979">
        <v>8.6263413960870918E-4</v>
      </c>
      <c r="W40" s="979">
        <v>1.7286084701815039E-3</v>
      </c>
      <c r="X40" s="979">
        <v>1.1101419395765601E-4</v>
      </c>
      <c r="Y40" s="979">
        <v>8.4364454443194598E-4</v>
      </c>
      <c r="Z40" s="979">
        <v>1.2634690082686801E-3</v>
      </c>
      <c r="AA40" s="979">
        <v>1.1111556591615929E-3</v>
      </c>
      <c r="AB40" s="979">
        <v>9.0743014584768345E-3</v>
      </c>
      <c r="AC40" s="979">
        <v>1.9234422492401216E-3</v>
      </c>
      <c r="AD40" s="979">
        <v>6.4390332381081934E-4</v>
      </c>
      <c r="AE40" s="979">
        <v>3.1370407763789587E-3</v>
      </c>
      <c r="AF40" s="979">
        <v>1.4846875865019251E-4</v>
      </c>
      <c r="AG40" s="979">
        <v>9.1102919504063267E-4</v>
      </c>
      <c r="AH40" s="979">
        <v>1.4843338245259274E-3</v>
      </c>
      <c r="AI40" s="979">
        <v>2.459455869983325E-6</v>
      </c>
      <c r="AJ40" s="979">
        <v>1.0179813067123142E-3</v>
      </c>
      <c r="AK40" s="979">
        <v>8.8728763117884525E-4</v>
      </c>
      <c r="AL40" s="979">
        <v>0</v>
      </c>
      <c r="AM40" s="979">
        <v>1.9710141465060786E-3</v>
      </c>
      <c r="AN40" s="979">
        <v>2.7541615411185109E-3</v>
      </c>
      <c r="AO40" s="979">
        <v>0</v>
      </c>
      <c r="AP40" s="979">
        <v>4.8254138462569532E-3</v>
      </c>
      <c r="AQ40" s="957">
        <v>1.1421972640533766E-3</v>
      </c>
    </row>
    <row r="41" spans="2:57" ht="16.5" customHeight="1">
      <c r="B41" s="166" t="s">
        <v>308</v>
      </c>
      <c r="C41" s="234" t="s">
        <v>126</v>
      </c>
      <c r="D41" s="978">
        <v>2.8180546367491243E-2</v>
      </c>
      <c r="E41" s="979">
        <v>2.3396137123251205E-2</v>
      </c>
      <c r="F41" s="979">
        <v>1.0815088367185439E-2</v>
      </c>
      <c r="G41" s="979">
        <v>6.6371086927314249E-2</v>
      </c>
      <c r="H41" s="979">
        <v>3.8651522339742693E-2</v>
      </c>
      <c r="I41" s="979">
        <v>5.0105814280646387E-2</v>
      </c>
      <c r="J41" s="979">
        <v>1.7566406219201629E-2</v>
      </c>
      <c r="K41" s="979">
        <v>6.7196452483919825E-2</v>
      </c>
      <c r="L41" s="979">
        <v>3.3247200689061153E-2</v>
      </c>
      <c r="M41" s="979">
        <v>3.8328861632809505E-2</v>
      </c>
      <c r="N41" s="979">
        <v>4.4173400222111595E-2</v>
      </c>
      <c r="O41" s="979">
        <v>2.7087820052644172E-2</v>
      </c>
      <c r="P41" s="979">
        <v>1.1565742113063731E-2</v>
      </c>
      <c r="Q41" s="979">
        <v>2.8354707806105852E-2</v>
      </c>
      <c r="R41" s="979">
        <v>3.743421705888194E-2</v>
      </c>
      <c r="S41" s="979">
        <v>3.0705528070552806E-2</v>
      </c>
      <c r="T41" s="979">
        <v>2.9505372576500818E-2</v>
      </c>
      <c r="U41" s="979">
        <v>4.2214723503890918E-2</v>
      </c>
      <c r="V41" s="979">
        <v>4.1993029916151961E-2</v>
      </c>
      <c r="W41" s="979">
        <v>3.6992221261884187E-2</v>
      </c>
      <c r="X41" s="979">
        <v>2.8451351994290698E-2</v>
      </c>
      <c r="Y41" s="979">
        <v>3.6682914635670541E-2</v>
      </c>
      <c r="Z41" s="979">
        <v>0.10242875892235687</v>
      </c>
      <c r="AA41" s="979">
        <v>7.1764045523016393E-2</v>
      </c>
      <c r="AB41" s="979">
        <v>0.13530592075709022</v>
      </c>
      <c r="AC41" s="979">
        <v>6.1906344984802429E-2</v>
      </c>
      <c r="AD41" s="979">
        <v>9.1058812859928354E-2</v>
      </c>
      <c r="AE41" s="979">
        <v>0.11582325428059259</v>
      </c>
      <c r="AF41" s="979">
        <v>1.2126626236191148E-2</v>
      </c>
      <c r="AG41" s="979">
        <v>0.17765834874044473</v>
      </c>
      <c r="AH41" s="979">
        <v>0.13889815103634467</v>
      </c>
      <c r="AI41" s="979">
        <v>8.9056897052096198E-2</v>
      </c>
      <c r="AJ41" s="979">
        <v>7.1501067971460164E-2</v>
      </c>
      <c r="AK41" s="979">
        <v>4.5515329393692051E-2</v>
      </c>
      <c r="AL41" s="979">
        <v>8.2908686936991327E-2</v>
      </c>
      <c r="AM41" s="979">
        <v>0.14105293964814411</v>
      </c>
      <c r="AN41" s="979">
        <v>3.4431564085006333E-2</v>
      </c>
      <c r="AO41" s="979">
        <v>0</v>
      </c>
      <c r="AP41" s="979">
        <v>3.9910193686750216E-2</v>
      </c>
      <c r="AQ41" s="957">
        <v>7.1045767469879714E-2</v>
      </c>
    </row>
    <row r="42" spans="2:57" ht="16.5" customHeight="1">
      <c r="B42" s="166">
        <v>37</v>
      </c>
      <c r="C42" s="234" t="s">
        <v>128</v>
      </c>
      <c r="D42" s="978">
        <v>8.1336962769360907E-5</v>
      </c>
      <c r="E42" s="979">
        <v>1.1831169215297702E-4</v>
      </c>
      <c r="F42" s="979">
        <v>7.9134792930625161E-4</v>
      </c>
      <c r="G42" s="979">
        <v>0</v>
      </c>
      <c r="H42" s="979">
        <v>2.3721150894426925E-4</v>
      </c>
      <c r="I42" s="979">
        <v>2.2019156666299681E-4</v>
      </c>
      <c r="J42" s="979">
        <v>4.7306300410776378E-5</v>
      </c>
      <c r="K42" s="979">
        <v>1.5366715693807215E-4</v>
      </c>
      <c r="L42" s="979">
        <v>0</v>
      </c>
      <c r="M42" s="979">
        <v>6.3881436054682509E-5</v>
      </c>
      <c r="N42" s="979">
        <v>3.8295102056446978E-5</v>
      </c>
      <c r="O42" s="979">
        <v>0</v>
      </c>
      <c r="P42" s="979">
        <v>6.6165572729197538E-5</v>
      </c>
      <c r="Q42" s="979">
        <v>5.136722428642364E-5</v>
      </c>
      <c r="R42" s="979">
        <v>9.9295005461225294E-5</v>
      </c>
      <c r="S42" s="979">
        <v>9.6795009679500973E-5</v>
      </c>
      <c r="T42" s="979">
        <v>1.0219574865685588E-4</v>
      </c>
      <c r="U42" s="979">
        <v>1.4347037623671464E-4</v>
      </c>
      <c r="V42" s="979">
        <v>0</v>
      </c>
      <c r="W42" s="979">
        <v>0</v>
      </c>
      <c r="X42" s="979">
        <v>7.9295852826897147E-5</v>
      </c>
      <c r="Y42" s="979">
        <v>0</v>
      </c>
      <c r="Z42" s="979">
        <v>2.7351348482714557E-4</v>
      </c>
      <c r="AA42" s="979">
        <v>8.5914097357855126E-5</v>
      </c>
      <c r="AB42" s="979">
        <v>2.3958551705549399E-4</v>
      </c>
      <c r="AC42" s="979">
        <v>7.1238601823708203E-5</v>
      </c>
      <c r="AD42" s="979">
        <v>7.9626354690971745E-4</v>
      </c>
      <c r="AE42" s="979">
        <v>2.1119650547050459E-4</v>
      </c>
      <c r="AF42" s="979">
        <v>3.7746294572082843E-4</v>
      </c>
      <c r="AG42" s="979">
        <v>2.7560547076859474E-4</v>
      </c>
      <c r="AH42" s="979">
        <v>1.0073033526583558E-2</v>
      </c>
      <c r="AI42" s="979">
        <v>4.353236889870485E-4</v>
      </c>
      <c r="AJ42" s="979">
        <v>2.4661809037613805E-3</v>
      </c>
      <c r="AK42" s="979">
        <v>1.2358874691935945E-2</v>
      </c>
      <c r="AL42" s="979">
        <v>2.5841041369816698E-3</v>
      </c>
      <c r="AM42" s="979">
        <v>1.24830895945385E-3</v>
      </c>
      <c r="AN42" s="979">
        <v>1.6052307860116469E-2</v>
      </c>
      <c r="AO42" s="979">
        <v>0</v>
      </c>
      <c r="AP42" s="979">
        <v>1.67549091883922E-3</v>
      </c>
      <c r="AQ42" s="957">
        <v>2.8441938655484026E-3</v>
      </c>
    </row>
    <row r="43" spans="2:57" ht="16.5" customHeight="1">
      <c r="B43" s="166">
        <v>38</v>
      </c>
      <c r="C43" s="234" t="s">
        <v>143</v>
      </c>
      <c r="D43" s="978">
        <v>4.6090945569304516E-4</v>
      </c>
      <c r="E43" s="979">
        <v>2.1000325357153423E-3</v>
      </c>
      <c r="F43" s="979">
        <v>1.0551305724083356E-3</v>
      </c>
      <c r="G43" s="979">
        <v>4.702404944242913E-4</v>
      </c>
      <c r="H43" s="979">
        <v>8.8605475399771165E-4</v>
      </c>
      <c r="I43" s="979">
        <v>1.4067794536802574E-3</v>
      </c>
      <c r="J43" s="979">
        <v>5.6767560492931651E-4</v>
      </c>
      <c r="K43" s="979">
        <v>6.0369240225671196E-4</v>
      </c>
      <c r="L43" s="979">
        <v>3.4453057708871661E-4</v>
      </c>
      <c r="M43" s="979">
        <v>1.5970359013670627E-4</v>
      </c>
      <c r="N43" s="979">
        <v>1.5892467353425498E-3</v>
      </c>
      <c r="O43" s="979">
        <v>3.3500837520938025E-4</v>
      </c>
      <c r="P43" s="979">
        <v>2.3819606182511115E-4</v>
      </c>
      <c r="Q43" s="979">
        <v>3.7669297810044003E-4</v>
      </c>
      <c r="R43" s="979">
        <v>5.9577003276735179E-4</v>
      </c>
      <c r="S43" s="979">
        <v>1.2906001290600129E-3</v>
      </c>
      <c r="T43" s="979">
        <v>1.4745386591917776E-3</v>
      </c>
      <c r="U43" s="979">
        <v>7.1735188118357324E-4</v>
      </c>
      <c r="V43" s="979">
        <v>7.2461267727131566E-4</v>
      </c>
      <c r="W43" s="979">
        <v>1.3828867761452031E-3</v>
      </c>
      <c r="X43" s="979">
        <v>2.8546507017682973E-4</v>
      </c>
      <c r="Y43" s="979">
        <v>1.1873515810523684E-3</v>
      </c>
      <c r="Z43" s="979">
        <v>1.1920289189481569E-3</v>
      </c>
      <c r="AA43" s="979">
        <v>3.7229442188403886E-5</v>
      </c>
      <c r="AB43" s="979">
        <v>9.2839387859003928E-4</v>
      </c>
      <c r="AC43" s="979">
        <v>3.2532294832826746E-3</v>
      </c>
      <c r="AD43" s="979">
        <v>2.1330431233845737E-3</v>
      </c>
      <c r="AE43" s="979">
        <v>3.6263985329569571E-3</v>
      </c>
      <c r="AF43" s="979">
        <v>1.2582098190694281E-4</v>
      </c>
      <c r="AG43" s="979">
        <v>1.6459771170902187E-3</v>
      </c>
      <c r="AH43" s="979">
        <v>2.2641468845123747E-3</v>
      </c>
      <c r="AI43" s="979">
        <v>3.0792387492191227E-3</v>
      </c>
      <c r="AJ43" s="979">
        <v>3.6538257615924136E-3</v>
      </c>
      <c r="AK43" s="979">
        <v>2.439251583934726E-3</v>
      </c>
      <c r="AL43" s="979">
        <v>5.3372618156350372E-3</v>
      </c>
      <c r="AM43" s="979">
        <v>1.9799733017174699E-3</v>
      </c>
      <c r="AN43" s="979">
        <v>1.7149124667470595E-3</v>
      </c>
      <c r="AO43" s="979">
        <v>0</v>
      </c>
      <c r="AP43" s="979">
        <v>0</v>
      </c>
      <c r="AQ43" s="957">
        <v>1.65195686833271E-3</v>
      </c>
    </row>
    <row r="44" spans="2:57" ht="16.5" customHeight="1">
      <c r="B44" s="166">
        <v>39</v>
      </c>
      <c r="C44" s="234" t="s">
        <v>23</v>
      </c>
      <c r="D44" s="978">
        <v>4.9507098005617672E-3</v>
      </c>
      <c r="E44" s="979">
        <v>3.9634416871247302E-3</v>
      </c>
      <c r="F44" s="979">
        <v>9.4961751516750206E-3</v>
      </c>
      <c r="G44" s="979">
        <v>1.1151417439204623E-2</v>
      </c>
      <c r="H44" s="979">
        <v>5.8326123963943852E-3</v>
      </c>
      <c r="I44" s="979">
        <v>4.0980097128946631E-3</v>
      </c>
      <c r="J44" s="979">
        <v>7.6005455993314042E-3</v>
      </c>
      <c r="K44" s="979">
        <v>1.9427919127170548E-3</v>
      </c>
      <c r="L44" s="979">
        <v>4.6511627906976744E-3</v>
      </c>
      <c r="M44" s="979">
        <v>2.1719688258592055E-3</v>
      </c>
      <c r="N44" s="979">
        <v>5.5527897981848123E-3</v>
      </c>
      <c r="O44" s="979">
        <v>1.0193826274228284E-2</v>
      </c>
      <c r="P44" s="979">
        <v>3.3744442091890748E-3</v>
      </c>
      <c r="Q44" s="979">
        <v>3.3388695786175366E-3</v>
      </c>
      <c r="R44" s="979">
        <v>7.2485353986694468E-3</v>
      </c>
      <c r="S44" s="979">
        <v>4.6784254678425468E-3</v>
      </c>
      <c r="T44" s="979">
        <v>2.2775052557813596E-3</v>
      </c>
      <c r="U44" s="979">
        <v>7.3169891880724472E-4</v>
      </c>
      <c r="V44" s="979">
        <v>2.8984507090852626E-3</v>
      </c>
      <c r="W44" s="979">
        <v>1.5557476231633535E-3</v>
      </c>
      <c r="X44" s="979">
        <v>5.3921179922290069E-4</v>
      </c>
      <c r="Y44" s="979">
        <v>2.2184726909136357E-3</v>
      </c>
      <c r="Z44" s="979">
        <v>1.238362919736039E-2</v>
      </c>
      <c r="AA44" s="979">
        <v>3.0757246854112136E-3</v>
      </c>
      <c r="AB44" s="979">
        <v>9.0443532688448975E-3</v>
      </c>
      <c r="AC44" s="979">
        <v>2.1229103343465047E-2</v>
      </c>
      <c r="AD44" s="979">
        <v>7.1464199882102205E-3</v>
      </c>
      <c r="AE44" s="979">
        <v>4.9759957142562795E-3</v>
      </c>
      <c r="AF44" s="979">
        <v>6.2155565062029742E-4</v>
      </c>
      <c r="AG44" s="979">
        <v>5.9523125978495116E-3</v>
      </c>
      <c r="AH44" s="979">
        <v>4.0173817642060426E-3</v>
      </c>
      <c r="AI44" s="979">
        <v>8.6326901036414699E-4</v>
      </c>
      <c r="AJ44" s="979">
        <v>8.6013361004650592E-3</v>
      </c>
      <c r="AK44" s="979">
        <v>4.0385796451165232E-3</v>
      </c>
      <c r="AL44" s="979">
        <v>5.4338638394474366E-3</v>
      </c>
      <c r="AM44" s="979">
        <v>3.6404034008953182E-3</v>
      </c>
      <c r="AN44" s="979">
        <v>3.429824933494119E-3</v>
      </c>
      <c r="AO44" s="979">
        <v>4.8856752003126835E-4</v>
      </c>
      <c r="AP44" s="979">
        <v>0</v>
      </c>
      <c r="AQ44" s="957">
        <v>4.8178577925665819E-3</v>
      </c>
    </row>
    <row r="45" spans="2:57" ht="16.5" customHeight="1">
      <c r="B45" s="274" t="s">
        <v>549</v>
      </c>
      <c r="C45" s="275" t="s">
        <v>24</v>
      </c>
      <c r="D45" s="980">
        <v>0.50336192779446687</v>
      </c>
      <c r="E45" s="981">
        <v>0.31654293235529002</v>
      </c>
      <c r="F45" s="981">
        <v>0.37246109206014244</v>
      </c>
      <c r="G45" s="981">
        <v>0.44881096332124143</v>
      </c>
      <c r="H45" s="981">
        <v>0.66662015460608937</v>
      </c>
      <c r="I45" s="981">
        <v>0.58052283264217652</v>
      </c>
      <c r="J45" s="981">
        <v>0.68347354395149529</v>
      </c>
      <c r="K45" s="981">
        <v>0.50902245735736396</v>
      </c>
      <c r="L45" s="981">
        <v>0.63014642549526267</v>
      </c>
      <c r="M45" s="981">
        <v>0.60866232272901499</v>
      </c>
      <c r="N45" s="981">
        <v>0.50673993796193462</v>
      </c>
      <c r="O45" s="981">
        <v>0.60244077530509688</v>
      </c>
      <c r="P45" s="981">
        <v>0.72984596654668643</v>
      </c>
      <c r="Q45" s="981">
        <v>0.56219714740681126</v>
      </c>
      <c r="R45" s="981">
        <v>0.53122827921755533</v>
      </c>
      <c r="S45" s="981">
        <v>0.52726392772639274</v>
      </c>
      <c r="T45" s="981">
        <v>0.55660184536323287</v>
      </c>
      <c r="U45" s="981">
        <v>0.6368104813718064</v>
      </c>
      <c r="V45" s="981">
        <v>0.61398847520789479</v>
      </c>
      <c r="W45" s="981">
        <v>0.62471910112359552</v>
      </c>
      <c r="X45" s="981">
        <v>0.73445404805328685</v>
      </c>
      <c r="Y45" s="981">
        <v>0.57220972378452695</v>
      </c>
      <c r="Z45" s="981">
        <v>0.52174534261646266</v>
      </c>
      <c r="AA45" s="981">
        <v>0.63711317177664628</v>
      </c>
      <c r="AB45" s="981">
        <v>0.50271031116169029</v>
      </c>
      <c r="AC45" s="981">
        <v>0.33807465805471126</v>
      </c>
      <c r="AD45" s="981">
        <v>0.38054505056001453</v>
      </c>
      <c r="AE45" s="981">
        <v>0.320884758823893</v>
      </c>
      <c r="AF45" s="981">
        <v>0.12472885578399054</v>
      </c>
      <c r="AG45" s="981">
        <v>0.60916847532756857</v>
      </c>
      <c r="AH45" s="981">
        <v>0.48682384829678071</v>
      </c>
      <c r="AI45" s="981">
        <v>0.2825693443582542</v>
      </c>
      <c r="AJ45" s="981">
        <v>0.25015375759320135</v>
      </c>
      <c r="AK45" s="981">
        <v>0.38458392998953256</v>
      </c>
      <c r="AL45" s="981">
        <v>0.41570265897070546</v>
      </c>
      <c r="AM45" s="981">
        <v>0.37995777251510365</v>
      </c>
      <c r="AN45" s="981">
        <v>0.48041182138247396</v>
      </c>
      <c r="AO45" s="981">
        <v>1</v>
      </c>
      <c r="AP45" s="981">
        <v>0.58792976342068226</v>
      </c>
      <c r="AQ45" s="982">
        <v>0.45038520102332869</v>
      </c>
    </row>
    <row r="46" spans="2:57" ht="16.5" customHeight="1">
      <c r="B46" s="288" t="s">
        <v>538</v>
      </c>
      <c r="C46" s="289" t="s">
        <v>539</v>
      </c>
      <c r="D46" s="975">
        <v>2.0659588543417672E-3</v>
      </c>
      <c r="E46" s="976">
        <v>9.5832470643911379E-3</v>
      </c>
      <c r="F46" s="976">
        <v>3.5610656818781325E-2</v>
      </c>
      <c r="G46" s="976">
        <v>3.7014644632540644E-2</v>
      </c>
      <c r="H46" s="976">
        <v>1.0493120866240616E-2</v>
      </c>
      <c r="I46" s="976">
        <v>1.3468384160886637E-2</v>
      </c>
      <c r="J46" s="976">
        <v>1.009201075429896E-2</v>
      </c>
      <c r="K46" s="976">
        <v>1.6519219370842754E-2</v>
      </c>
      <c r="L46" s="976">
        <v>9.6468561584840649E-3</v>
      </c>
      <c r="M46" s="976">
        <v>1.858949789191261E-2</v>
      </c>
      <c r="N46" s="976">
        <v>1.7079615517175354E-2</v>
      </c>
      <c r="O46" s="976">
        <v>7.9444843263938737E-3</v>
      </c>
      <c r="P46" s="976">
        <v>9.3161126402710147E-3</v>
      </c>
      <c r="Q46" s="976">
        <v>1.9827748574559528E-2</v>
      </c>
      <c r="R46" s="976">
        <v>1.479495581372257E-2</v>
      </c>
      <c r="S46" s="976">
        <v>1.8627661862766185E-2</v>
      </c>
      <c r="T46" s="976">
        <v>1.7139686989021255E-2</v>
      </c>
      <c r="U46" s="976">
        <v>1.4134701466841126E-2</v>
      </c>
      <c r="V46" s="976">
        <v>1.7804768641523756E-2</v>
      </c>
      <c r="W46" s="976">
        <v>1.7631806395851341E-2</v>
      </c>
      <c r="X46" s="976">
        <v>7.057330901593847E-3</v>
      </c>
      <c r="Y46" s="976">
        <v>1.8341457317835271E-2</v>
      </c>
      <c r="Z46" s="976">
        <v>1.9903208884697737E-2</v>
      </c>
      <c r="AA46" s="976">
        <v>1.0318283092678401E-2</v>
      </c>
      <c r="AB46" s="976">
        <v>1.4075649127010273E-2</v>
      </c>
      <c r="AC46" s="976">
        <v>2.4553571428571428E-2</v>
      </c>
      <c r="AD46" s="976">
        <v>2.180020858840067E-2</v>
      </c>
      <c r="AE46" s="976">
        <v>3.0242309356520305E-2</v>
      </c>
      <c r="AF46" s="976">
        <v>1.7187146128488386E-3</v>
      </c>
      <c r="AG46" s="976">
        <v>1.2823310098261006E-2</v>
      </c>
      <c r="AH46" s="976">
        <v>1.5913564444826882E-2</v>
      </c>
      <c r="AI46" s="976">
        <v>9.7419047010039502E-3</v>
      </c>
      <c r="AJ46" s="976">
        <v>9.1436535227909649E-3</v>
      </c>
      <c r="AK46" s="976">
        <v>1.1226872500556529E-2</v>
      </c>
      <c r="AL46" s="976">
        <v>3.7071026638008063E-2</v>
      </c>
      <c r="AM46" s="976">
        <v>1.6980585510656915E-2</v>
      </c>
      <c r="AN46" s="976">
        <v>2.2766523454306371E-2</v>
      </c>
      <c r="AO46" s="976">
        <v>0</v>
      </c>
      <c r="AP46" s="976">
        <v>4.155217478721265E-3</v>
      </c>
      <c r="AQ46" s="977">
        <v>1.4311202265928252E-2</v>
      </c>
      <c r="AR46" s="186"/>
      <c r="AS46" s="186"/>
      <c r="AT46" s="186"/>
      <c r="AU46" s="186"/>
      <c r="AV46" s="186"/>
      <c r="AW46" s="186"/>
      <c r="AX46" s="186"/>
      <c r="AY46" s="186"/>
      <c r="AZ46" s="186"/>
      <c r="BA46" s="186"/>
      <c r="BB46" s="186"/>
      <c r="BC46" s="186"/>
      <c r="BD46" s="186"/>
      <c r="BE46" s="186"/>
    </row>
    <row r="47" spans="2:57" ht="16.5" customHeight="1">
      <c r="B47" s="278" t="s">
        <v>540</v>
      </c>
      <c r="C47" s="279" t="s">
        <v>30</v>
      </c>
      <c r="D47" s="978">
        <v>8.9020594518973206E-2</v>
      </c>
      <c r="E47" s="979">
        <v>0.26102517081250554</v>
      </c>
      <c r="F47" s="979">
        <v>0.19440780796623583</v>
      </c>
      <c r="G47" s="979">
        <v>0.17963186887007926</v>
      </c>
      <c r="H47" s="979">
        <v>0.14989674322551838</v>
      </c>
      <c r="I47" s="979">
        <v>0.2699915593232779</v>
      </c>
      <c r="J47" s="979">
        <v>0.13546159122625814</v>
      </c>
      <c r="K47" s="979">
        <v>9.3045463526002681E-2</v>
      </c>
      <c r="L47" s="979">
        <v>8.8372093023255813E-2</v>
      </c>
      <c r="M47" s="979">
        <v>0.2386291043822665</v>
      </c>
      <c r="N47" s="979">
        <v>0.23134071152299621</v>
      </c>
      <c r="O47" s="979">
        <v>0.13443407513759273</v>
      </c>
      <c r="P47" s="979">
        <v>8.3328922295151389E-2</v>
      </c>
      <c r="Q47" s="979">
        <v>0.2725202472475729</v>
      </c>
      <c r="R47" s="979">
        <v>0.28547314070102275</v>
      </c>
      <c r="S47" s="979">
        <v>0.26000215100021512</v>
      </c>
      <c r="T47" s="979">
        <v>0.23829128708245736</v>
      </c>
      <c r="U47" s="979">
        <v>0.23013796111378923</v>
      </c>
      <c r="V47" s="979">
        <v>0.20472033401193884</v>
      </c>
      <c r="W47" s="979">
        <v>0.21158167675021608</v>
      </c>
      <c r="X47" s="979">
        <v>0.16022520022202838</v>
      </c>
      <c r="Y47" s="979">
        <v>0.25934258217722783</v>
      </c>
      <c r="Z47" s="979">
        <v>0.35319163701902961</v>
      </c>
      <c r="AA47" s="979">
        <v>8.0564512895706014E-2</v>
      </c>
      <c r="AB47" s="979">
        <v>0.14321224281992154</v>
      </c>
      <c r="AC47" s="979">
        <v>0.48050436930091184</v>
      </c>
      <c r="AD47" s="979">
        <v>0.35366798168049701</v>
      </c>
      <c r="AE47" s="979">
        <v>0.32178105618857272</v>
      </c>
      <c r="AF47" s="979">
        <v>2.5878859558619995E-2</v>
      </c>
      <c r="AG47" s="979">
        <v>0.23698625417714542</v>
      </c>
      <c r="AH47" s="979">
        <v>0.15028879973325016</v>
      </c>
      <c r="AI47" s="979">
        <v>0.36598424964460863</v>
      </c>
      <c r="AJ47" s="979">
        <v>0.50367048914607726</v>
      </c>
      <c r="AK47" s="979">
        <v>0.50362888010723239</v>
      </c>
      <c r="AL47" s="979">
        <v>0.49175260221701644</v>
      </c>
      <c r="AM47" s="979">
        <v>0.35565158442659911</v>
      </c>
      <c r="AN47" s="979">
        <v>0.25761863497815457</v>
      </c>
      <c r="AO47" s="979">
        <v>0</v>
      </c>
      <c r="AP47" s="979">
        <v>1.2700221164801287E-2</v>
      </c>
      <c r="AQ47" s="957">
        <v>0.28002444521674225</v>
      </c>
      <c r="AR47" s="186"/>
      <c r="AS47" s="186"/>
      <c r="AT47" s="186"/>
      <c r="AU47" s="186"/>
      <c r="AV47" s="186"/>
      <c r="AW47" s="186"/>
      <c r="AX47" s="186"/>
      <c r="AY47" s="186"/>
      <c r="AZ47" s="186"/>
      <c r="BA47" s="186"/>
      <c r="BB47" s="186"/>
      <c r="BC47" s="186"/>
      <c r="BD47" s="186"/>
      <c r="BE47" s="186"/>
    </row>
    <row r="48" spans="2:57" ht="16.5" customHeight="1">
      <c r="B48" s="278" t="s">
        <v>541</v>
      </c>
      <c r="C48" s="279" t="s">
        <v>32</v>
      </c>
      <c r="D48" s="978">
        <v>0.24560509277836221</v>
      </c>
      <c r="E48" s="979">
        <v>0.34461238131858379</v>
      </c>
      <c r="F48" s="979">
        <v>0.17963597995251912</v>
      </c>
      <c r="G48" s="979">
        <v>0.10627435173988983</v>
      </c>
      <c r="H48" s="979">
        <v>7.0793681801691183E-2</v>
      </c>
      <c r="I48" s="979">
        <v>-2.4710386925514086E-3</v>
      </c>
      <c r="J48" s="979">
        <v>7.6470634614020011E-2</v>
      </c>
      <c r="K48" s="979">
        <v>0.12674247579742279</v>
      </c>
      <c r="L48" s="979">
        <v>0.15142118863049095</v>
      </c>
      <c r="M48" s="979">
        <v>5.4299220646480137E-4</v>
      </c>
      <c r="N48" s="979">
        <v>7.0788496151342237E-2</v>
      </c>
      <c r="O48" s="979">
        <v>0.16673845417564009</v>
      </c>
      <c r="P48" s="979">
        <v>0.11216387889053568</v>
      </c>
      <c r="Q48" s="979">
        <v>3.5032446963340923E-2</v>
      </c>
      <c r="R48" s="979">
        <v>5.9279118260351503E-2</v>
      </c>
      <c r="S48" s="979">
        <v>7.2262852226285229E-2</v>
      </c>
      <c r="T48" s="979">
        <v>2.8322821770614341E-2</v>
      </c>
      <c r="U48" s="979">
        <v>-6.6452608865321491E-2</v>
      </c>
      <c r="V48" s="979">
        <v>9.6615023636175421E-4</v>
      </c>
      <c r="W48" s="979">
        <v>-6.0155574762316338E-2</v>
      </c>
      <c r="X48" s="979">
        <v>3.1876932836412655E-3</v>
      </c>
      <c r="Y48" s="979">
        <v>2.937132858392701E-2</v>
      </c>
      <c r="Z48" s="979">
        <v>2.6016439385125358E-2</v>
      </c>
      <c r="AA48" s="979">
        <v>7.4143866019828978E-3</v>
      </c>
      <c r="AB48" s="979">
        <v>0.13096343326045939</v>
      </c>
      <c r="AC48" s="979">
        <v>5.7632028875379937E-2</v>
      </c>
      <c r="AD48" s="979">
        <v>0.11318369382850406</v>
      </c>
      <c r="AE48" s="979">
        <v>0.24803741783940825</v>
      </c>
      <c r="AF48" s="979">
        <v>0.45074360200307001</v>
      </c>
      <c r="AG48" s="979">
        <v>4.5030871640579846E-2</v>
      </c>
      <c r="AH48" s="979">
        <v>0.18296027793613062</v>
      </c>
      <c r="AI48" s="979">
        <v>0</v>
      </c>
      <c r="AJ48" s="979">
        <v>1.0461575750231015E-2</v>
      </c>
      <c r="AK48" s="979">
        <v>3.3592204499274539E-2</v>
      </c>
      <c r="AL48" s="979">
        <v>-8.863235684787597E-3</v>
      </c>
      <c r="AM48" s="979">
        <v>9.5830110526111456E-2</v>
      </c>
      <c r="AN48" s="979">
        <v>9.8410524593541507E-2</v>
      </c>
      <c r="AO48" s="979">
        <v>0</v>
      </c>
      <c r="AP48" s="979">
        <v>0.33342269284900478</v>
      </c>
      <c r="AQ48" s="957">
        <v>8.91661233589187E-2</v>
      </c>
      <c r="AR48" s="186"/>
      <c r="AS48" s="186"/>
      <c r="AT48" s="186"/>
      <c r="AU48" s="186"/>
      <c r="AV48" s="186"/>
      <c r="AW48" s="186"/>
      <c r="AX48" s="186"/>
      <c r="AY48" s="186"/>
      <c r="AZ48" s="186"/>
      <c r="BA48" s="186"/>
      <c r="BB48" s="186"/>
      <c r="BC48" s="186"/>
      <c r="BD48" s="186"/>
      <c r="BE48" s="186"/>
    </row>
    <row r="49" spans="2:57" ht="16.5" customHeight="1">
      <c r="B49" s="278" t="s">
        <v>542</v>
      </c>
      <c r="C49" s="279" t="s">
        <v>33</v>
      </c>
      <c r="D49" s="978">
        <v>0.21430120704052749</v>
      </c>
      <c r="E49" s="979">
        <v>8.8999970422076968E-2</v>
      </c>
      <c r="F49" s="979">
        <v>0.15747823793194407</v>
      </c>
      <c r="G49" s="979">
        <v>0.12824130055085314</v>
      </c>
      <c r="H49" s="979">
        <v>5.298886501269779E-2</v>
      </c>
      <c r="I49" s="979">
        <v>9.6419440468763384E-2</v>
      </c>
      <c r="J49" s="979">
        <v>6.8318182176562881E-2</v>
      </c>
      <c r="K49" s="979">
        <v>0.22919456457313458</v>
      </c>
      <c r="L49" s="979">
        <v>0.10387596899224806</v>
      </c>
      <c r="M49" s="979">
        <v>9.5023636131340239E-2</v>
      </c>
      <c r="N49" s="979">
        <v>0.1443533872017769</v>
      </c>
      <c r="O49" s="979">
        <v>4.9485522852357022E-2</v>
      </c>
      <c r="P49" s="979">
        <v>5.7008257463476604E-2</v>
      </c>
      <c r="Q49" s="979">
        <v>8.1451295310172422E-2</v>
      </c>
      <c r="R49" s="979">
        <v>9.8302055406613048E-2</v>
      </c>
      <c r="S49" s="979">
        <v>0.11592815659281566</v>
      </c>
      <c r="T49" s="979">
        <v>0.14649030600327026</v>
      </c>
      <c r="U49" s="979">
        <v>0.17553887473314511</v>
      </c>
      <c r="V49" s="979">
        <v>0.15272074807632588</v>
      </c>
      <c r="W49" s="979">
        <v>0.19083837510803803</v>
      </c>
      <c r="X49" s="979">
        <v>8.9905637935135993E-2</v>
      </c>
      <c r="Y49" s="979">
        <v>8.9332583427071621E-2</v>
      </c>
      <c r="Z49" s="979">
        <v>4.552162491503732E-2</v>
      </c>
      <c r="AA49" s="979">
        <v>0.22709100593952794</v>
      </c>
      <c r="AB49" s="979">
        <v>0.21368033302386871</v>
      </c>
      <c r="AC49" s="979">
        <v>8.0167173252279636E-2</v>
      </c>
      <c r="AD49" s="979">
        <v>9.0121071962998234E-2</v>
      </c>
      <c r="AE49" s="979">
        <v>7.4217542702903178E-2</v>
      </c>
      <c r="AF49" s="979">
        <v>0.35246734945519514</v>
      </c>
      <c r="AG49" s="979">
        <v>6.4947194757371485E-2</v>
      </c>
      <c r="AH49" s="979">
        <v>0.12983080745608847</v>
      </c>
      <c r="AI49" s="979">
        <v>0.34052150302267126</v>
      </c>
      <c r="AJ49" s="979">
        <v>0.21436686713223152</v>
      </c>
      <c r="AK49" s="979">
        <v>6.3458432469043605E-2</v>
      </c>
      <c r="AL49" s="979">
        <v>6.0062308305358997E-2</v>
      </c>
      <c r="AM49" s="979">
        <v>0.10092189707125217</v>
      </c>
      <c r="AN49" s="979">
        <v>0.10336134963005157</v>
      </c>
      <c r="AO49" s="979">
        <v>0</v>
      </c>
      <c r="AP49" s="979">
        <v>4.9024864285235573E-2</v>
      </c>
      <c r="AQ49" s="957">
        <v>0.14317045615413659</v>
      </c>
      <c r="AR49" s="186"/>
      <c r="AS49" s="186"/>
      <c r="AT49" s="186"/>
      <c r="AU49" s="186"/>
      <c r="AV49" s="186"/>
      <c r="AW49" s="186"/>
      <c r="AX49" s="186"/>
      <c r="AY49" s="186"/>
      <c r="AZ49" s="186"/>
      <c r="BA49" s="186"/>
      <c r="BB49" s="186"/>
      <c r="BC49" s="186"/>
      <c r="BD49" s="186"/>
      <c r="BE49" s="186"/>
    </row>
    <row r="50" spans="2:57" ht="16.5" customHeight="1">
      <c r="B50" s="278" t="s">
        <v>543</v>
      </c>
      <c r="C50" s="279" t="s">
        <v>544</v>
      </c>
      <c r="D50" s="978">
        <v>4.7826134108384218E-2</v>
      </c>
      <c r="E50" s="979">
        <v>2.5851104735425477E-2</v>
      </c>
      <c r="F50" s="979">
        <v>6.1725138485887628E-2</v>
      </c>
      <c r="G50" s="979">
        <v>0.10069864302028751</v>
      </c>
      <c r="H50" s="979">
        <v>5.3435380794239949E-2</v>
      </c>
      <c r="I50" s="979">
        <v>4.208105496226161E-2</v>
      </c>
      <c r="J50" s="979">
        <v>2.6191921660766521E-2</v>
      </c>
      <c r="K50" s="979">
        <v>2.5475819375233244E-2</v>
      </c>
      <c r="L50" s="979">
        <v>1.6537467700258397E-2</v>
      </c>
      <c r="M50" s="979">
        <v>3.8552446659000893E-2</v>
      </c>
      <c r="N50" s="979">
        <v>2.9697851644774634E-2</v>
      </c>
      <c r="O50" s="979">
        <v>3.8956688202919358E-2</v>
      </c>
      <c r="P50" s="979">
        <v>8.3368621638788901E-3</v>
      </c>
      <c r="Q50" s="979">
        <v>2.8971114497542933E-2</v>
      </c>
      <c r="R50" s="979">
        <v>1.0922450600734783E-2</v>
      </c>
      <c r="S50" s="979">
        <v>5.9152505915250593E-3</v>
      </c>
      <c r="T50" s="979">
        <v>1.3154052791403878E-2</v>
      </c>
      <c r="U50" s="979">
        <v>9.8363289947891556E-3</v>
      </c>
      <c r="V50" s="979">
        <v>9.7995238259549356E-3</v>
      </c>
      <c r="W50" s="979">
        <v>1.5384615384615385E-2</v>
      </c>
      <c r="X50" s="979">
        <v>5.1700896043136947E-3</v>
      </c>
      <c r="Y50" s="979">
        <v>3.1402324709411324E-2</v>
      </c>
      <c r="Z50" s="979">
        <v>3.7895905666423771E-2</v>
      </c>
      <c r="AA50" s="979">
        <v>3.7570234774590046E-2</v>
      </c>
      <c r="AB50" s="979">
        <v>4.4682698930849633E-2</v>
      </c>
      <c r="AC50" s="979">
        <v>1.9068199088145898E-2</v>
      </c>
      <c r="AD50" s="979">
        <v>4.1160839795039227E-2</v>
      </c>
      <c r="AE50" s="979">
        <v>1.9126161580780086E-2</v>
      </c>
      <c r="AF50" s="979">
        <v>4.4636251541307029E-2</v>
      </c>
      <c r="AG50" s="979">
        <v>3.2666903993599831E-2</v>
      </c>
      <c r="AH50" s="979">
        <v>3.4188080154026523E-2</v>
      </c>
      <c r="AI50" s="979">
        <v>1.1829982734619792E-3</v>
      </c>
      <c r="AJ50" s="979">
        <v>1.2367260994046628E-2</v>
      </c>
      <c r="AK50" s="979">
        <v>1.4346588442210262E-2</v>
      </c>
      <c r="AL50" s="979">
        <v>3.3134494167652816E-2</v>
      </c>
      <c r="AM50" s="979">
        <v>5.0702845726333642E-2</v>
      </c>
      <c r="AN50" s="979">
        <v>3.7434175842155339E-2</v>
      </c>
      <c r="AO50" s="979">
        <v>0</v>
      </c>
      <c r="AP50" s="979">
        <v>1.7827223376449298E-2</v>
      </c>
      <c r="AQ50" s="957">
        <v>2.8854201489343877E-2</v>
      </c>
      <c r="AR50" s="186"/>
      <c r="AS50" s="186"/>
      <c r="AT50" s="186"/>
      <c r="AU50" s="186"/>
      <c r="AV50" s="186"/>
      <c r="AW50" s="186"/>
      <c r="AX50" s="186"/>
      <c r="AY50" s="186"/>
      <c r="AZ50" s="186"/>
      <c r="BA50" s="186"/>
      <c r="BB50" s="186"/>
      <c r="BC50" s="186"/>
      <c r="BD50" s="186"/>
      <c r="BE50" s="186"/>
    </row>
    <row r="51" spans="2:57" ht="16.5" customHeight="1">
      <c r="B51" s="290" t="s">
        <v>545</v>
      </c>
      <c r="C51" s="291" t="s">
        <v>546</v>
      </c>
      <c r="D51" s="983">
        <v>-0.10218091509505579</v>
      </c>
      <c r="E51" s="984">
        <v>-4.6614806708272942E-2</v>
      </c>
      <c r="F51" s="984">
        <v>-1.3189132155104195E-3</v>
      </c>
      <c r="G51" s="984">
        <v>-6.7177213489184472E-4</v>
      </c>
      <c r="H51" s="984">
        <v>-4.2279463064772696E-3</v>
      </c>
      <c r="I51" s="984">
        <v>-1.2232864814610934E-5</v>
      </c>
      <c r="J51" s="984">
        <v>-7.8843834017960624E-6</v>
      </c>
      <c r="K51" s="984">
        <v>0</v>
      </c>
      <c r="L51" s="984">
        <v>0</v>
      </c>
      <c r="M51" s="984">
        <v>0</v>
      </c>
      <c r="N51" s="984">
        <v>0</v>
      </c>
      <c r="O51" s="984">
        <v>0</v>
      </c>
      <c r="P51" s="984">
        <v>0</v>
      </c>
      <c r="Q51" s="984">
        <v>0</v>
      </c>
      <c r="R51" s="984">
        <v>0</v>
      </c>
      <c r="S51" s="984">
        <v>0</v>
      </c>
      <c r="T51" s="984">
        <v>0</v>
      </c>
      <c r="U51" s="984">
        <v>-5.7388150494685861E-6</v>
      </c>
      <c r="V51" s="984">
        <v>0</v>
      </c>
      <c r="W51" s="984">
        <v>0</v>
      </c>
      <c r="X51" s="984">
        <v>0</v>
      </c>
      <c r="Y51" s="984">
        <v>0</v>
      </c>
      <c r="Z51" s="984">
        <v>-4.2741584867764396E-3</v>
      </c>
      <c r="AA51" s="984">
        <v>-7.1595081131545934E-5</v>
      </c>
      <c r="AB51" s="984">
        <v>-4.9324668323799829E-2</v>
      </c>
      <c r="AC51" s="984">
        <v>0</v>
      </c>
      <c r="AD51" s="984">
        <v>-4.7884641545367976E-4</v>
      </c>
      <c r="AE51" s="984">
        <v>-1.4289246492077556E-2</v>
      </c>
      <c r="AF51" s="984">
        <v>-1.7363295503158106E-4</v>
      </c>
      <c r="AG51" s="984">
        <v>-1.6230099945261692E-3</v>
      </c>
      <c r="AH51" s="984">
        <v>-5.3780211033548094E-6</v>
      </c>
      <c r="AI51" s="984">
        <v>0</v>
      </c>
      <c r="AJ51" s="984">
        <v>-1.6360413857876478E-4</v>
      </c>
      <c r="AK51" s="984">
        <v>-1.0836908007849812E-2</v>
      </c>
      <c r="AL51" s="984">
        <v>-2.8859854613954163E-2</v>
      </c>
      <c r="AM51" s="984">
        <v>-4.4795776056956335E-5</v>
      </c>
      <c r="AN51" s="984">
        <v>-3.0298806832986917E-6</v>
      </c>
      <c r="AO51" s="984">
        <v>0</v>
      </c>
      <c r="AP51" s="984">
        <v>-5.0599825748944439E-3</v>
      </c>
      <c r="AQ51" s="985">
        <v>-5.9116295083983623E-3</v>
      </c>
      <c r="AR51" s="186"/>
      <c r="AS51" s="186"/>
      <c r="AT51" s="186"/>
      <c r="AU51" s="186"/>
      <c r="AV51" s="186"/>
      <c r="AW51" s="186"/>
      <c r="AX51" s="186"/>
      <c r="AY51" s="186"/>
      <c r="AZ51" s="186"/>
      <c r="BA51" s="186"/>
      <c r="BB51" s="186"/>
      <c r="BC51" s="186"/>
      <c r="BD51" s="186"/>
      <c r="BE51" s="186"/>
    </row>
    <row r="52" spans="2:57" ht="16.5" customHeight="1">
      <c r="B52" s="278" t="s">
        <v>547</v>
      </c>
      <c r="C52" s="279" t="s">
        <v>34</v>
      </c>
      <c r="D52" s="978">
        <v>0.49663807220553308</v>
      </c>
      <c r="E52" s="979">
        <v>0.68345706764471004</v>
      </c>
      <c r="F52" s="979">
        <v>0.62753890793985756</v>
      </c>
      <c r="G52" s="979">
        <v>0.55118903667875851</v>
      </c>
      <c r="H52" s="979">
        <v>0.33337984539391063</v>
      </c>
      <c r="I52" s="979">
        <v>0.41947716735782353</v>
      </c>
      <c r="J52" s="979">
        <v>0.31652645604850471</v>
      </c>
      <c r="K52" s="979">
        <v>0.49097754264263604</v>
      </c>
      <c r="L52" s="979">
        <v>0.36985357450473727</v>
      </c>
      <c r="M52" s="979">
        <v>0.39133767727098506</v>
      </c>
      <c r="N52" s="979">
        <v>0.49326006203806533</v>
      </c>
      <c r="O52" s="979">
        <v>0.39755922469490307</v>
      </c>
      <c r="P52" s="979">
        <v>0.27015403345331357</v>
      </c>
      <c r="Q52" s="979">
        <v>0.43780285259318868</v>
      </c>
      <c r="R52" s="979">
        <v>0.46877172078244467</v>
      </c>
      <c r="S52" s="979">
        <v>0.4727360722736072</v>
      </c>
      <c r="T52" s="979">
        <v>0.44339815463676713</v>
      </c>
      <c r="U52" s="979">
        <v>0.36318951862819365</v>
      </c>
      <c r="V52" s="979">
        <v>0.38601152479210515</v>
      </c>
      <c r="W52" s="979">
        <v>0.37528089887640448</v>
      </c>
      <c r="X52" s="979">
        <v>0.26554595194671321</v>
      </c>
      <c r="Y52" s="979">
        <v>0.42779027621547305</v>
      </c>
      <c r="Z52" s="979">
        <v>0.47825465738353734</v>
      </c>
      <c r="AA52" s="979">
        <v>0.36288682822335372</v>
      </c>
      <c r="AB52" s="979">
        <v>0.49728968883830971</v>
      </c>
      <c r="AC52" s="979">
        <v>0.66192534194528874</v>
      </c>
      <c r="AD52" s="979">
        <v>0.61945494943998547</v>
      </c>
      <c r="AE52" s="979">
        <v>0.679115241176107</v>
      </c>
      <c r="AF52" s="979">
        <v>0.87527114421600949</v>
      </c>
      <c r="AG52" s="979">
        <v>0.39083152467243143</v>
      </c>
      <c r="AH52" s="979">
        <v>0.51317615170321929</v>
      </c>
      <c r="AI52" s="979">
        <v>0.7174306556417458</v>
      </c>
      <c r="AJ52" s="979">
        <v>0.74984624240679865</v>
      </c>
      <c r="AK52" s="979">
        <v>0.6154160700104675</v>
      </c>
      <c r="AL52" s="979">
        <v>0.58429734102929454</v>
      </c>
      <c r="AM52" s="979">
        <v>0.62004222748489635</v>
      </c>
      <c r="AN52" s="979">
        <v>0.51958817861752604</v>
      </c>
      <c r="AO52" s="979">
        <v>0</v>
      </c>
      <c r="AP52" s="979">
        <v>0.41207023657931774</v>
      </c>
      <c r="AQ52" s="957">
        <v>0.54961479897667131</v>
      </c>
      <c r="AR52" s="186"/>
      <c r="AS52" s="186"/>
      <c r="AT52" s="186"/>
      <c r="AU52" s="186"/>
      <c r="AV52" s="186"/>
      <c r="AW52" s="186"/>
      <c r="AX52" s="186"/>
      <c r="AY52" s="186"/>
      <c r="AZ52" s="186"/>
      <c r="BA52" s="186"/>
      <c r="BB52" s="186"/>
      <c r="BC52" s="186"/>
      <c r="BD52" s="186"/>
      <c r="BE52" s="186"/>
    </row>
    <row r="53" spans="2:57" ht="16.5" customHeight="1">
      <c r="B53" s="292" t="s">
        <v>548</v>
      </c>
      <c r="C53" s="293" t="s">
        <v>26</v>
      </c>
      <c r="D53" s="986">
        <v>1</v>
      </c>
      <c r="E53" s="987">
        <v>1</v>
      </c>
      <c r="F53" s="987">
        <v>1</v>
      </c>
      <c r="G53" s="987">
        <v>1</v>
      </c>
      <c r="H53" s="987">
        <v>1</v>
      </c>
      <c r="I53" s="987">
        <v>1</v>
      </c>
      <c r="J53" s="987">
        <v>1</v>
      </c>
      <c r="K53" s="987">
        <v>1</v>
      </c>
      <c r="L53" s="987">
        <v>1</v>
      </c>
      <c r="M53" s="987">
        <v>1</v>
      </c>
      <c r="N53" s="987">
        <v>1</v>
      </c>
      <c r="O53" s="987">
        <v>1</v>
      </c>
      <c r="P53" s="987">
        <v>1</v>
      </c>
      <c r="Q53" s="987">
        <v>1</v>
      </c>
      <c r="R53" s="987">
        <v>1</v>
      </c>
      <c r="S53" s="987">
        <v>1</v>
      </c>
      <c r="T53" s="987">
        <v>1</v>
      </c>
      <c r="U53" s="987">
        <v>1</v>
      </c>
      <c r="V53" s="987">
        <v>1</v>
      </c>
      <c r="W53" s="987">
        <v>1</v>
      </c>
      <c r="X53" s="987">
        <v>1</v>
      </c>
      <c r="Y53" s="987">
        <v>1</v>
      </c>
      <c r="Z53" s="987">
        <v>1</v>
      </c>
      <c r="AA53" s="987">
        <v>1</v>
      </c>
      <c r="AB53" s="987">
        <v>1</v>
      </c>
      <c r="AC53" s="987">
        <v>1</v>
      </c>
      <c r="AD53" s="987">
        <v>1</v>
      </c>
      <c r="AE53" s="987">
        <v>1</v>
      </c>
      <c r="AF53" s="987">
        <v>1</v>
      </c>
      <c r="AG53" s="987">
        <v>1</v>
      </c>
      <c r="AH53" s="987">
        <v>1</v>
      </c>
      <c r="AI53" s="987">
        <v>1</v>
      </c>
      <c r="AJ53" s="987">
        <v>1</v>
      </c>
      <c r="AK53" s="987">
        <v>1</v>
      </c>
      <c r="AL53" s="987">
        <v>1</v>
      </c>
      <c r="AM53" s="987">
        <v>1</v>
      </c>
      <c r="AN53" s="987">
        <v>1</v>
      </c>
      <c r="AO53" s="987">
        <v>1</v>
      </c>
      <c r="AP53" s="987">
        <v>1</v>
      </c>
      <c r="AQ53" s="988">
        <v>1</v>
      </c>
      <c r="AR53" s="186"/>
      <c r="AS53" s="186"/>
      <c r="AT53" s="186"/>
      <c r="AU53" s="186"/>
      <c r="AV53" s="186"/>
      <c r="AW53" s="186"/>
      <c r="AX53" s="186"/>
      <c r="AY53" s="186"/>
      <c r="AZ53" s="186"/>
      <c r="BA53" s="186"/>
      <c r="BB53" s="186"/>
      <c r="BC53" s="186"/>
      <c r="BD53" s="186"/>
      <c r="BE53" s="186"/>
    </row>
  </sheetData>
  <sheetProtection sheet="1" objects="1" scenarios="1"/>
  <mergeCells count="1">
    <mergeCell ref="B2:C2"/>
  </mergeCells>
  <phoneticPr fontId="10"/>
  <pageMargins left="0.78740157480314965" right="0.78740157480314965" top="0.78740157480314965" bottom="0.78740157480314965" header="0" footer="0.19685039370078741"/>
  <pageSetup paperSize="8" scale="87" orientation="landscape" useFirstPageNumber="1" r:id="rId1"/>
  <headerFooter alignWithMargins="0">
    <oddFooter>&amp;C&amp;P / 2 ﾍﾟｰｼﾞ</oddFooter>
  </headerFooter>
  <colBreaks count="1" manualBreakCount="1">
    <brk id="22" min="1" max="49"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0" tint="-0.249977111117893"/>
  </sheetPr>
  <dimension ref="B2:Y46"/>
  <sheetViews>
    <sheetView showGridLines="0" view="pageBreakPreview" zoomScaleNormal="100" workbookViewId="0"/>
  </sheetViews>
  <sheetFormatPr defaultColWidth="10.125" defaultRowHeight="15" customHeight="1"/>
  <cols>
    <col min="1" max="1" width="1.625" style="199" customWidth="1"/>
    <col min="2" max="2" width="4.625" style="199" customWidth="1"/>
    <col min="3" max="3" width="22.625" style="199" customWidth="1"/>
    <col min="4" max="5" width="10.625" style="199" customWidth="1"/>
    <col min="6" max="19" width="10.125" style="199" customWidth="1"/>
    <col min="20" max="25" width="10.125" style="199" hidden="1" customWidth="1"/>
    <col min="26" max="16384" width="10.125" style="199"/>
  </cols>
  <sheetData>
    <row r="2" spans="2:25" ht="20.25" customHeight="1">
      <c r="B2" s="1167" t="s">
        <v>103</v>
      </c>
      <c r="C2" s="1304"/>
      <c r="D2" s="1168"/>
    </row>
    <row r="3" spans="2:25" ht="18.75" customHeight="1">
      <c r="E3" s="259"/>
    </row>
    <row r="4" spans="2:25" ht="18.75" customHeight="1">
      <c r="B4" s="260"/>
      <c r="C4" s="261"/>
      <c r="D4" s="262"/>
      <c r="E4" s="266"/>
    </row>
    <row r="5" spans="2:25" s="227" customFormat="1" ht="36" customHeight="1">
      <c r="B5" s="267"/>
      <c r="C5" s="268"/>
      <c r="D5" s="290" t="s">
        <v>38</v>
      </c>
      <c r="E5" s="294" t="s">
        <v>39</v>
      </c>
      <c r="T5" s="295" t="s">
        <v>24</v>
      </c>
      <c r="U5" s="295"/>
      <c r="V5" s="295" t="s">
        <v>25</v>
      </c>
      <c r="W5" s="295"/>
      <c r="X5" s="295" t="s">
        <v>26</v>
      </c>
      <c r="Y5" s="296"/>
    </row>
    <row r="6" spans="2:25" ht="18.75" customHeight="1">
      <c r="B6" s="166" t="s">
        <v>1</v>
      </c>
      <c r="C6" s="232" t="s">
        <v>16</v>
      </c>
      <c r="D6" s="297">
        <f>ROUND(ABS(取引基本表!BC6)/(取引基本表!AY6),6)</f>
        <v>0.50822699999999998</v>
      </c>
      <c r="E6" s="298">
        <f>1-D6</f>
        <v>0.49177300000000002</v>
      </c>
      <c r="F6" s="299"/>
      <c r="T6" s="300">
        <v>113706</v>
      </c>
      <c r="U6" s="301" t="s">
        <v>27</v>
      </c>
      <c r="V6" s="300">
        <v>124135</v>
      </c>
      <c r="W6" s="301" t="s">
        <v>27</v>
      </c>
      <c r="X6" s="300">
        <v>237841</v>
      </c>
      <c r="Y6" s="301" t="s">
        <v>27</v>
      </c>
    </row>
    <row r="7" spans="2:25" ht="18.75" customHeight="1">
      <c r="B7" s="166" t="s">
        <v>2</v>
      </c>
      <c r="C7" s="234" t="s">
        <v>899</v>
      </c>
      <c r="D7" s="302">
        <f>ROUND(ABS(取引基本表!BC7)/(取引基本表!AY7),6)</f>
        <v>0.19589599999999999</v>
      </c>
      <c r="E7" s="298">
        <f t="shared" ref="E7:E45" si="0">1-D7</f>
        <v>0.80410400000000004</v>
      </c>
      <c r="F7" s="299"/>
      <c r="T7" s="300"/>
      <c r="U7" s="301"/>
      <c r="V7" s="300"/>
      <c r="W7" s="301"/>
      <c r="X7" s="300"/>
      <c r="Y7" s="301"/>
    </row>
    <row r="8" spans="2:25" ht="18.75" customHeight="1">
      <c r="B8" s="166" t="s">
        <v>3</v>
      </c>
      <c r="C8" s="234" t="s">
        <v>900</v>
      </c>
      <c r="D8" s="302">
        <f>ROUND(ABS(取引基本表!BC8)/(取引基本表!AY8),6)</f>
        <v>0.72448199999999996</v>
      </c>
      <c r="E8" s="298">
        <f t="shared" si="0"/>
        <v>0.27551800000000004</v>
      </c>
      <c r="F8" s="299"/>
      <c r="T8" s="300"/>
      <c r="U8" s="301"/>
      <c r="V8" s="300"/>
      <c r="W8" s="301"/>
      <c r="X8" s="300"/>
      <c r="Y8" s="301"/>
    </row>
    <row r="9" spans="2:25" ht="18.75" customHeight="1">
      <c r="B9" s="166" t="s">
        <v>4</v>
      </c>
      <c r="C9" s="234" t="s">
        <v>17</v>
      </c>
      <c r="D9" s="302">
        <f>ROUND(ABS(取引基本表!BC9)/(取引基本表!AY9),6)</f>
        <v>0.94098499999999996</v>
      </c>
      <c r="E9" s="298">
        <f t="shared" si="0"/>
        <v>5.901500000000004E-2</v>
      </c>
      <c r="F9" s="299"/>
      <c r="T9" s="300"/>
      <c r="U9" s="301"/>
      <c r="V9" s="300"/>
      <c r="W9" s="301"/>
      <c r="X9" s="300"/>
      <c r="Y9" s="301"/>
    </row>
    <row r="10" spans="2:25" ht="18.75" customHeight="1">
      <c r="B10" s="166" t="s">
        <v>5</v>
      </c>
      <c r="C10" s="234" t="s">
        <v>526</v>
      </c>
      <c r="D10" s="302">
        <f>ROUND(ABS(取引基本表!BC10)/(取引基本表!AY10),6)</f>
        <v>0.72716599999999998</v>
      </c>
      <c r="E10" s="298">
        <f t="shared" si="0"/>
        <v>0.27283400000000002</v>
      </c>
      <c r="F10" s="299"/>
      <c r="T10" s="300"/>
      <c r="U10" s="301"/>
      <c r="V10" s="300"/>
      <c r="W10" s="301"/>
      <c r="X10" s="300"/>
      <c r="Y10" s="301"/>
    </row>
    <row r="11" spans="2:25" ht="18.75" customHeight="1">
      <c r="B11" s="166" t="s">
        <v>6</v>
      </c>
      <c r="C11" s="234" t="s">
        <v>135</v>
      </c>
      <c r="D11" s="302">
        <f>ROUND(ABS(取引基本表!BC11)/(取引基本表!AY11),6)</f>
        <v>0.95822200000000002</v>
      </c>
      <c r="E11" s="298">
        <f t="shared" si="0"/>
        <v>4.1777999999999982E-2</v>
      </c>
      <c r="F11" s="299"/>
      <c r="T11" s="300"/>
      <c r="U11" s="301"/>
      <c r="V11" s="300"/>
      <c r="W11" s="301"/>
      <c r="X11" s="300"/>
      <c r="Y11" s="301"/>
    </row>
    <row r="12" spans="2:25" ht="18.75" customHeight="1">
      <c r="B12" s="166" t="s">
        <v>7</v>
      </c>
      <c r="C12" s="236" t="s">
        <v>108</v>
      </c>
      <c r="D12" s="302">
        <f>ROUND(ABS(取引基本表!BC12)/(取引基本表!AY12),6)</f>
        <v>0.78310000000000002</v>
      </c>
      <c r="E12" s="298">
        <f t="shared" si="0"/>
        <v>0.21689999999999998</v>
      </c>
      <c r="F12" s="299"/>
      <c r="T12" s="300"/>
      <c r="U12" s="301"/>
      <c r="V12" s="300"/>
      <c r="W12" s="301"/>
      <c r="X12" s="300"/>
      <c r="Y12" s="301"/>
    </row>
    <row r="13" spans="2:25" ht="18.75" customHeight="1">
      <c r="B13" s="166" t="s">
        <v>8</v>
      </c>
      <c r="C13" s="234" t="s">
        <v>136</v>
      </c>
      <c r="D13" s="302">
        <f>ROUND(ABS(取引基本表!BC13)/(取引基本表!AY13),6)</f>
        <v>0.95216400000000001</v>
      </c>
      <c r="E13" s="298">
        <f t="shared" si="0"/>
        <v>4.783599999999999E-2</v>
      </c>
      <c r="F13" s="299"/>
      <c r="T13" s="300"/>
      <c r="U13" s="301"/>
      <c r="V13" s="300"/>
      <c r="W13" s="301"/>
      <c r="X13" s="300"/>
      <c r="Y13" s="301"/>
    </row>
    <row r="14" spans="2:25" ht="18.75" customHeight="1">
      <c r="B14" s="166" t="s">
        <v>9</v>
      </c>
      <c r="C14" s="236" t="s">
        <v>306</v>
      </c>
      <c r="D14" s="302">
        <f>ROUND(ABS(取引基本表!BC14)/(取引基本表!AY14),6)</f>
        <v>0.96856399999999998</v>
      </c>
      <c r="E14" s="298">
        <f t="shared" si="0"/>
        <v>3.1436000000000019E-2</v>
      </c>
      <c r="F14" s="299"/>
      <c r="T14" s="300"/>
      <c r="U14" s="301"/>
      <c r="V14" s="300"/>
      <c r="W14" s="301"/>
      <c r="X14" s="300"/>
      <c r="Y14" s="301"/>
    </row>
    <row r="15" spans="2:25" ht="18.75" customHeight="1">
      <c r="B15" s="166" t="s">
        <v>10</v>
      </c>
      <c r="C15" s="236" t="s">
        <v>581</v>
      </c>
      <c r="D15" s="302">
        <f>ROUND(ABS(取引基本表!BC15)/(取引基本表!AY15),6)</f>
        <v>0.84662300000000001</v>
      </c>
      <c r="E15" s="298">
        <f t="shared" si="0"/>
        <v>0.15337699999999999</v>
      </c>
      <c r="F15" s="299"/>
      <c r="T15" s="300"/>
      <c r="U15" s="301"/>
      <c r="V15" s="300"/>
      <c r="W15" s="301"/>
      <c r="X15" s="300"/>
      <c r="Y15" s="301"/>
    </row>
    <row r="16" spans="2:25" ht="18.75" customHeight="1">
      <c r="B16" s="166" t="s">
        <v>11</v>
      </c>
      <c r="C16" s="234" t="s">
        <v>307</v>
      </c>
      <c r="D16" s="302">
        <f>ROUND(ABS(取引基本表!BC16)/(取引基本表!AY16),6)</f>
        <v>0.62460800000000005</v>
      </c>
      <c r="E16" s="298">
        <f t="shared" si="0"/>
        <v>0.37539199999999995</v>
      </c>
      <c r="F16" s="299"/>
      <c r="T16" s="300"/>
      <c r="U16" s="301"/>
      <c r="V16" s="300"/>
      <c r="W16" s="301"/>
      <c r="X16" s="300"/>
      <c r="Y16" s="301"/>
    </row>
    <row r="17" spans="2:25" ht="18.75" customHeight="1">
      <c r="B17" s="166" t="s">
        <v>12</v>
      </c>
      <c r="C17" s="234" t="s">
        <v>137</v>
      </c>
      <c r="D17" s="302">
        <f>ROUND(ABS(取引基本表!BC17)/(取引基本表!AY17),6)</f>
        <v>0.922157</v>
      </c>
      <c r="E17" s="298">
        <f t="shared" si="0"/>
        <v>7.7842999999999996E-2</v>
      </c>
      <c r="F17" s="299"/>
      <c r="T17" s="300"/>
      <c r="U17" s="301"/>
      <c r="V17" s="300"/>
      <c r="W17" s="301"/>
      <c r="X17" s="300"/>
      <c r="Y17" s="301"/>
    </row>
    <row r="18" spans="2:25" ht="18.75" customHeight="1">
      <c r="B18" s="166" t="s">
        <v>13</v>
      </c>
      <c r="C18" s="234" t="s">
        <v>138</v>
      </c>
      <c r="D18" s="302">
        <f>ROUND(ABS(取引基本表!BC18)/(取引基本表!AY18),6)</f>
        <v>0.86242200000000002</v>
      </c>
      <c r="E18" s="298">
        <f t="shared" si="0"/>
        <v>0.13757799999999998</v>
      </c>
      <c r="F18" s="299"/>
      <c r="T18" s="300"/>
      <c r="U18" s="301"/>
      <c r="V18" s="300"/>
      <c r="W18" s="301"/>
      <c r="X18" s="300"/>
      <c r="Y18" s="301"/>
    </row>
    <row r="19" spans="2:25" ht="18.75" customHeight="1">
      <c r="B19" s="166" t="s">
        <v>14</v>
      </c>
      <c r="C19" s="234" t="s">
        <v>139</v>
      </c>
      <c r="D19" s="302">
        <f>ROUND(ABS(取引基本表!BC19)/(取引基本表!AY19),6)</f>
        <v>0.81337899999999996</v>
      </c>
      <c r="E19" s="298">
        <f t="shared" si="0"/>
        <v>0.18662100000000004</v>
      </c>
      <c r="F19" s="299"/>
      <c r="T19" s="300"/>
      <c r="U19" s="301"/>
      <c r="V19" s="300"/>
      <c r="W19" s="301"/>
      <c r="X19" s="300"/>
      <c r="Y19" s="301"/>
    </row>
    <row r="20" spans="2:25" ht="18.75" customHeight="1">
      <c r="B20" s="166" t="s">
        <v>28</v>
      </c>
      <c r="C20" s="234" t="s">
        <v>527</v>
      </c>
      <c r="D20" s="302">
        <f>ROUND(ABS(取引基本表!BC20)/(取引基本表!AY20),6)</f>
        <v>0.89839599999999997</v>
      </c>
      <c r="E20" s="298">
        <f t="shared" si="0"/>
        <v>0.10160400000000003</v>
      </c>
      <c r="F20" s="299"/>
      <c r="T20" s="300"/>
      <c r="U20" s="301"/>
      <c r="V20" s="300"/>
      <c r="W20" s="301"/>
      <c r="X20" s="300"/>
      <c r="Y20" s="301"/>
    </row>
    <row r="21" spans="2:25" ht="18.75" customHeight="1">
      <c r="B21" s="166" t="s">
        <v>109</v>
      </c>
      <c r="C21" s="234" t="s">
        <v>528</v>
      </c>
      <c r="D21" s="302">
        <f>ROUND(ABS(取引基本表!BC21)/(取引基本表!AY21),6)</f>
        <v>0.72780699999999998</v>
      </c>
      <c r="E21" s="298">
        <f t="shared" si="0"/>
        <v>0.27219300000000002</v>
      </c>
      <c r="F21" s="299"/>
      <c r="T21" s="300"/>
      <c r="U21" s="301"/>
      <c r="V21" s="300"/>
      <c r="W21" s="301"/>
      <c r="X21" s="300"/>
      <c r="Y21" s="301"/>
    </row>
    <row r="22" spans="2:25" ht="18.75" customHeight="1">
      <c r="B22" s="166" t="s">
        <v>110</v>
      </c>
      <c r="C22" s="234" t="s">
        <v>529</v>
      </c>
      <c r="D22" s="302">
        <f>ROUND(ABS(取引基本表!BC22)/(取引基本表!AY22),6)</f>
        <v>0.96264400000000006</v>
      </c>
      <c r="E22" s="298">
        <f t="shared" si="0"/>
        <v>3.7355999999999945E-2</v>
      </c>
      <c r="F22" s="299"/>
      <c r="T22" s="300"/>
      <c r="U22" s="301"/>
      <c r="V22" s="300"/>
      <c r="W22" s="301"/>
      <c r="X22" s="300"/>
      <c r="Y22" s="301"/>
    </row>
    <row r="23" spans="2:25" ht="18.75" customHeight="1">
      <c r="B23" s="166" t="s">
        <v>111</v>
      </c>
      <c r="C23" s="234" t="s">
        <v>530</v>
      </c>
      <c r="D23" s="302">
        <f>ROUND(ABS(取引基本表!BC23)/(取引基本表!AY23),6)</f>
        <v>0.92841499999999999</v>
      </c>
      <c r="E23" s="298">
        <f t="shared" si="0"/>
        <v>7.158500000000001E-2</v>
      </c>
      <c r="F23" s="299"/>
      <c r="T23" s="300"/>
      <c r="U23" s="301"/>
      <c r="V23" s="300"/>
      <c r="W23" s="301"/>
      <c r="X23" s="300"/>
      <c r="Y23" s="301"/>
    </row>
    <row r="24" spans="2:25" ht="18.75" customHeight="1">
      <c r="B24" s="166" t="s">
        <v>113</v>
      </c>
      <c r="C24" s="234" t="s">
        <v>531</v>
      </c>
      <c r="D24" s="302">
        <f>ROUND(ABS(取引基本表!BC24)/(取引基本表!AY24),6)</f>
        <v>0.99348899999999996</v>
      </c>
      <c r="E24" s="298">
        <f t="shared" si="0"/>
        <v>6.5110000000000445E-3</v>
      </c>
      <c r="F24" s="299"/>
      <c r="T24" s="300"/>
      <c r="U24" s="301"/>
      <c r="V24" s="300"/>
      <c r="W24" s="301"/>
      <c r="X24" s="300"/>
      <c r="Y24" s="301"/>
    </row>
    <row r="25" spans="2:25" ht="18.75" customHeight="1">
      <c r="B25" s="166" t="s">
        <v>114</v>
      </c>
      <c r="C25" s="234" t="s">
        <v>582</v>
      </c>
      <c r="D25" s="302">
        <f>ROUND(ABS(取引基本表!BC25)/(取引基本表!AY25),6)</f>
        <v>0.99284099999999997</v>
      </c>
      <c r="E25" s="298">
        <f t="shared" si="0"/>
        <v>7.1590000000000265E-3</v>
      </c>
      <c r="F25" s="299"/>
      <c r="T25" s="300"/>
      <c r="U25" s="301"/>
      <c r="V25" s="300"/>
      <c r="W25" s="301"/>
      <c r="X25" s="300"/>
      <c r="Y25" s="301"/>
    </row>
    <row r="26" spans="2:25" ht="18.75" customHeight="1">
      <c r="B26" s="166" t="s">
        <v>115</v>
      </c>
      <c r="C26" s="234" t="s">
        <v>140</v>
      </c>
      <c r="D26" s="302">
        <f>ROUND(ABS(取引基本表!BC26)/(取引基本表!AY26),6)</f>
        <v>0.98578399999999999</v>
      </c>
      <c r="E26" s="298">
        <f t="shared" si="0"/>
        <v>1.4216000000000006E-2</v>
      </c>
      <c r="F26" s="299"/>
      <c r="T26" s="300">
        <v>23686</v>
      </c>
      <c r="U26" s="301" t="s">
        <v>27</v>
      </c>
      <c r="V26" s="300">
        <v>19464</v>
      </c>
      <c r="W26" s="301" t="s">
        <v>27</v>
      </c>
      <c r="X26" s="300">
        <v>43150</v>
      </c>
      <c r="Y26" s="301" t="s">
        <v>27</v>
      </c>
    </row>
    <row r="27" spans="2:25" ht="18.75" customHeight="1">
      <c r="B27" s="166" t="s">
        <v>116</v>
      </c>
      <c r="C27" s="234" t="s">
        <v>112</v>
      </c>
      <c r="D27" s="302">
        <f>ROUND(ABS(取引基本表!BC27)/(取引基本表!AY27),6)</f>
        <v>0.80049599999999999</v>
      </c>
      <c r="E27" s="298">
        <f t="shared" si="0"/>
        <v>0.19950400000000001</v>
      </c>
      <c r="F27" s="299"/>
      <c r="T27" s="300">
        <v>5652</v>
      </c>
      <c r="U27" s="301" t="s">
        <v>27</v>
      </c>
      <c r="V27" s="300">
        <v>63</v>
      </c>
      <c r="W27" s="301" t="s">
        <v>27</v>
      </c>
      <c r="X27" s="300">
        <v>5715</v>
      </c>
      <c r="Y27" s="301" t="s">
        <v>27</v>
      </c>
    </row>
    <row r="28" spans="2:25" ht="18.75" customHeight="1">
      <c r="B28" s="166" t="s">
        <v>117</v>
      </c>
      <c r="C28" s="234" t="s">
        <v>18</v>
      </c>
      <c r="D28" s="302">
        <f>ROUND(ABS(取引基本表!BC28)/(取引基本表!AY28),6)</f>
        <v>0</v>
      </c>
      <c r="E28" s="298">
        <f t="shared" si="0"/>
        <v>1</v>
      </c>
      <c r="F28" s="299"/>
      <c r="T28" s="300">
        <v>58066</v>
      </c>
      <c r="U28" s="301" t="s">
        <v>27</v>
      </c>
      <c r="V28" s="300">
        <v>-31758</v>
      </c>
      <c r="W28" s="301" t="s">
        <v>27</v>
      </c>
      <c r="X28" s="300">
        <v>26308</v>
      </c>
      <c r="Y28" s="301" t="s">
        <v>27</v>
      </c>
    </row>
    <row r="29" spans="2:25" ht="18.75" customHeight="1">
      <c r="B29" s="166" t="s">
        <v>118</v>
      </c>
      <c r="C29" s="234" t="s">
        <v>141</v>
      </c>
      <c r="D29" s="302">
        <f>ROUND(ABS(取引基本表!BC29)/(取引基本表!AY29),6)</f>
        <v>0.223464</v>
      </c>
      <c r="E29" s="298">
        <f t="shared" si="0"/>
        <v>0.776536</v>
      </c>
      <c r="F29" s="299"/>
      <c r="T29" s="300">
        <v>1243603</v>
      </c>
      <c r="U29" s="301" t="s">
        <v>27</v>
      </c>
      <c r="V29" s="300">
        <v>592005</v>
      </c>
      <c r="W29" s="301" t="s">
        <v>27</v>
      </c>
      <c r="X29" s="300">
        <v>1835608</v>
      </c>
      <c r="Y29" s="301" t="s">
        <v>27</v>
      </c>
    </row>
    <row r="30" spans="2:25" ht="18.75" customHeight="1">
      <c r="B30" s="166" t="s">
        <v>119</v>
      </c>
      <c r="C30" s="234" t="s">
        <v>532</v>
      </c>
      <c r="D30" s="302">
        <f>ROUND(ABS(取引基本表!BC30)/(取引基本表!AY30),6)</f>
        <v>9.0000000000000006E-5</v>
      </c>
      <c r="E30" s="298">
        <f t="shared" si="0"/>
        <v>0.99990999999999997</v>
      </c>
      <c r="F30" s="299"/>
      <c r="T30" s="300">
        <v>72778</v>
      </c>
      <c r="U30" s="301" t="s">
        <v>27</v>
      </c>
      <c r="V30" s="300">
        <v>743586</v>
      </c>
      <c r="W30" s="301" t="s">
        <v>27</v>
      </c>
      <c r="X30" s="300">
        <v>816364</v>
      </c>
      <c r="Y30" s="301" t="s">
        <v>27</v>
      </c>
    </row>
    <row r="31" spans="2:25" ht="18.75" customHeight="1">
      <c r="B31" s="166" t="s">
        <v>120</v>
      </c>
      <c r="C31" s="234" t="s">
        <v>533</v>
      </c>
      <c r="D31" s="302">
        <f>ROUND(ABS(取引基本表!BC31)/(取引基本表!AY31),6)</f>
        <v>6.9042999999999993E-2</v>
      </c>
      <c r="E31" s="298">
        <f t="shared" si="0"/>
        <v>0.93095700000000003</v>
      </c>
      <c r="F31" s="299"/>
      <c r="T31" s="300">
        <v>135809</v>
      </c>
      <c r="U31" s="301" t="s">
        <v>27</v>
      </c>
      <c r="V31" s="300">
        <v>135205</v>
      </c>
      <c r="W31" s="301" t="s">
        <v>27</v>
      </c>
      <c r="X31" s="300">
        <v>271014</v>
      </c>
      <c r="Y31" s="301" t="s">
        <v>27</v>
      </c>
    </row>
    <row r="32" spans="2:25" ht="18.75" customHeight="1">
      <c r="B32" s="166" t="s">
        <v>121</v>
      </c>
      <c r="C32" s="234" t="s">
        <v>19</v>
      </c>
      <c r="D32" s="302">
        <f>ROUND(ABS(取引基本表!BC32)/(取引基本表!AY32),6)</f>
        <v>0.37055500000000002</v>
      </c>
      <c r="E32" s="298">
        <f t="shared" si="0"/>
        <v>0.62944500000000003</v>
      </c>
      <c r="F32" s="299"/>
      <c r="T32" s="300">
        <v>256366</v>
      </c>
      <c r="U32" s="301" t="s">
        <v>27</v>
      </c>
      <c r="V32" s="300">
        <v>477880</v>
      </c>
      <c r="W32" s="301" t="s">
        <v>27</v>
      </c>
      <c r="X32" s="300">
        <v>734246</v>
      </c>
      <c r="Y32" s="301" t="s">
        <v>27</v>
      </c>
    </row>
    <row r="33" spans="2:25" ht="18.75" customHeight="1">
      <c r="B33" s="166" t="s">
        <v>122</v>
      </c>
      <c r="C33" s="234" t="s">
        <v>20</v>
      </c>
      <c r="D33" s="302">
        <f>ROUND(ABS(取引基本表!BC33)/(取引基本表!AY33),6)</f>
        <v>0.21230299999999999</v>
      </c>
      <c r="E33" s="298">
        <f t="shared" si="0"/>
        <v>0.78769699999999998</v>
      </c>
      <c r="F33" s="299"/>
      <c r="T33" s="300">
        <v>196941</v>
      </c>
      <c r="U33" s="301" t="s">
        <v>27</v>
      </c>
      <c r="V33" s="300">
        <v>65423</v>
      </c>
      <c r="W33" s="301" t="s">
        <v>27</v>
      </c>
      <c r="X33" s="300">
        <v>262364</v>
      </c>
      <c r="Y33" s="301" t="s">
        <v>27</v>
      </c>
    </row>
    <row r="34" spans="2:25" ht="18.75" customHeight="1">
      <c r="B34" s="166" t="s">
        <v>123</v>
      </c>
      <c r="C34" s="234" t="s">
        <v>21</v>
      </c>
      <c r="D34" s="302">
        <f>ROUND(ABS(取引基本表!BC34)/(取引基本表!AY34),6)</f>
        <v>0.103411</v>
      </c>
      <c r="E34" s="298">
        <f t="shared" si="0"/>
        <v>0.89658899999999997</v>
      </c>
      <c r="F34" s="299"/>
      <c r="T34" s="300">
        <v>60876</v>
      </c>
      <c r="U34" s="301" t="s">
        <v>27</v>
      </c>
      <c r="V34" s="300">
        <v>441564</v>
      </c>
      <c r="W34" s="301" t="s">
        <v>27</v>
      </c>
      <c r="X34" s="300">
        <v>502440</v>
      </c>
      <c r="Y34" s="301" t="s">
        <v>27</v>
      </c>
    </row>
    <row r="35" spans="2:25" ht="18.75" customHeight="1">
      <c r="B35" s="166" t="s">
        <v>124</v>
      </c>
      <c r="C35" s="234" t="s">
        <v>534</v>
      </c>
      <c r="D35" s="302">
        <f>ROUND(ABS(取引基本表!BC35)/(取引基本表!AY35),6)</f>
        <v>0.435448</v>
      </c>
      <c r="E35" s="298">
        <f t="shared" si="0"/>
        <v>0.56455199999999994</v>
      </c>
      <c r="F35" s="299"/>
      <c r="T35" s="300">
        <v>226431</v>
      </c>
      <c r="U35" s="301" t="s">
        <v>27</v>
      </c>
      <c r="V35" s="300">
        <v>77818</v>
      </c>
      <c r="W35" s="301" t="s">
        <v>27</v>
      </c>
      <c r="X35" s="300">
        <v>304249</v>
      </c>
      <c r="Y35" s="301" t="s">
        <v>27</v>
      </c>
    </row>
    <row r="36" spans="2:25" ht="18.75" customHeight="1">
      <c r="B36" s="166" t="s">
        <v>125</v>
      </c>
      <c r="C36" s="234" t="s">
        <v>535</v>
      </c>
      <c r="D36" s="302">
        <f>ROUND(ABS(取引基本表!BC36)/(取引基本表!AY36),6)</f>
        <v>0.35395500000000002</v>
      </c>
      <c r="E36" s="298">
        <f t="shared" si="0"/>
        <v>0.64604499999999998</v>
      </c>
      <c r="F36" s="299"/>
      <c r="T36" s="300">
        <v>97660</v>
      </c>
      <c r="U36" s="301" t="s">
        <v>27</v>
      </c>
      <c r="V36" s="300">
        <v>47107</v>
      </c>
      <c r="W36" s="301" t="s">
        <v>27</v>
      </c>
      <c r="X36" s="300">
        <v>144767</v>
      </c>
      <c r="Y36" s="301" t="s">
        <v>27</v>
      </c>
    </row>
    <row r="37" spans="2:25" ht="18.75" customHeight="1">
      <c r="B37" s="166" t="s">
        <v>127</v>
      </c>
      <c r="C37" s="234" t="s">
        <v>22</v>
      </c>
      <c r="D37" s="302">
        <f>ROUND(ABS(取引基本表!BC37)/(取引基本表!AY37),6)</f>
        <v>0</v>
      </c>
      <c r="E37" s="298">
        <f t="shared" si="0"/>
        <v>1</v>
      </c>
      <c r="F37" s="299"/>
      <c r="T37" s="300">
        <v>4654</v>
      </c>
      <c r="U37" s="301" t="s">
        <v>27</v>
      </c>
      <c r="V37" s="300">
        <v>348871</v>
      </c>
      <c r="W37" s="301" t="s">
        <v>27</v>
      </c>
      <c r="X37" s="300">
        <v>353525</v>
      </c>
      <c r="Y37" s="301" t="s">
        <v>27</v>
      </c>
    </row>
    <row r="38" spans="2:25" ht="18.75" customHeight="1">
      <c r="B38" s="166" t="s">
        <v>129</v>
      </c>
      <c r="C38" s="234" t="s">
        <v>142</v>
      </c>
      <c r="D38" s="302">
        <f>ROUND(ABS(取引基本表!BC38)/(取引基本表!AY38),6)</f>
        <v>6.1995000000000001E-2</v>
      </c>
      <c r="E38" s="298">
        <f t="shared" si="0"/>
        <v>0.93800499999999998</v>
      </c>
      <c r="F38" s="299"/>
      <c r="T38" s="300">
        <v>560973</v>
      </c>
      <c r="U38" s="301" t="s">
        <v>27</v>
      </c>
      <c r="V38" s="300">
        <v>902791</v>
      </c>
      <c r="W38" s="301" t="s">
        <v>27</v>
      </c>
      <c r="X38" s="300">
        <v>1463764</v>
      </c>
      <c r="Y38" s="301" t="s">
        <v>27</v>
      </c>
    </row>
    <row r="39" spans="2:25" ht="18.75" customHeight="1">
      <c r="B39" s="166" t="s">
        <v>130</v>
      </c>
      <c r="C39" s="234" t="s">
        <v>536</v>
      </c>
      <c r="D39" s="302">
        <f>ROUND(ABS(取引基本表!BC39)/(取引基本表!AY39),6)</f>
        <v>6.0239999999999998E-3</v>
      </c>
      <c r="E39" s="298">
        <f t="shared" si="0"/>
        <v>0.99397599999999997</v>
      </c>
      <c r="F39" s="299"/>
      <c r="T39" s="300">
        <v>38423</v>
      </c>
      <c r="U39" s="301" t="s">
        <v>27</v>
      </c>
      <c r="V39" s="300">
        <v>-10674</v>
      </c>
      <c r="W39" s="301" t="s">
        <v>27</v>
      </c>
      <c r="X39" s="300">
        <v>27749</v>
      </c>
      <c r="Y39" s="301" t="s">
        <v>27</v>
      </c>
    </row>
    <row r="40" spans="2:25" ht="18.75" customHeight="1">
      <c r="B40" s="166" t="s">
        <v>15</v>
      </c>
      <c r="C40" s="234" t="s">
        <v>583</v>
      </c>
      <c r="D40" s="302">
        <f>ROUND(ABS(取引基本表!BC40)/(取引基本表!AY40),6)</f>
        <v>7.1939999999999999E-3</v>
      </c>
      <c r="E40" s="298">
        <f t="shared" si="0"/>
        <v>0.99280599999999997</v>
      </c>
      <c r="F40" s="299"/>
      <c r="T40" s="300"/>
      <c r="U40" s="301"/>
      <c r="V40" s="300"/>
      <c r="W40" s="301"/>
      <c r="X40" s="300"/>
      <c r="Y40" s="301"/>
    </row>
    <row r="41" spans="2:25" ht="18.75" customHeight="1">
      <c r="B41" s="166" t="s">
        <v>308</v>
      </c>
      <c r="C41" s="234" t="s">
        <v>126</v>
      </c>
      <c r="D41" s="302">
        <f>ROUND(ABS(取引基本表!BC41)/(取引基本表!AY41),6)</f>
        <v>0.47734300000000002</v>
      </c>
      <c r="E41" s="298">
        <f t="shared" si="0"/>
        <v>0.52265699999999993</v>
      </c>
      <c r="F41" s="299"/>
      <c r="T41" s="300"/>
      <c r="U41" s="301"/>
      <c r="V41" s="300"/>
      <c r="W41" s="301"/>
      <c r="X41" s="300"/>
      <c r="Y41" s="301"/>
    </row>
    <row r="42" spans="2:25" ht="18.75" customHeight="1">
      <c r="B42" s="166">
        <v>37</v>
      </c>
      <c r="C42" s="234" t="s">
        <v>128</v>
      </c>
      <c r="D42" s="302">
        <f>ROUND(ABS(取引基本表!BC42)/(取引基本表!AY42),6)</f>
        <v>0.28971599999999997</v>
      </c>
      <c r="E42" s="298">
        <f t="shared" si="0"/>
        <v>0.71028400000000003</v>
      </c>
      <c r="F42" s="299"/>
      <c r="T42" s="300"/>
      <c r="U42" s="301"/>
      <c r="V42" s="300"/>
      <c r="W42" s="301"/>
      <c r="X42" s="300"/>
      <c r="Y42" s="301"/>
    </row>
    <row r="43" spans="2:25" ht="18.75" customHeight="1">
      <c r="B43" s="166">
        <v>38</v>
      </c>
      <c r="C43" s="234" t="s">
        <v>143</v>
      </c>
      <c r="D43" s="302">
        <f>ROUND(ABS(取引基本表!BC43)/(取引基本表!AY43),6)</f>
        <v>0</v>
      </c>
      <c r="E43" s="298">
        <f t="shared" si="0"/>
        <v>1</v>
      </c>
      <c r="F43" s="299"/>
      <c r="T43" s="300"/>
      <c r="U43" s="301"/>
      <c r="V43" s="300"/>
      <c r="W43" s="301"/>
      <c r="X43" s="300"/>
      <c r="Y43" s="301"/>
    </row>
    <row r="44" spans="2:25" ht="18.75" customHeight="1">
      <c r="B44" s="166">
        <v>39</v>
      </c>
      <c r="C44" s="234" t="s">
        <v>23</v>
      </c>
      <c r="D44" s="302">
        <f>ROUND(ABS(取引基本表!BC44)/(取引基本表!AY44),6)</f>
        <v>9.6962000000000007E-2</v>
      </c>
      <c r="E44" s="298">
        <f t="shared" si="0"/>
        <v>0.90303800000000001</v>
      </c>
      <c r="F44" s="299"/>
      <c r="T44" s="300"/>
      <c r="U44" s="301"/>
      <c r="V44" s="300"/>
      <c r="W44" s="301"/>
      <c r="X44" s="300"/>
      <c r="Y44" s="301"/>
    </row>
    <row r="45" spans="2:25" ht="18.75" customHeight="1">
      <c r="B45" s="303" t="s">
        <v>549</v>
      </c>
      <c r="C45" s="304" t="s">
        <v>24</v>
      </c>
      <c r="D45" s="305">
        <f>ROUND(ABS(取引基本表!BC45)/(取引基本表!AY45),6)</f>
        <v>0.37560900000000003</v>
      </c>
      <c r="E45" s="306">
        <f t="shared" si="0"/>
        <v>0.62439099999999992</v>
      </c>
      <c r="F45" s="299"/>
      <c r="T45" s="300">
        <v>3095624</v>
      </c>
      <c r="U45" s="301" t="s">
        <v>27</v>
      </c>
      <c r="V45" s="300">
        <v>3933480</v>
      </c>
      <c r="W45" s="301" t="s">
        <v>27</v>
      </c>
      <c r="X45" s="300">
        <v>7029104</v>
      </c>
      <c r="Y45" s="301" t="s">
        <v>27</v>
      </c>
    </row>
    <row r="46" spans="2:25" ht="18.75" customHeight="1"/>
  </sheetData>
  <sheetProtection sheet="1" objects="1" scenarios="1"/>
  <mergeCells count="1">
    <mergeCell ref="B2:D2"/>
  </mergeCells>
  <phoneticPr fontId="2"/>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249977111117893"/>
  </sheetPr>
  <dimension ref="B2:AQ45"/>
  <sheetViews>
    <sheetView showGridLines="0" view="pageBreakPreview" zoomScaleNormal="100" workbookViewId="0">
      <pane xSplit="3" ySplit="5" topLeftCell="D6" activePane="bottomRight" state="frozen"/>
      <selection activeCell="M21" sqref="M21"/>
      <selection pane="topRight" activeCell="M21" sqref="M21"/>
      <selection pane="bottomLeft" activeCell="M21" sqref="M21"/>
      <selection pane="bottomRight"/>
    </sheetView>
  </sheetViews>
  <sheetFormatPr defaultColWidth="10.125" defaultRowHeight="16.5" customHeight="1"/>
  <cols>
    <col min="1" max="1" width="1.625" style="199" customWidth="1"/>
    <col min="2" max="2" width="2.625" style="199" bestFit="1" customWidth="1"/>
    <col min="3" max="3" width="24.75" style="199" bestFit="1" customWidth="1"/>
    <col min="4" max="43" width="9.125" style="199" customWidth="1"/>
    <col min="44" max="16384" width="10.125" style="199"/>
  </cols>
  <sheetData>
    <row r="2" spans="2:43" ht="20.25" customHeight="1">
      <c r="B2" s="1167" t="s">
        <v>304</v>
      </c>
      <c r="C2" s="1304"/>
      <c r="D2" s="1168"/>
      <c r="E2" s="133"/>
      <c r="F2" s="133"/>
      <c r="G2" s="133"/>
      <c r="H2" s="133"/>
      <c r="I2" s="133"/>
    </row>
    <row r="3" spans="2:43" ht="16.5" customHeight="1">
      <c r="B3" s="258"/>
      <c r="U3" s="259"/>
    </row>
    <row r="4" spans="2:43" ht="16.5" customHeight="1">
      <c r="B4" s="1305"/>
      <c r="C4" s="1305"/>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6"/>
    </row>
    <row r="5" spans="2:43" ht="36" customHeight="1">
      <c r="B5" s="1306"/>
      <c r="C5" s="1306"/>
      <c r="D5" s="217" t="s">
        <v>16</v>
      </c>
      <c r="E5" s="269" t="s">
        <v>903</v>
      </c>
      <c r="F5" s="269" t="s">
        <v>904</v>
      </c>
      <c r="G5" s="269" t="s">
        <v>17</v>
      </c>
      <c r="H5" s="269" t="s">
        <v>526</v>
      </c>
      <c r="I5" s="269" t="s">
        <v>135</v>
      </c>
      <c r="J5" s="269" t="s">
        <v>108</v>
      </c>
      <c r="K5" s="269" t="s">
        <v>136</v>
      </c>
      <c r="L5" s="269" t="s">
        <v>306</v>
      </c>
      <c r="M5" s="269" t="s">
        <v>581</v>
      </c>
      <c r="N5" s="269" t="s">
        <v>307</v>
      </c>
      <c r="O5" s="269" t="s">
        <v>137</v>
      </c>
      <c r="P5" s="269" t="s">
        <v>138</v>
      </c>
      <c r="Q5" s="269" t="s">
        <v>139</v>
      </c>
      <c r="R5" s="269" t="s">
        <v>527</v>
      </c>
      <c r="S5" s="269" t="s">
        <v>528</v>
      </c>
      <c r="T5" s="269" t="s">
        <v>529</v>
      </c>
      <c r="U5" s="269" t="s">
        <v>530</v>
      </c>
      <c r="V5" s="269" t="s">
        <v>531</v>
      </c>
      <c r="W5" s="269" t="s">
        <v>582</v>
      </c>
      <c r="X5" s="269" t="s">
        <v>140</v>
      </c>
      <c r="Y5" s="269" t="s">
        <v>112</v>
      </c>
      <c r="Z5" s="269" t="s">
        <v>18</v>
      </c>
      <c r="AA5" s="269" t="s">
        <v>141</v>
      </c>
      <c r="AB5" s="269" t="s">
        <v>532</v>
      </c>
      <c r="AC5" s="269" t="s">
        <v>533</v>
      </c>
      <c r="AD5" s="269" t="s">
        <v>19</v>
      </c>
      <c r="AE5" s="269" t="s">
        <v>20</v>
      </c>
      <c r="AF5" s="269" t="s">
        <v>21</v>
      </c>
      <c r="AG5" s="269" t="s">
        <v>534</v>
      </c>
      <c r="AH5" s="269" t="s">
        <v>535</v>
      </c>
      <c r="AI5" s="269" t="s">
        <v>22</v>
      </c>
      <c r="AJ5" s="269" t="s">
        <v>142</v>
      </c>
      <c r="AK5" s="269" t="s">
        <v>536</v>
      </c>
      <c r="AL5" s="269" t="s">
        <v>583</v>
      </c>
      <c r="AM5" s="269" t="s">
        <v>126</v>
      </c>
      <c r="AN5" s="269" t="s">
        <v>128</v>
      </c>
      <c r="AO5" s="269" t="s">
        <v>143</v>
      </c>
      <c r="AP5" s="269" t="s">
        <v>23</v>
      </c>
      <c r="AQ5" s="271" t="s">
        <v>178</v>
      </c>
    </row>
    <row r="6" spans="2:43" ht="16.5" customHeight="1">
      <c r="B6" s="166" t="s">
        <v>1</v>
      </c>
      <c r="C6" s="232" t="s">
        <v>16</v>
      </c>
      <c r="D6" s="975">
        <v>1.0597140789406647</v>
      </c>
      <c r="E6" s="979">
        <v>1.5432966456309885E-3</v>
      </c>
      <c r="F6" s="979">
        <v>1.4926376160267932E-3</v>
      </c>
      <c r="G6" s="979">
        <v>2.1641342140101933E-5</v>
      </c>
      <c r="H6" s="979">
        <v>0.1178345998143869</v>
      </c>
      <c r="I6" s="979">
        <v>1.9272005352762259E-4</v>
      </c>
      <c r="J6" s="979">
        <v>6.3457973759540893E-4</v>
      </c>
      <c r="K6" s="979">
        <v>2.1186692105589302E-3</v>
      </c>
      <c r="L6" s="979">
        <v>1.6012015063205347E-5</v>
      </c>
      <c r="M6" s="979">
        <v>1.0498240635005737E-3</v>
      </c>
      <c r="N6" s="979">
        <v>4.1172110555799959E-5</v>
      </c>
      <c r="O6" s="979">
        <v>1.7528644063421172E-5</v>
      </c>
      <c r="P6" s="979">
        <v>3.2599342265861843E-5</v>
      </c>
      <c r="Q6" s="979">
        <v>1.465034950034896E-5</v>
      </c>
      <c r="R6" s="979">
        <v>1.585567464712523E-5</v>
      </c>
      <c r="S6" s="979">
        <v>1.744522963491299E-5</v>
      </c>
      <c r="T6" s="979">
        <v>2.6368900751532402E-5</v>
      </c>
      <c r="U6" s="979">
        <v>2.0192758874663266E-5</v>
      </c>
      <c r="V6" s="979">
        <v>2.0419716042155685E-5</v>
      </c>
      <c r="W6" s="979">
        <v>2.3904642490307098E-5</v>
      </c>
      <c r="X6" s="979">
        <v>1.6183101491000612E-5</v>
      </c>
      <c r="Y6" s="979">
        <v>2.4201976037761691E-3</v>
      </c>
      <c r="Z6" s="979">
        <v>6.2661604060546613E-4</v>
      </c>
      <c r="AA6" s="979">
        <v>2.3623651545713639E-5</v>
      </c>
      <c r="AB6" s="979">
        <v>5.6007983197955018E-5</v>
      </c>
      <c r="AC6" s="979">
        <v>2.1290547590931564E-5</v>
      </c>
      <c r="AD6" s="979">
        <v>1.1545698622397175E-4</v>
      </c>
      <c r="AE6" s="979">
        <v>2.7746546863115852E-5</v>
      </c>
      <c r="AF6" s="979">
        <v>1.3701496724486253E-5</v>
      </c>
      <c r="AG6" s="979">
        <v>4.8174506539231726E-5</v>
      </c>
      <c r="AH6" s="979">
        <v>1.3978077314680913E-4</v>
      </c>
      <c r="AI6" s="979">
        <v>4.2720766186461835E-5</v>
      </c>
      <c r="AJ6" s="979">
        <v>1.3096243639816344E-3</v>
      </c>
      <c r="AK6" s="979">
        <v>1.7937030103527621E-3</v>
      </c>
      <c r="AL6" s="979">
        <v>1.1015976710407771E-3</v>
      </c>
      <c r="AM6" s="979">
        <v>3.524940556672456E-5</v>
      </c>
      <c r="AN6" s="979">
        <v>1.3079390403958091E-2</v>
      </c>
      <c r="AO6" s="979">
        <v>1.5716158998484433E-4</v>
      </c>
      <c r="AP6" s="979">
        <v>1.4820152506598945E-4</v>
      </c>
      <c r="AQ6" s="957">
        <v>1.2060246247817639</v>
      </c>
    </row>
    <row r="7" spans="2:43" ht="16.5" customHeight="1">
      <c r="B7" s="166" t="s">
        <v>2</v>
      </c>
      <c r="C7" s="234" t="s">
        <v>903</v>
      </c>
      <c r="D7" s="978">
        <v>4.9630028252548085E-4</v>
      </c>
      <c r="E7" s="979">
        <v>1.1261101097967634</v>
      </c>
      <c r="F7" s="979">
        <v>6.7534811159127424E-5</v>
      </c>
      <c r="G7" s="979">
        <v>2.0896240380399971E-4</v>
      </c>
      <c r="H7" s="979">
        <v>8.8167757493487801E-4</v>
      </c>
      <c r="I7" s="979">
        <v>1.2960280498629337E-4</v>
      </c>
      <c r="J7" s="979">
        <v>7.9153120377465316E-2</v>
      </c>
      <c r="K7" s="979">
        <v>5.7067696259060694E-4</v>
      </c>
      <c r="L7" s="979">
        <v>2.553915630199096E-5</v>
      </c>
      <c r="M7" s="979">
        <v>1.4939568772266815E-4</v>
      </c>
      <c r="N7" s="979">
        <v>6.2119903068862472E-4</v>
      </c>
      <c r="O7" s="979">
        <v>4.8557148825589984E-5</v>
      </c>
      <c r="P7" s="979">
        <v>4.5925851424182248E-5</v>
      </c>
      <c r="Q7" s="979">
        <v>6.1553753750896441E-5</v>
      </c>
      <c r="R7" s="979">
        <v>5.7874316292630374E-5</v>
      </c>
      <c r="S7" s="979">
        <v>4.1992589211786675E-5</v>
      </c>
      <c r="T7" s="979">
        <v>2.058543003782607E-4</v>
      </c>
      <c r="U7" s="979">
        <v>1.4732361259822859E-4</v>
      </c>
      <c r="V7" s="979">
        <v>1.4337071952889445E-4</v>
      </c>
      <c r="W7" s="979">
        <v>1.1316189991447097E-4</v>
      </c>
      <c r="X7" s="979">
        <v>4.0018008818379961E-5</v>
      </c>
      <c r="Y7" s="979">
        <v>1.2357159686085058E-3</v>
      </c>
      <c r="Z7" s="979">
        <v>7.8119260047047315E-4</v>
      </c>
      <c r="AA7" s="979">
        <v>9.7746932663059111E-5</v>
      </c>
      <c r="AB7" s="979">
        <v>1.2482352706467498E-4</v>
      </c>
      <c r="AC7" s="979">
        <v>1.1015078795914104E-4</v>
      </c>
      <c r="AD7" s="979">
        <v>1.8399539135015817E-4</v>
      </c>
      <c r="AE7" s="979">
        <v>1.4072281036984761E-4</v>
      </c>
      <c r="AF7" s="979">
        <v>2.4990214173907701E-5</v>
      </c>
      <c r="AG7" s="979">
        <v>8.9684379282866823E-5</v>
      </c>
      <c r="AH7" s="979">
        <v>3.8647515031346328E-4</v>
      </c>
      <c r="AI7" s="979">
        <v>8.079587627009029E-5</v>
      </c>
      <c r="AJ7" s="979">
        <v>1.8894722780891449E-4</v>
      </c>
      <c r="AK7" s="979">
        <v>2.1939159537554559E-4</v>
      </c>
      <c r="AL7" s="979">
        <v>4.0857958127231577E-4</v>
      </c>
      <c r="AM7" s="979">
        <v>1.1651361087505472E-4</v>
      </c>
      <c r="AN7" s="979">
        <v>1.1476554312091145E-3</v>
      </c>
      <c r="AO7" s="979">
        <v>7.4831377917291449E-3</v>
      </c>
      <c r="AP7" s="979">
        <v>7.6861516866897381E-5</v>
      </c>
      <c r="AQ7" s="957">
        <v>1.222217131483349</v>
      </c>
    </row>
    <row r="8" spans="2:43" ht="16.5" customHeight="1">
      <c r="B8" s="166" t="s">
        <v>3</v>
      </c>
      <c r="C8" s="234" t="s">
        <v>904</v>
      </c>
      <c r="D8" s="978">
        <v>9.6976295604830207E-5</v>
      </c>
      <c r="E8" s="979">
        <v>2.383022373888518E-5</v>
      </c>
      <c r="F8" s="979">
        <v>1.0043582715291728</v>
      </c>
      <c r="G8" s="979">
        <v>2.8554630121947694E-6</v>
      </c>
      <c r="H8" s="979">
        <v>3.7650664222217594E-3</v>
      </c>
      <c r="I8" s="979">
        <v>1.492088527729784E-5</v>
      </c>
      <c r="J8" s="979">
        <v>1.241162513326493E-5</v>
      </c>
      <c r="K8" s="979">
        <v>4.3155514632422522E-5</v>
      </c>
      <c r="L8" s="979">
        <v>1.2486539517422265E-6</v>
      </c>
      <c r="M8" s="979">
        <v>2.0942206904182624E-6</v>
      </c>
      <c r="N8" s="979">
        <v>7.1903854701839254E-6</v>
      </c>
      <c r="O8" s="979">
        <v>4.2414281763114272E-6</v>
      </c>
      <c r="P8" s="979">
        <v>1.8055387496860912E-5</v>
      </c>
      <c r="Q8" s="979">
        <v>1.4448745742381169E-6</v>
      </c>
      <c r="R8" s="979">
        <v>1.3529815624207939E-6</v>
      </c>
      <c r="S8" s="979">
        <v>2.0289620202770165E-6</v>
      </c>
      <c r="T8" s="979">
        <v>3.7153728087364643E-6</v>
      </c>
      <c r="U8" s="979">
        <v>2.8983034495666286E-6</v>
      </c>
      <c r="V8" s="979">
        <v>1.9500345993688039E-6</v>
      </c>
      <c r="W8" s="979">
        <v>3.7812920942436486E-6</v>
      </c>
      <c r="X8" s="979">
        <v>1.2380551338529741E-6</v>
      </c>
      <c r="Y8" s="979">
        <v>1.9413605469564164E-3</v>
      </c>
      <c r="Z8" s="979">
        <v>3.0521292917698263E-6</v>
      </c>
      <c r="AA8" s="979">
        <v>4.8156241260913624E-6</v>
      </c>
      <c r="AB8" s="979">
        <v>3.8322312617584233E-6</v>
      </c>
      <c r="AC8" s="979">
        <v>3.0097998216574378E-6</v>
      </c>
      <c r="AD8" s="979">
        <v>5.0190820478931307E-6</v>
      </c>
      <c r="AE8" s="979">
        <v>8.3196750944037372E-6</v>
      </c>
      <c r="AF8" s="979">
        <v>9.5378468875694445E-7</v>
      </c>
      <c r="AG8" s="979">
        <v>3.9123302627720499E-6</v>
      </c>
      <c r="AH8" s="979">
        <v>1.9119803218682407E-5</v>
      </c>
      <c r="AI8" s="979">
        <v>5.9362082435103716E-6</v>
      </c>
      <c r="AJ8" s="979">
        <v>2.7829556609878476E-5</v>
      </c>
      <c r="AK8" s="979">
        <v>1.9230204275565312E-4</v>
      </c>
      <c r="AL8" s="979">
        <v>2.3085862024906839E-5</v>
      </c>
      <c r="AM8" s="979">
        <v>6.1757677902739521E-6</v>
      </c>
      <c r="AN8" s="979">
        <v>1.192593205746186E-3</v>
      </c>
      <c r="AO8" s="979">
        <v>5.8950206203330882E-5</v>
      </c>
      <c r="AP8" s="979">
        <v>8.7036504057318913E-6</v>
      </c>
      <c r="AQ8" s="957">
        <v>1.011877699417371</v>
      </c>
    </row>
    <row r="9" spans="2:43" ht="16.5" customHeight="1">
      <c r="B9" s="166" t="s">
        <v>4</v>
      </c>
      <c r="C9" s="234" t="s">
        <v>17</v>
      </c>
      <c r="D9" s="978">
        <v>2.1321299499690245E-4</v>
      </c>
      <c r="E9" s="979">
        <v>1.2865209519533755E-4</v>
      </c>
      <c r="F9" s="979">
        <v>8.4392762981940189E-5</v>
      </c>
      <c r="G9" s="979">
        <v>1.0007144096927441</v>
      </c>
      <c r="H9" s="979">
        <v>3.1493245071141868E-4</v>
      </c>
      <c r="I9" s="979">
        <v>3.9820741322669925E-4</v>
      </c>
      <c r="J9" s="979">
        <v>1.2898632571353692E-3</v>
      </c>
      <c r="K9" s="979">
        <v>6.295964010009402E-4</v>
      </c>
      <c r="L9" s="979">
        <v>4.2246579963708709E-3</v>
      </c>
      <c r="M9" s="979">
        <v>5.0321018370300976E-4</v>
      </c>
      <c r="N9" s="979">
        <v>4.1708629662226696E-3</v>
      </c>
      <c r="O9" s="979">
        <v>1.5992446497496643E-3</v>
      </c>
      <c r="P9" s="979">
        <v>1.9390775759162406E-2</v>
      </c>
      <c r="Q9" s="979">
        <v>5.0725993479486286E-4</v>
      </c>
      <c r="R9" s="979">
        <v>4.0355220139340228E-4</v>
      </c>
      <c r="S9" s="979">
        <v>2.6819119440827917E-4</v>
      </c>
      <c r="T9" s="979">
        <v>4.5834996650907507E-4</v>
      </c>
      <c r="U9" s="979">
        <v>6.0069635561813244E-4</v>
      </c>
      <c r="V9" s="979">
        <v>4.1112097133530039E-4</v>
      </c>
      <c r="W9" s="979">
        <v>2.457259828871197E-4</v>
      </c>
      <c r="X9" s="979">
        <v>3.1212373888554566E-4</v>
      </c>
      <c r="Y9" s="979">
        <v>3.8036420961721433E-4</v>
      </c>
      <c r="Z9" s="979">
        <v>7.0104922847399138E-4</v>
      </c>
      <c r="AA9" s="979">
        <v>1.7843343405233636E-2</v>
      </c>
      <c r="AB9" s="979">
        <v>7.1413825837426189E-4</v>
      </c>
      <c r="AC9" s="979">
        <v>1.0575068257601492E-3</v>
      </c>
      <c r="AD9" s="979">
        <v>4.3178558947918125E-4</v>
      </c>
      <c r="AE9" s="979">
        <v>1.0534127082897965E-4</v>
      </c>
      <c r="AF9" s="979">
        <v>3.6404537941409468E-5</v>
      </c>
      <c r="AG9" s="979">
        <v>1.6898684048481438E-4</v>
      </c>
      <c r="AH9" s="979">
        <v>1.6897563695304703E-4</v>
      </c>
      <c r="AI9" s="979">
        <v>2.293444984808062E-4</v>
      </c>
      <c r="AJ9" s="979">
        <v>3.5806041014621901E-4</v>
      </c>
      <c r="AK9" s="979">
        <v>2.2891149357809096E-4</v>
      </c>
      <c r="AL9" s="979">
        <v>1.1614396385212394E-4</v>
      </c>
      <c r="AM9" s="979">
        <v>1.1534590434435288E-4</v>
      </c>
      <c r="AN9" s="979">
        <v>6.4950252130865482E-4</v>
      </c>
      <c r="AO9" s="979">
        <v>2.151953338269172E-4</v>
      </c>
      <c r="AP9" s="979">
        <v>1.9437055363417653E-4</v>
      </c>
      <c r="AQ9" s="957">
        <v>1.0605838094513518</v>
      </c>
    </row>
    <row r="10" spans="2:43" ht="16.5" customHeight="1">
      <c r="B10" s="166" t="s">
        <v>5</v>
      </c>
      <c r="C10" s="234" t="s">
        <v>526</v>
      </c>
      <c r="D10" s="978">
        <v>2.6812684127302245E-2</v>
      </c>
      <c r="E10" s="979">
        <v>5.9766308098390432E-3</v>
      </c>
      <c r="F10" s="979">
        <v>1.3165001072214298E-2</v>
      </c>
      <c r="G10" s="979">
        <v>3.0158731722496171E-5</v>
      </c>
      <c r="H10" s="979">
        <v>1.055706273949875</v>
      </c>
      <c r="I10" s="979">
        <v>4.1544807201320312E-5</v>
      </c>
      <c r="J10" s="979">
        <v>1.2637627293095748E-3</v>
      </c>
      <c r="K10" s="979">
        <v>2.8416158707699471E-3</v>
      </c>
      <c r="L10" s="979">
        <v>1.9326335366039617E-5</v>
      </c>
      <c r="M10" s="979">
        <v>7.5831345724639969E-5</v>
      </c>
      <c r="N10" s="979">
        <v>1.3024790452103072E-4</v>
      </c>
      <c r="O10" s="979">
        <v>1.9712192436604483E-5</v>
      </c>
      <c r="P10" s="979">
        <v>1.8555476339799172E-5</v>
      </c>
      <c r="Q10" s="979">
        <v>1.6637417268480416E-5</v>
      </c>
      <c r="R10" s="979">
        <v>2.0691697211809769E-5</v>
      </c>
      <c r="S10" s="979">
        <v>1.9191775981918797E-5</v>
      </c>
      <c r="T10" s="979">
        <v>2.1251551916349808E-5</v>
      </c>
      <c r="U10" s="979">
        <v>2.1182946879593967E-5</v>
      </c>
      <c r="V10" s="979">
        <v>1.7677739206112378E-5</v>
      </c>
      <c r="W10" s="979">
        <v>1.8099485843219619E-5</v>
      </c>
      <c r="X10" s="979">
        <v>1.1590493283062901E-5</v>
      </c>
      <c r="Y10" s="979">
        <v>6.1610491383891407E-4</v>
      </c>
      <c r="Z10" s="979">
        <v>8.0600619934929123E-5</v>
      </c>
      <c r="AA10" s="979">
        <v>2.0197638563926047E-5</v>
      </c>
      <c r="AB10" s="979">
        <v>4.5771082534571909E-5</v>
      </c>
      <c r="AC10" s="979">
        <v>3.6173952216008863E-5</v>
      </c>
      <c r="AD10" s="979">
        <v>9.368619119794628E-5</v>
      </c>
      <c r="AE10" s="979">
        <v>3.6140516675777842E-5</v>
      </c>
      <c r="AF10" s="979">
        <v>1.4706392711971465E-5</v>
      </c>
      <c r="AG10" s="979">
        <v>7.9529737776819526E-5</v>
      </c>
      <c r="AH10" s="979">
        <v>3.3544762561429393E-4</v>
      </c>
      <c r="AI10" s="979">
        <v>1.0235515074732577E-4</v>
      </c>
      <c r="AJ10" s="979">
        <v>1.628569840045371E-3</v>
      </c>
      <c r="AK10" s="979">
        <v>3.1880810596525925E-3</v>
      </c>
      <c r="AL10" s="979">
        <v>5.0208496040908849E-4</v>
      </c>
      <c r="AM10" s="979">
        <v>5.962836921389327E-5</v>
      </c>
      <c r="AN10" s="979">
        <v>3.6819651924699617E-2</v>
      </c>
      <c r="AO10" s="979">
        <v>1.5470223893628547E-4</v>
      </c>
      <c r="AP10" s="979">
        <v>9.8321186331452371E-4</v>
      </c>
      <c r="AQ10" s="957">
        <v>1.1510443125382972</v>
      </c>
    </row>
    <row r="11" spans="2:43" ht="16.5" customHeight="1">
      <c r="B11" s="166" t="s">
        <v>6</v>
      </c>
      <c r="C11" s="234" t="s">
        <v>135</v>
      </c>
      <c r="D11" s="978">
        <v>2.4995855641649751E-4</v>
      </c>
      <c r="E11" s="979">
        <v>7.8663668137174129E-5</v>
      </c>
      <c r="F11" s="979">
        <v>1.0717624925122287E-3</v>
      </c>
      <c r="G11" s="979">
        <v>1.927252170959632E-4</v>
      </c>
      <c r="H11" s="979">
        <v>1.0355262419518793E-4</v>
      </c>
      <c r="I11" s="979">
        <v>1.0115421392426864</v>
      </c>
      <c r="J11" s="979">
        <v>1.6877411103886276E-4</v>
      </c>
      <c r="K11" s="979">
        <v>7.0514262803987417E-5</v>
      </c>
      <c r="L11" s="979">
        <v>2.3926423639671013E-5</v>
      </c>
      <c r="M11" s="979">
        <v>2.2584350744873682E-4</v>
      </c>
      <c r="N11" s="979">
        <v>1.0881220637892215E-4</v>
      </c>
      <c r="O11" s="979">
        <v>4.6700825850666143E-5</v>
      </c>
      <c r="P11" s="979">
        <v>2.4614051583821563E-5</v>
      </c>
      <c r="Q11" s="979">
        <v>6.3859132034492673E-5</v>
      </c>
      <c r="R11" s="979">
        <v>7.1934084180871603E-5</v>
      </c>
      <c r="S11" s="979">
        <v>9.1660755337210896E-5</v>
      </c>
      <c r="T11" s="979">
        <v>7.4370267412186911E-5</v>
      </c>
      <c r="U11" s="979">
        <v>1.5072766136135527E-4</v>
      </c>
      <c r="V11" s="979">
        <v>5.9764502586633653E-5</v>
      </c>
      <c r="W11" s="979">
        <v>7.7507889645013733E-5</v>
      </c>
      <c r="X11" s="979">
        <v>6.5512014633311062E-5</v>
      </c>
      <c r="Y11" s="979">
        <v>1.8102385721675392E-4</v>
      </c>
      <c r="Z11" s="979">
        <v>1.4345910360321875E-4</v>
      </c>
      <c r="AA11" s="979">
        <v>2.5762057222617447E-5</v>
      </c>
      <c r="AB11" s="979">
        <v>7.7842088527292475E-5</v>
      </c>
      <c r="AC11" s="979">
        <v>1.0109587630969455E-4</v>
      </c>
      <c r="AD11" s="979">
        <v>2.0555558680556468E-4</v>
      </c>
      <c r="AE11" s="979">
        <v>8.2484577899855972E-5</v>
      </c>
      <c r="AF11" s="979">
        <v>8.1535136591225196E-6</v>
      </c>
      <c r="AG11" s="979">
        <v>8.5450519734935228E-5</v>
      </c>
      <c r="AH11" s="979">
        <v>5.9554451439679929E-5</v>
      </c>
      <c r="AI11" s="979">
        <v>1.7708694765845417E-4</v>
      </c>
      <c r="AJ11" s="979">
        <v>3.9759485666522227E-5</v>
      </c>
      <c r="AK11" s="979">
        <v>1.4604098937220363E-4</v>
      </c>
      <c r="AL11" s="979">
        <v>1.2785905729702305E-3</v>
      </c>
      <c r="AM11" s="979">
        <v>1.0807222290560469E-4</v>
      </c>
      <c r="AN11" s="979">
        <v>2.3739773130098651E-4</v>
      </c>
      <c r="AO11" s="979">
        <v>8.8114145532418059E-4</v>
      </c>
      <c r="AP11" s="979">
        <v>8.249611373074004E-5</v>
      </c>
      <c r="AQ11" s="957">
        <v>1.0184842906483265</v>
      </c>
    </row>
    <row r="12" spans="2:43" ht="16.5" customHeight="1">
      <c r="B12" s="166" t="s">
        <v>7</v>
      </c>
      <c r="C12" s="236" t="s">
        <v>108</v>
      </c>
      <c r="D12" s="978">
        <v>5.189368302256755E-3</v>
      </c>
      <c r="E12" s="979">
        <v>2.2249861002829117E-3</v>
      </c>
      <c r="F12" s="979">
        <v>8.1795766264383088E-4</v>
      </c>
      <c r="G12" s="979">
        <v>1.167385501927532E-3</v>
      </c>
      <c r="H12" s="979">
        <v>5.4410469054311742E-3</v>
      </c>
      <c r="I12" s="979">
        <v>1.7266539166324083E-3</v>
      </c>
      <c r="J12" s="979">
        <v>1.0687402740710543</v>
      </c>
      <c r="K12" s="979">
        <v>5.2376084943366735E-3</v>
      </c>
      <c r="L12" s="979">
        <v>3.2718405689685886E-4</v>
      </c>
      <c r="M12" s="979">
        <v>1.985600999868603E-3</v>
      </c>
      <c r="N12" s="979">
        <v>8.3620578220076937E-3</v>
      </c>
      <c r="O12" s="979">
        <v>6.4131826466000115E-4</v>
      </c>
      <c r="P12" s="979">
        <v>5.6589520473668959E-4</v>
      </c>
      <c r="Q12" s="979">
        <v>8.217680753097444E-4</v>
      </c>
      <c r="R12" s="979">
        <v>7.7380151374144561E-4</v>
      </c>
      <c r="S12" s="979">
        <v>5.5902053010214797E-4</v>
      </c>
      <c r="T12" s="979">
        <v>2.7691703287283623E-3</v>
      </c>
      <c r="U12" s="979">
        <v>1.9764193211801078E-3</v>
      </c>
      <c r="V12" s="979">
        <v>1.9278253184837842E-3</v>
      </c>
      <c r="W12" s="979">
        <v>1.5183907747289122E-3</v>
      </c>
      <c r="X12" s="979">
        <v>5.3428303619455395E-4</v>
      </c>
      <c r="Y12" s="979">
        <v>1.5119911692261316E-2</v>
      </c>
      <c r="Z12" s="979">
        <v>9.737731549628972E-3</v>
      </c>
      <c r="AA12" s="979">
        <v>1.2714112431870782E-3</v>
      </c>
      <c r="AB12" s="979">
        <v>1.6447511560942663E-3</v>
      </c>
      <c r="AC12" s="979">
        <v>1.4742128502177425E-3</v>
      </c>
      <c r="AD12" s="979">
        <v>2.4638474667999085E-3</v>
      </c>
      <c r="AE12" s="979">
        <v>1.8824660605759899E-3</v>
      </c>
      <c r="AF12" s="979">
        <v>3.2430071332363093E-4</v>
      </c>
      <c r="AG12" s="979">
        <v>1.1940527645304866E-3</v>
      </c>
      <c r="AH12" s="979">
        <v>5.0909787863993965E-3</v>
      </c>
      <c r="AI12" s="979">
        <v>1.0401790443377039E-3</v>
      </c>
      <c r="AJ12" s="979">
        <v>1.947933711409393E-3</v>
      </c>
      <c r="AK12" s="979">
        <v>1.9207297272525201E-3</v>
      </c>
      <c r="AL12" s="979">
        <v>5.4632774484250496E-3</v>
      </c>
      <c r="AM12" s="979">
        <v>1.549067003622171E-3</v>
      </c>
      <c r="AN12" s="979">
        <v>2.209794390493998E-3</v>
      </c>
      <c r="AO12" s="979">
        <v>0.10098799419672794</v>
      </c>
      <c r="AP12" s="979">
        <v>9.9112836937011693E-4</v>
      </c>
      <c r="AQ12" s="957">
        <v>1.2696217843758622</v>
      </c>
    </row>
    <row r="13" spans="2:43" ht="16.5" customHeight="1">
      <c r="B13" s="166" t="s">
        <v>8</v>
      </c>
      <c r="C13" s="234" t="s">
        <v>136</v>
      </c>
      <c r="D13" s="978">
        <v>4.2227019958623081E-3</v>
      </c>
      <c r="E13" s="979">
        <v>8.321710047545364E-5</v>
      </c>
      <c r="F13" s="979">
        <v>2.2586964678686806E-4</v>
      </c>
      <c r="G13" s="979">
        <v>4.8194985707223075E-4</v>
      </c>
      <c r="H13" s="979">
        <v>8.922587405882145E-4</v>
      </c>
      <c r="I13" s="979">
        <v>1.5215359074325851E-3</v>
      </c>
      <c r="J13" s="979">
        <v>2.578401103808141E-3</v>
      </c>
      <c r="K13" s="979">
        <v>1.0095721138124019</v>
      </c>
      <c r="L13" s="979">
        <v>1.8436798424298843E-3</v>
      </c>
      <c r="M13" s="979">
        <v>9.2495321830973962E-3</v>
      </c>
      <c r="N13" s="979">
        <v>2.1439640163812643E-3</v>
      </c>
      <c r="O13" s="979">
        <v>2.7215064234220658E-4</v>
      </c>
      <c r="P13" s="979">
        <v>2.1383281274006024E-4</v>
      </c>
      <c r="Q13" s="979">
        <v>5.9680138653210005E-4</v>
      </c>
      <c r="R13" s="979">
        <v>2.9967291577349291E-4</v>
      </c>
      <c r="S13" s="979">
        <v>2.5040328612255908E-4</v>
      </c>
      <c r="T13" s="979">
        <v>8.8421362192704547E-4</v>
      </c>
      <c r="U13" s="979">
        <v>7.9283204399889626E-4</v>
      </c>
      <c r="V13" s="979">
        <v>5.328487606211618E-4</v>
      </c>
      <c r="W13" s="979">
        <v>4.7518937618875381E-4</v>
      </c>
      <c r="X13" s="979">
        <v>7.5592929704568104E-4</v>
      </c>
      <c r="Y13" s="979">
        <v>1.4027767738228887E-3</v>
      </c>
      <c r="Z13" s="979">
        <v>3.6328361417436962E-4</v>
      </c>
      <c r="AA13" s="979">
        <v>7.1058565134314423E-5</v>
      </c>
      <c r="AB13" s="979">
        <v>5.8921090000199486E-4</v>
      </c>
      <c r="AC13" s="979">
        <v>7.4371835270626912E-4</v>
      </c>
      <c r="AD13" s="979">
        <v>5.400446653252906E-5</v>
      </c>
      <c r="AE13" s="979">
        <v>5.2701849911818674E-5</v>
      </c>
      <c r="AF13" s="979">
        <v>1.2643397251907902E-5</v>
      </c>
      <c r="AG13" s="979">
        <v>8.9256764127183892E-5</v>
      </c>
      <c r="AH13" s="979">
        <v>1.667017972933955E-4</v>
      </c>
      <c r="AI13" s="979">
        <v>1.0261724107369234E-4</v>
      </c>
      <c r="AJ13" s="979">
        <v>2.9305571352804526E-4</v>
      </c>
      <c r="AK13" s="979">
        <v>6.7409524284040229E-3</v>
      </c>
      <c r="AL13" s="979">
        <v>2.0190070808176702E-4</v>
      </c>
      <c r="AM13" s="979">
        <v>3.1391978739289569E-4</v>
      </c>
      <c r="AN13" s="979">
        <v>4.0256542259454992E-4</v>
      </c>
      <c r="AO13" s="979">
        <v>8.2140194370158468E-4</v>
      </c>
      <c r="AP13" s="979">
        <v>4.4206130171244224E-4</v>
      </c>
      <c r="AQ13" s="957">
        <v>1.0507529293770741</v>
      </c>
    </row>
    <row r="14" spans="2:43" ht="16.5" customHeight="1">
      <c r="B14" s="166" t="s">
        <v>9</v>
      </c>
      <c r="C14" s="236" t="s">
        <v>306</v>
      </c>
      <c r="D14" s="978">
        <v>4.8154492141496883E-4</v>
      </c>
      <c r="E14" s="979">
        <v>5.7262811476527979E-4</v>
      </c>
      <c r="F14" s="979">
        <v>2.243281050802402E-3</v>
      </c>
      <c r="G14" s="979">
        <v>1.1662917399570235E-3</v>
      </c>
      <c r="H14" s="979">
        <v>3.7323055429722347E-4</v>
      </c>
      <c r="I14" s="979">
        <v>2.3238208587140704E-4</v>
      </c>
      <c r="J14" s="979">
        <v>4.864922562791124E-4</v>
      </c>
      <c r="K14" s="979">
        <v>3.3382759001436031E-4</v>
      </c>
      <c r="L14" s="979">
        <v>1.0106211987255471</v>
      </c>
      <c r="M14" s="979">
        <v>2.1154234903640975E-4</v>
      </c>
      <c r="N14" s="979">
        <v>9.2412132705013315E-4</v>
      </c>
      <c r="O14" s="979">
        <v>5.8079631519881135E-4</v>
      </c>
      <c r="P14" s="979">
        <v>6.7782599654494862E-4</v>
      </c>
      <c r="Q14" s="979">
        <v>2.684945251008791E-4</v>
      </c>
      <c r="R14" s="979">
        <v>1.860970783295942E-4</v>
      </c>
      <c r="S14" s="979">
        <v>1.4546495354038287E-4</v>
      </c>
      <c r="T14" s="979">
        <v>2.0441622944435939E-4</v>
      </c>
      <c r="U14" s="979">
        <v>1.9002151989430441E-4</v>
      </c>
      <c r="V14" s="979">
        <v>1.52396515040075E-4</v>
      </c>
      <c r="W14" s="979">
        <v>1.1977646962737403E-4</v>
      </c>
      <c r="X14" s="979">
        <v>1.653158985424813E-4</v>
      </c>
      <c r="Y14" s="979">
        <v>5.9217764920121605E-4</v>
      </c>
      <c r="Z14" s="979">
        <v>7.3943324671606431E-4</v>
      </c>
      <c r="AA14" s="979">
        <v>2.2212027679205087E-3</v>
      </c>
      <c r="AB14" s="979">
        <v>6.2871608939266555E-4</v>
      </c>
      <c r="AC14" s="979">
        <v>7.4094483926890351E-4</v>
      </c>
      <c r="AD14" s="979">
        <v>5.2740598225731563E-4</v>
      </c>
      <c r="AE14" s="979">
        <v>1.8178643111122053E-4</v>
      </c>
      <c r="AF14" s="979">
        <v>3.3776104677462001E-5</v>
      </c>
      <c r="AG14" s="979">
        <v>5.7278156499131015E-3</v>
      </c>
      <c r="AH14" s="979">
        <v>1.926905003160563E-4</v>
      </c>
      <c r="AI14" s="979">
        <v>4.5294916793376462E-4</v>
      </c>
      <c r="AJ14" s="979">
        <v>2.7097410247218487E-4</v>
      </c>
      <c r="AK14" s="979">
        <v>1.9261873923747912E-4</v>
      </c>
      <c r="AL14" s="979">
        <v>3.0334922391787574E-4</v>
      </c>
      <c r="AM14" s="979">
        <v>1.8100572495543976E-4</v>
      </c>
      <c r="AN14" s="979">
        <v>4.6763941134883591E-4</v>
      </c>
      <c r="AO14" s="979">
        <v>3.073517366755523E-4</v>
      </c>
      <c r="AP14" s="979">
        <v>1.0752988029132098E-3</v>
      </c>
      <c r="AQ14" s="957">
        <v>1.0351742823865275</v>
      </c>
    </row>
    <row r="15" spans="2:43" ht="16.5" customHeight="1">
      <c r="B15" s="166" t="s">
        <v>10</v>
      </c>
      <c r="C15" s="236" t="s">
        <v>581</v>
      </c>
      <c r="D15" s="978">
        <v>1.090883383956145E-3</v>
      </c>
      <c r="E15" s="979">
        <v>1.8854995435185987E-3</v>
      </c>
      <c r="F15" s="979">
        <v>3.1176572332452883E-3</v>
      </c>
      <c r="G15" s="979">
        <v>1.16242958435916E-3</v>
      </c>
      <c r="H15" s="979">
        <v>2.883059082904405E-3</v>
      </c>
      <c r="I15" s="979">
        <v>1.4287429210979199E-3</v>
      </c>
      <c r="J15" s="979">
        <v>1.1561187941507122E-3</v>
      </c>
      <c r="K15" s="979">
        <v>5.3389337827241161E-3</v>
      </c>
      <c r="L15" s="979">
        <v>2.9008316952288131E-4</v>
      </c>
      <c r="M15" s="979">
        <v>1.0355360614250364</v>
      </c>
      <c r="N15" s="979">
        <v>1.5713822286363909E-3</v>
      </c>
      <c r="O15" s="979">
        <v>4.9256177073118078E-4</v>
      </c>
      <c r="P15" s="979">
        <v>5.0050237341882852E-4</v>
      </c>
      <c r="Q15" s="979">
        <v>7.3067337070435506E-4</v>
      </c>
      <c r="R15" s="979">
        <v>1.7195537521071127E-3</v>
      </c>
      <c r="S15" s="979">
        <v>2.5699553253706047E-3</v>
      </c>
      <c r="T15" s="979">
        <v>9.8739167499762494E-3</v>
      </c>
      <c r="U15" s="979">
        <v>2.5341665294608649E-3</v>
      </c>
      <c r="V15" s="979">
        <v>6.7256337650356424E-3</v>
      </c>
      <c r="W15" s="979">
        <v>6.6895277275684445E-3</v>
      </c>
      <c r="X15" s="979">
        <v>6.915275533107574E-3</v>
      </c>
      <c r="Y15" s="979">
        <v>8.9346239163750653E-3</v>
      </c>
      <c r="Z15" s="979">
        <v>2.4287745035062517E-3</v>
      </c>
      <c r="AA15" s="979">
        <v>2.7039394799898656E-4</v>
      </c>
      <c r="AB15" s="979">
        <v>7.0209317264118502E-3</v>
      </c>
      <c r="AC15" s="979">
        <v>2.4474287209538849E-3</v>
      </c>
      <c r="AD15" s="979">
        <v>1.3175613510688245E-3</v>
      </c>
      <c r="AE15" s="979">
        <v>8.1287681764931157E-4</v>
      </c>
      <c r="AF15" s="979">
        <v>1.7524561908986578E-4</v>
      </c>
      <c r="AG15" s="979">
        <v>1.0849252476104051E-3</v>
      </c>
      <c r="AH15" s="979">
        <v>7.2274528334139094E-4</v>
      </c>
      <c r="AI15" s="979">
        <v>6.1911139616705878E-4</v>
      </c>
      <c r="AJ15" s="979">
        <v>6.790685721620325E-4</v>
      </c>
      <c r="AK15" s="979">
        <v>5.9631978529878248E-4</v>
      </c>
      <c r="AL15" s="979">
        <v>1.7769614292035729E-3</v>
      </c>
      <c r="AM15" s="979">
        <v>2.438513983260753E-3</v>
      </c>
      <c r="AN15" s="979">
        <v>8.9963211131124509E-4</v>
      </c>
      <c r="AO15" s="979">
        <v>8.1234012762670983E-3</v>
      </c>
      <c r="AP15" s="979">
        <v>9.9572288278951043E-4</v>
      </c>
      <c r="AQ15" s="957">
        <v>1.1355568566170988</v>
      </c>
    </row>
    <row r="16" spans="2:43" ht="16.5" customHeight="1">
      <c r="B16" s="166" t="s">
        <v>11</v>
      </c>
      <c r="C16" s="234" t="s">
        <v>307</v>
      </c>
      <c r="D16" s="978">
        <v>1.2867230123832611E-3</v>
      </c>
      <c r="E16" s="979">
        <v>3.2013910179677158E-4</v>
      </c>
      <c r="F16" s="979">
        <v>8.8190688931856734E-5</v>
      </c>
      <c r="G16" s="979">
        <v>5.8555529284361153E-4</v>
      </c>
      <c r="H16" s="979">
        <v>2.1511984776016115E-3</v>
      </c>
      <c r="I16" s="979">
        <v>2.9165400251156504E-4</v>
      </c>
      <c r="J16" s="979">
        <v>9.8433795659611076E-4</v>
      </c>
      <c r="K16" s="979">
        <v>4.4986098804312832E-3</v>
      </c>
      <c r="L16" s="979">
        <v>4.2683852759294472E-3</v>
      </c>
      <c r="M16" s="979">
        <v>1.4363764005927019E-3</v>
      </c>
      <c r="N16" s="979">
        <v>1.0350726641696792</v>
      </c>
      <c r="O16" s="979">
        <v>5.8278465326810185E-3</v>
      </c>
      <c r="P16" s="979">
        <v>1.6390450542338498E-3</v>
      </c>
      <c r="Q16" s="979">
        <v>1.7350596228988995E-3</v>
      </c>
      <c r="R16" s="979">
        <v>5.8158068652418996E-3</v>
      </c>
      <c r="S16" s="979">
        <v>1.9988379722404221E-3</v>
      </c>
      <c r="T16" s="979">
        <v>1.3376042465191609E-2</v>
      </c>
      <c r="U16" s="979">
        <v>1.5325136838677778E-2</v>
      </c>
      <c r="V16" s="979">
        <v>3.3927873802861537E-3</v>
      </c>
      <c r="W16" s="979">
        <v>1.2390838859525231E-3</v>
      </c>
      <c r="X16" s="979">
        <v>9.6761857373590086E-4</v>
      </c>
      <c r="Y16" s="979">
        <v>2.0803516769460459E-3</v>
      </c>
      <c r="Z16" s="979">
        <v>2.179087459990104E-2</v>
      </c>
      <c r="AA16" s="979">
        <v>3.8947049664530468E-4</v>
      </c>
      <c r="AB16" s="979">
        <v>2.7377819557188781E-3</v>
      </c>
      <c r="AC16" s="979">
        <v>3.9506353139827328E-4</v>
      </c>
      <c r="AD16" s="979">
        <v>2.6041805467699421E-4</v>
      </c>
      <c r="AE16" s="979">
        <v>1.4612513759535681E-4</v>
      </c>
      <c r="AF16" s="979">
        <v>2.660133668201391E-4</v>
      </c>
      <c r="AG16" s="979">
        <v>3.1173049628850159E-4</v>
      </c>
      <c r="AH16" s="979">
        <v>2.1831108017788739E-4</v>
      </c>
      <c r="AI16" s="979">
        <v>3.7066770462780986E-4</v>
      </c>
      <c r="AJ16" s="979">
        <v>1.0607244647372826E-3</v>
      </c>
      <c r="AK16" s="979">
        <v>4.8627888191668446E-4</v>
      </c>
      <c r="AL16" s="979">
        <v>3.7380731284675532E-4</v>
      </c>
      <c r="AM16" s="979">
        <v>5.5062476832573972E-4</v>
      </c>
      <c r="AN16" s="979">
        <v>7.8322115977488794E-4</v>
      </c>
      <c r="AO16" s="979">
        <v>2.2013011534533383E-3</v>
      </c>
      <c r="AP16" s="979">
        <v>1.9898943009082947E-3</v>
      </c>
      <c r="AQ16" s="957">
        <v>1.1387137595931973</v>
      </c>
    </row>
    <row r="17" spans="2:43" ht="16.5" customHeight="1">
      <c r="B17" s="166" t="s">
        <v>12</v>
      </c>
      <c r="C17" s="234" t="s">
        <v>137</v>
      </c>
      <c r="D17" s="978">
        <v>2.3763451324627193E-5</v>
      </c>
      <c r="E17" s="979">
        <v>1.2147425731192908E-5</v>
      </c>
      <c r="F17" s="979">
        <v>1.5485171306227194E-5</v>
      </c>
      <c r="G17" s="979">
        <v>4.7129925992697968E-4</v>
      </c>
      <c r="H17" s="979">
        <v>3.6471834163408883E-5</v>
      </c>
      <c r="I17" s="979">
        <v>4.0678761451004591E-5</v>
      </c>
      <c r="J17" s="979">
        <v>1.5567474355516258E-4</v>
      </c>
      <c r="K17" s="979">
        <v>6.1923657968841693E-5</v>
      </c>
      <c r="L17" s="979">
        <v>1.8990763320417829E-5</v>
      </c>
      <c r="M17" s="979">
        <v>2.467619573570604E-4</v>
      </c>
      <c r="N17" s="979">
        <v>6.3111714796235932E-4</v>
      </c>
      <c r="O17" s="979">
        <v>1.0273872637334494</v>
      </c>
      <c r="P17" s="979">
        <v>4.8783444255923644E-5</v>
      </c>
      <c r="Q17" s="979">
        <v>2.0683829476815182E-2</v>
      </c>
      <c r="R17" s="979">
        <v>9.6199756345044206E-3</v>
      </c>
      <c r="S17" s="979">
        <v>7.4341388724843216E-3</v>
      </c>
      <c r="T17" s="979">
        <v>1.180839205565388E-3</v>
      </c>
      <c r="U17" s="979">
        <v>8.0419183712488276E-4</v>
      </c>
      <c r="V17" s="979">
        <v>4.036398494685599E-3</v>
      </c>
      <c r="W17" s="979">
        <v>7.5420722702748905E-4</v>
      </c>
      <c r="X17" s="979">
        <v>3.8599876191997011E-3</v>
      </c>
      <c r="Y17" s="979">
        <v>3.5104183678569685E-4</v>
      </c>
      <c r="Z17" s="979">
        <v>2.0383752752386412E-3</v>
      </c>
      <c r="AA17" s="979">
        <v>4.4609518174272946E-5</v>
      </c>
      <c r="AB17" s="979">
        <v>9.8577238791575423E-5</v>
      </c>
      <c r="AC17" s="979">
        <v>2.3529370776026663E-5</v>
      </c>
      <c r="AD17" s="979">
        <v>2.8587915334783869E-5</v>
      </c>
      <c r="AE17" s="979">
        <v>1.5634058451283716E-5</v>
      </c>
      <c r="AF17" s="979">
        <v>2.3306831589100085E-5</v>
      </c>
      <c r="AG17" s="979">
        <v>4.0451021366016103E-5</v>
      </c>
      <c r="AH17" s="979">
        <v>2.3099251220351681E-5</v>
      </c>
      <c r="AI17" s="979">
        <v>4.1834040174662553E-5</v>
      </c>
      <c r="AJ17" s="979">
        <v>1.958524083672624E-5</v>
      </c>
      <c r="AK17" s="979">
        <v>1.3951818806812049E-5</v>
      </c>
      <c r="AL17" s="979">
        <v>2.7495442575175438E-5</v>
      </c>
      <c r="AM17" s="979">
        <v>5.9195660945413192E-5</v>
      </c>
      <c r="AN17" s="979">
        <v>2.5930256240289719E-5</v>
      </c>
      <c r="AO17" s="979">
        <v>3.8006309178125323E-5</v>
      </c>
      <c r="AP17" s="979">
        <v>4.3184396956788681E-4</v>
      </c>
      <c r="AQ17" s="957">
        <v>1.0808689847752324</v>
      </c>
    </row>
    <row r="18" spans="2:43" ht="16.5" customHeight="1">
      <c r="B18" s="166" t="s">
        <v>13</v>
      </c>
      <c r="C18" s="234" t="s">
        <v>138</v>
      </c>
      <c r="D18" s="978">
        <v>3.1132178375458785E-5</v>
      </c>
      <c r="E18" s="979">
        <v>1.5246058572260583E-5</v>
      </c>
      <c r="F18" s="979">
        <v>2.4313325648534752E-5</v>
      </c>
      <c r="G18" s="979">
        <v>2.2420214117443041E-4</v>
      </c>
      <c r="H18" s="979">
        <v>4.2576957837459631E-4</v>
      </c>
      <c r="I18" s="979">
        <v>3.9223188094805235E-5</v>
      </c>
      <c r="J18" s="979">
        <v>1.1628285987352027E-4</v>
      </c>
      <c r="K18" s="979">
        <v>6.6714365048981179E-4</v>
      </c>
      <c r="L18" s="979">
        <v>2.0920793238259467E-5</v>
      </c>
      <c r="M18" s="979">
        <v>3.5259149562080056E-4</v>
      </c>
      <c r="N18" s="979">
        <v>1.1002851886172719E-3</v>
      </c>
      <c r="O18" s="979">
        <v>7.1860149485176137E-4</v>
      </c>
      <c r="P18" s="979">
        <v>1.0239597029308301</v>
      </c>
      <c r="Q18" s="979">
        <v>8.0162835258174667E-3</v>
      </c>
      <c r="R18" s="979">
        <v>6.2583425282438576E-3</v>
      </c>
      <c r="S18" s="979">
        <v>3.2603256150000818E-3</v>
      </c>
      <c r="T18" s="979">
        <v>9.4714117688026091E-3</v>
      </c>
      <c r="U18" s="979">
        <v>7.9248429511025974E-3</v>
      </c>
      <c r="V18" s="979">
        <v>1.0380316178497087E-2</v>
      </c>
      <c r="W18" s="979">
        <v>6.8922856636881389E-3</v>
      </c>
      <c r="X18" s="979">
        <v>4.4027846720753232E-3</v>
      </c>
      <c r="Y18" s="979">
        <v>2.1500013112386801E-3</v>
      </c>
      <c r="Z18" s="979">
        <v>1.377911983049353E-3</v>
      </c>
      <c r="AA18" s="979">
        <v>9.0139843754093922E-5</v>
      </c>
      <c r="AB18" s="979">
        <v>1.2191228798747442E-4</v>
      </c>
      <c r="AC18" s="979">
        <v>3.1340781526400773E-5</v>
      </c>
      <c r="AD18" s="979">
        <v>3.0102999483166452E-5</v>
      </c>
      <c r="AE18" s="979">
        <v>2.5522584237176752E-5</v>
      </c>
      <c r="AF18" s="979">
        <v>1.7080704639865312E-5</v>
      </c>
      <c r="AG18" s="979">
        <v>3.2762746932900604E-5</v>
      </c>
      <c r="AH18" s="979">
        <v>5.3964497266322771E-5</v>
      </c>
      <c r="AI18" s="979">
        <v>5.410882790711956E-5</v>
      </c>
      <c r="AJ18" s="979">
        <v>3.6440908775778625E-5</v>
      </c>
      <c r="AK18" s="979">
        <v>1.8593642105706846E-4</v>
      </c>
      <c r="AL18" s="979">
        <v>7.5976522887343239E-5</v>
      </c>
      <c r="AM18" s="979">
        <v>1.0684716789057589E-4</v>
      </c>
      <c r="AN18" s="979">
        <v>8.9953477174765505E-5</v>
      </c>
      <c r="AO18" s="979">
        <v>2.5170779517902576E-4</v>
      </c>
      <c r="AP18" s="979">
        <v>5.7325283488675956E-4</v>
      </c>
      <c r="AQ18" s="957">
        <v>1.0896069714828627</v>
      </c>
    </row>
    <row r="19" spans="2:43" ht="16.5" customHeight="1">
      <c r="B19" s="166" t="s">
        <v>14</v>
      </c>
      <c r="C19" s="234" t="s">
        <v>139</v>
      </c>
      <c r="D19" s="978">
        <v>5.1104998095759225E-4</v>
      </c>
      <c r="E19" s="979">
        <v>2.1619978420440035E-4</v>
      </c>
      <c r="F19" s="979">
        <v>2.7571171045719713E-4</v>
      </c>
      <c r="G19" s="979">
        <v>4.5458542852698453E-3</v>
      </c>
      <c r="H19" s="979">
        <v>1.238548188630613E-3</v>
      </c>
      <c r="I19" s="979">
        <v>1.2333531867903245E-3</v>
      </c>
      <c r="J19" s="979">
        <v>1.1291766428394583E-3</v>
      </c>
      <c r="K19" s="979">
        <v>2.4188388937125033E-3</v>
      </c>
      <c r="L19" s="979">
        <v>1.4806866190027708E-4</v>
      </c>
      <c r="M19" s="979">
        <v>1.6958004504714756E-3</v>
      </c>
      <c r="N19" s="979">
        <v>1.7352379134594534E-3</v>
      </c>
      <c r="O19" s="979">
        <v>8.247895070459363E-4</v>
      </c>
      <c r="P19" s="979">
        <v>3.2808288844149138E-4</v>
      </c>
      <c r="Q19" s="979">
        <v>1.0116532413205011</v>
      </c>
      <c r="R19" s="979">
        <v>6.6967976088465045E-3</v>
      </c>
      <c r="S19" s="979">
        <v>6.0106673059320825E-3</v>
      </c>
      <c r="T19" s="979">
        <v>4.1161681457670303E-3</v>
      </c>
      <c r="U19" s="979">
        <v>4.479621663557129E-3</v>
      </c>
      <c r="V19" s="979">
        <v>5.1622511000968445E-3</v>
      </c>
      <c r="W19" s="979">
        <v>4.4583649996938835E-3</v>
      </c>
      <c r="X19" s="979">
        <v>1.9997805989974628E-3</v>
      </c>
      <c r="Y19" s="979">
        <v>2.6575828049493198E-3</v>
      </c>
      <c r="Z19" s="979">
        <v>1.6130968077773918E-2</v>
      </c>
      <c r="AA19" s="979">
        <v>4.236589070140184E-4</v>
      </c>
      <c r="AB19" s="979">
        <v>7.8409882477341525E-4</v>
      </c>
      <c r="AC19" s="979">
        <v>1.8064424471208988E-4</v>
      </c>
      <c r="AD19" s="979">
        <v>6.2614842550058256E-4</v>
      </c>
      <c r="AE19" s="979">
        <v>1.3292023619844884E-4</v>
      </c>
      <c r="AF19" s="979">
        <v>2.4024977143821981E-4</v>
      </c>
      <c r="AG19" s="979">
        <v>3.6967261748384827E-4</v>
      </c>
      <c r="AH19" s="979">
        <v>2.4999720580330822E-4</v>
      </c>
      <c r="AI19" s="979">
        <v>8.4361786877202726E-4</v>
      </c>
      <c r="AJ19" s="979">
        <v>1.6651766194000238E-4</v>
      </c>
      <c r="AK19" s="979">
        <v>1.8472316974063352E-4</v>
      </c>
      <c r="AL19" s="979">
        <v>6.4268749961389384E-4</v>
      </c>
      <c r="AM19" s="979">
        <v>3.4057235617105151E-4</v>
      </c>
      <c r="AN19" s="979">
        <v>6.1255145230354848E-4</v>
      </c>
      <c r="AO19" s="979">
        <v>3.9101054124223008E-4</v>
      </c>
      <c r="AP19" s="979">
        <v>1.376037186796394E-3</v>
      </c>
      <c r="AQ19" s="957">
        <v>1.0872312636897998</v>
      </c>
    </row>
    <row r="20" spans="2:43" ht="16.5" customHeight="1">
      <c r="B20" s="166" t="s">
        <v>28</v>
      </c>
      <c r="C20" s="234" t="s">
        <v>527</v>
      </c>
      <c r="D20" s="978">
        <v>2.4198516569388415E-5</v>
      </c>
      <c r="E20" s="979">
        <v>2.2448788077249423E-5</v>
      </c>
      <c r="F20" s="979">
        <v>1.2291957525848697E-5</v>
      </c>
      <c r="G20" s="979">
        <v>2.753143060432002E-4</v>
      </c>
      <c r="H20" s="979">
        <v>3.1311926078077991E-5</v>
      </c>
      <c r="I20" s="979">
        <v>3.3650526886597352E-5</v>
      </c>
      <c r="J20" s="979">
        <v>7.5145408475459023E-5</v>
      </c>
      <c r="K20" s="979">
        <v>4.1813134631662163E-5</v>
      </c>
      <c r="L20" s="979">
        <v>2.6557506994302826E-5</v>
      </c>
      <c r="M20" s="979">
        <v>7.15870025736943E-5</v>
      </c>
      <c r="N20" s="979">
        <v>5.4815339898787064E-5</v>
      </c>
      <c r="O20" s="979">
        <v>8.2680036947343854E-5</v>
      </c>
      <c r="P20" s="979">
        <v>2.6059268083968902E-5</v>
      </c>
      <c r="Q20" s="979">
        <v>1.5967146616350413E-4</v>
      </c>
      <c r="R20" s="979">
        <v>1.0142391367861221</v>
      </c>
      <c r="S20" s="979">
        <v>5.4044799255731262E-3</v>
      </c>
      <c r="T20" s="979">
        <v>5.8461948144877449E-4</v>
      </c>
      <c r="U20" s="979">
        <v>2.956540877672735E-4</v>
      </c>
      <c r="V20" s="979">
        <v>1.3633672391280742E-3</v>
      </c>
      <c r="W20" s="979">
        <v>2.4429761608837257E-4</v>
      </c>
      <c r="X20" s="979">
        <v>1.1592354755175446E-3</v>
      </c>
      <c r="Y20" s="979">
        <v>1.9359533408149632E-4</v>
      </c>
      <c r="Z20" s="979">
        <v>7.0630209454137507E-4</v>
      </c>
      <c r="AA20" s="979">
        <v>5.4129051895069591E-5</v>
      </c>
      <c r="AB20" s="979">
        <v>1.2779863332482014E-3</v>
      </c>
      <c r="AC20" s="979">
        <v>5.0534332227001932E-5</v>
      </c>
      <c r="AD20" s="979">
        <v>5.7942015756385056E-5</v>
      </c>
      <c r="AE20" s="979">
        <v>6.1713345042983968E-5</v>
      </c>
      <c r="AF20" s="979">
        <v>1.6451163717792618E-5</v>
      </c>
      <c r="AG20" s="979">
        <v>1.0455963639451669E-4</v>
      </c>
      <c r="AH20" s="979">
        <v>8.0795289797403713E-5</v>
      </c>
      <c r="AI20" s="979">
        <v>8.1070973283038698E-5</v>
      </c>
      <c r="AJ20" s="979">
        <v>5.2128423499759193E-5</v>
      </c>
      <c r="AK20" s="979">
        <v>3.390790301616318E-5</v>
      </c>
      <c r="AL20" s="979">
        <v>5.146925737959968E-5</v>
      </c>
      <c r="AM20" s="979">
        <v>8.1248678658566895E-4</v>
      </c>
      <c r="AN20" s="979">
        <v>4.1159733304495289E-5</v>
      </c>
      <c r="AO20" s="979">
        <v>2.5985625183687073E-5</v>
      </c>
      <c r="AP20" s="979">
        <v>5.0998684272995127E-5</v>
      </c>
      <c r="AQ20" s="957">
        <v>1.0279815517798219</v>
      </c>
    </row>
    <row r="21" spans="2:43" ht="16.5" customHeight="1">
      <c r="B21" s="166" t="s">
        <v>109</v>
      </c>
      <c r="C21" s="234" t="s">
        <v>528</v>
      </c>
      <c r="D21" s="978">
        <v>7.9231286023663685E-5</v>
      </c>
      <c r="E21" s="979">
        <v>1.21904540388235E-4</v>
      </c>
      <c r="F21" s="979">
        <v>4.1445727998981472E-5</v>
      </c>
      <c r="G21" s="979">
        <v>7.5243049614774724E-4</v>
      </c>
      <c r="H21" s="979">
        <v>1.0270928444328462E-4</v>
      </c>
      <c r="I21" s="979">
        <v>1.1153689364550118E-4</v>
      </c>
      <c r="J21" s="979">
        <v>8.2230040723062459E-5</v>
      </c>
      <c r="K21" s="979">
        <v>1.4093544871348371E-4</v>
      </c>
      <c r="L21" s="979">
        <v>1.3373446445111151E-4</v>
      </c>
      <c r="M21" s="979">
        <v>8.4291633890866272E-4</v>
      </c>
      <c r="N21" s="979">
        <v>1.995572138823428E-4</v>
      </c>
      <c r="O21" s="979">
        <v>2.2768456885136106E-4</v>
      </c>
      <c r="P21" s="979">
        <v>6.7769767988786316E-5</v>
      </c>
      <c r="Q21" s="979">
        <v>1.9122613141142524E-4</v>
      </c>
      <c r="R21" s="979">
        <v>2.1608620571818516E-3</v>
      </c>
      <c r="S21" s="979">
        <v>1.0371335848006134</v>
      </c>
      <c r="T21" s="979">
        <v>2.1411368174563433E-4</v>
      </c>
      <c r="U21" s="979">
        <v>8.6818917312941825E-4</v>
      </c>
      <c r="V21" s="979">
        <v>7.3954642660817619E-4</v>
      </c>
      <c r="W21" s="979">
        <v>2.4896888115602355E-4</v>
      </c>
      <c r="X21" s="979">
        <v>3.5430544534651039E-4</v>
      </c>
      <c r="Y21" s="979">
        <v>1.954988810874591E-4</v>
      </c>
      <c r="Z21" s="979">
        <v>2.2763260835467072E-4</v>
      </c>
      <c r="AA21" s="979">
        <v>1.6390634487245664E-4</v>
      </c>
      <c r="AB21" s="979">
        <v>3.6487572790121805E-4</v>
      </c>
      <c r="AC21" s="979">
        <v>1.4184805779083966E-4</v>
      </c>
      <c r="AD21" s="979">
        <v>1.9553268803983937E-4</v>
      </c>
      <c r="AE21" s="979">
        <v>2.2241559504599027E-4</v>
      </c>
      <c r="AF21" s="979">
        <v>3.7234506710725357E-5</v>
      </c>
      <c r="AG21" s="979">
        <v>3.4542623250944266E-4</v>
      </c>
      <c r="AH21" s="979">
        <v>2.8274183809282575E-4</v>
      </c>
      <c r="AI21" s="979">
        <v>1.7809108015388484E-4</v>
      </c>
      <c r="AJ21" s="979">
        <v>1.4277108617516559E-4</v>
      </c>
      <c r="AK21" s="979">
        <v>9.8545775743774948E-5</v>
      </c>
      <c r="AL21" s="979">
        <v>1.7480073181434075E-4</v>
      </c>
      <c r="AM21" s="979">
        <v>3.1686277428019652E-3</v>
      </c>
      <c r="AN21" s="979">
        <v>1.0122804447326567E-4</v>
      </c>
      <c r="AO21" s="979">
        <v>6.0404930852423503E-5</v>
      </c>
      <c r="AP21" s="979">
        <v>1.5075150774342705E-4</v>
      </c>
      <c r="AQ21" s="957">
        <v>1.0510672160495227</v>
      </c>
    </row>
    <row r="22" spans="2:43" ht="16.5" customHeight="1">
      <c r="B22" s="166" t="s">
        <v>110</v>
      </c>
      <c r="C22" s="234" t="s">
        <v>529</v>
      </c>
      <c r="D22" s="978">
        <v>1.2455443474948269E-5</v>
      </c>
      <c r="E22" s="979">
        <v>7.2578459660171468E-6</v>
      </c>
      <c r="F22" s="979">
        <v>4.2622077912774978E-6</v>
      </c>
      <c r="G22" s="979">
        <v>9.5452866556908336E-6</v>
      </c>
      <c r="H22" s="979">
        <v>8.6660903621879417E-6</v>
      </c>
      <c r="I22" s="979">
        <v>8.7222311973100984E-6</v>
      </c>
      <c r="J22" s="979">
        <v>6.0100130807089844E-6</v>
      </c>
      <c r="K22" s="979">
        <v>8.3627870275452354E-6</v>
      </c>
      <c r="L22" s="979">
        <v>5.7409356417528238E-6</v>
      </c>
      <c r="M22" s="979">
        <v>5.8940098111585992E-6</v>
      </c>
      <c r="N22" s="979">
        <v>7.8654609948457345E-6</v>
      </c>
      <c r="O22" s="979">
        <v>4.8985697804788591E-6</v>
      </c>
      <c r="P22" s="979">
        <v>3.5557442645166433E-6</v>
      </c>
      <c r="Q22" s="979">
        <v>6.3219965360248078E-6</v>
      </c>
      <c r="R22" s="979">
        <v>7.0294858332399434E-5</v>
      </c>
      <c r="S22" s="979">
        <v>2.3178845699131482E-4</v>
      </c>
      <c r="T22" s="979">
        <v>1.0025496437892558</v>
      </c>
      <c r="U22" s="979">
        <v>1.0494875546116078E-5</v>
      </c>
      <c r="V22" s="979">
        <v>2.2007125550292047E-5</v>
      </c>
      <c r="W22" s="979">
        <v>1.9373983638475903E-5</v>
      </c>
      <c r="X22" s="979">
        <v>2.1215526649982172E-5</v>
      </c>
      <c r="Y22" s="979">
        <v>1.5440831621207991E-5</v>
      </c>
      <c r="Z22" s="979">
        <v>1.8722606340231592E-5</v>
      </c>
      <c r="AA22" s="979">
        <v>8.2288632718073304E-6</v>
      </c>
      <c r="AB22" s="979">
        <v>2.087871342389986E-5</v>
      </c>
      <c r="AC22" s="979">
        <v>1.1691913178667693E-5</v>
      </c>
      <c r="AD22" s="979">
        <v>4.40154063267202E-5</v>
      </c>
      <c r="AE22" s="979">
        <v>1.5189330423820359E-5</v>
      </c>
      <c r="AF22" s="979">
        <v>2.297376274519481E-6</v>
      </c>
      <c r="AG22" s="979">
        <v>1.9806285173171501E-5</v>
      </c>
      <c r="AH22" s="979">
        <v>2.1971091353697651E-5</v>
      </c>
      <c r="AI22" s="979">
        <v>9.2510057389692005E-5</v>
      </c>
      <c r="AJ22" s="979">
        <v>1.1076143818799152E-5</v>
      </c>
      <c r="AK22" s="979">
        <v>3.6970841510954147E-4</v>
      </c>
      <c r="AL22" s="979">
        <v>1.4933911240992818E-5</v>
      </c>
      <c r="AM22" s="979">
        <v>1.4989058085005701E-4</v>
      </c>
      <c r="AN22" s="979">
        <v>4.4928131933315544E-5</v>
      </c>
      <c r="AO22" s="979">
        <v>9.338183881607853E-4</v>
      </c>
      <c r="AP22" s="979">
        <v>2.9735679434931289E-5</v>
      </c>
      <c r="AQ22" s="957">
        <v>1.0048492209638751</v>
      </c>
    </row>
    <row r="23" spans="2:43" ht="16.5" customHeight="1">
      <c r="B23" s="166" t="s">
        <v>111</v>
      </c>
      <c r="C23" s="234" t="s">
        <v>530</v>
      </c>
      <c r="D23" s="978">
        <v>2.3847932019293679E-5</v>
      </c>
      <c r="E23" s="979">
        <v>2.5056580910352772E-5</v>
      </c>
      <c r="F23" s="979">
        <v>1.7808819681111919E-5</v>
      </c>
      <c r="G23" s="979">
        <v>4.7975535308913442E-5</v>
      </c>
      <c r="H23" s="979">
        <v>3.2653863007114062E-5</v>
      </c>
      <c r="I23" s="979">
        <v>4.1038164750953008E-5</v>
      </c>
      <c r="J23" s="979">
        <v>2.4772479099274589E-5</v>
      </c>
      <c r="K23" s="979">
        <v>4.1874771932866341E-5</v>
      </c>
      <c r="L23" s="979">
        <v>2.4106937533981712E-5</v>
      </c>
      <c r="M23" s="979">
        <v>2.5503172538110186E-5</v>
      </c>
      <c r="N23" s="979">
        <v>3.6760710749469594E-5</v>
      </c>
      <c r="O23" s="979">
        <v>2.3449374999290889E-5</v>
      </c>
      <c r="P23" s="979">
        <v>2.5683661801188945E-5</v>
      </c>
      <c r="Q23" s="979">
        <v>2.3976811836863247E-5</v>
      </c>
      <c r="R23" s="979">
        <v>2.2596840173194082E-4</v>
      </c>
      <c r="S23" s="979">
        <v>6.875815639399421E-4</v>
      </c>
      <c r="T23" s="979">
        <v>7.3522275312201879E-3</v>
      </c>
      <c r="U23" s="979">
        <v>1.0213520167599004</v>
      </c>
      <c r="V23" s="979">
        <v>1.0723463007537924E-2</v>
      </c>
      <c r="W23" s="979">
        <v>2.1468755842830756E-2</v>
      </c>
      <c r="X23" s="979">
        <v>1.6578526172186766E-3</v>
      </c>
      <c r="Y23" s="979">
        <v>9.3969375945266006E-4</v>
      </c>
      <c r="Z23" s="979">
        <v>7.4515605050988736E-5</v>
      </c>
      <c r="AA23" s="979">
        <v>4.5040421091703616E-5</v>
      </c>
      <c r="AB23" s="979">
        <v>8.5993698517998043E-5</v>
      </c>
      <c r="AC23" s="979">
        <v>4.8709655080160714E-5</v>
      </c>
      <c r="AD23" s="979">
        <v>6.4287781137309719E-5</v>
      </c>
      <c r="AE23" s="979">
        <v>7.9037764766539331E-5</v>
      </c>
      <c r="AF23" s="979">
        <v>1.1699470204416386E-5</v>
      </c>
      <c r="AG23" s="979">
        <v>9.5952876411860624E-5</v>
      </c>
      <c r="AH23" s="979">
        <v>1.7501852569571464E-4</v>
      </c>
      <c r="AI23" s="979">
        <v>1.6730914178623055E-4</v>
      </c>
      <c r="AJ23" s="979">
        <v>1.1766813884263369E-4</v>
      </c>
      <c r="AK23" s="979">
        <v>3.8029343566132708E-5</v>
      </c>
      <c r="AL23" s="979">
        <v>7.4140544934728206E-5</v>
      </c>
      <c r="AM23" s="979">
        <v>8.4203793103407407E-4</v>
      </c>
      <c r="AN23" s="979">
        <v>3.5867484569998548E-5</v>
      </c>
      <c r="AO23" s="979">
        <v>2.6779729150174271E-3</v>
      </c>
      <c r="AP23" s="979">
        <v>7.5426558844668721E-5</v>
      </c>
      <c r="AQ23" s="957">
        <v>1.0695307761565538</v>
      </c>
    </row>
    <row r="24" spans="2:43" ht="16.5" customHeight="1">
      <c r="B24" s="166" t="s">
        <v>113</v>
      </c>
      <c r="C24" s="234" t="s">
        <v>531</v>
      </c>
      <c r="D24" s="978">
        <v>1.6667907060164886E-6</v>
      </c>
      <c r="E24" s="979">
        <v>1.2345487162878554E-6</v>
      </c>
      <c r="F24" s="979">
        <v>1.650885122369577E-5</v>
      </c>
      <c r="G24" s="979">
        <v>3.1903395790746959E-6</v>
      </c>
      <c r="H24" s="979">
        <v>1.9626014957850192E-6</v>
      </c>
      <c r="I24" s="979">
        <v>2.169410017980686E-6</v>
      </c>
      <c r="J24" s="979">
        <v>1.8617701112362932E-6</v>
      </c>
      <c r="K24" s="979">
        <v>2.406222963272963E-6</v>
      </c>
      <c r="L24" s="979">
        <v>1.6696580358355836E-6</v>
      </c>
      <c r="M24" s="979">
        <v>2.0088155968487575E-6</v>
      </c>
      <c r="N24" s="979">
        <v>2.3421040598451445E-6</v>
      </c>
      <c r="O24" s="979">
        <v>1.7218199257576728E-6</v>
      </c>
      <c r="P24" s="979">
        <v>1.3858853316656891E-6</v>
      </c>
      <c r="Q24" s="979">
        <v>5.4060345656580009E-6</v>
      </c>
      <c r="R24" s="979">
        <v>4.5934361328896495E-5</v>
      </c>
      <c r="S24" s="979">
        <v>1.8193310047673659E-4</v>
      </c>
      <c r="T24" s="979">
        <v>7.1442876456669378E-5</v>
      </c>
      <c r="U24" s="979">
        <v>1.4220735292538248E-4</v>
      </c>
      <c r="V24" s="979">
        <v>1.0005654710835816</v>
      </c>
      <c r="W24" s="979">
        <v>1.2276464080287187E-4</v>
      </c>
      <c r="X24" s="979">
        <v>1.7267622044666049E-4</v>
      </c>
      <c r="Y24" s="979">
        <v>1.9328516163574392E-5</v>
      </c>
      <c r="Z24" s="979">
        <v>5.1000784584341573E-5</v>
      </c>
      <c r="AA24" s="979">
        <v>3.2467382152537164E-6</v>
      </c>
      <c r="AB24" s="979">
        <v>7.5680338902006275E-6</v>
      </c>
      <c r="AC24" s="979">
        <v>2.7017594663773018E-6</v>
      </c>
      <c r="AD24" s="979">
        <v>4.8322161787983016E-6</v>
      </c>
      <c r="AE24" s="979">
        <v>3.8459230208656016E-6</v>
      </c>
      <c r="AF24" s="979">
        <v>1.1192895232798612E-6</v>
      </c>
      <c r="AG24" s="979">
        <v>7.1290149221384988E-6</v>
      </c>
      <c r="AH24" s="979">
        <v>6.259163271992225E-6</v>
      </c>
      <c r="AI24" s="979">
        <v>1.2491719723500288E-5</v>
      </c>
      <c r="AJ24" s="979">
        <v>6.954374841697986E-6</v>
      </c>
      <c r="AK24" s="979">
        <v>2.2772847783958082E-6</v>
      </c>
      <c r="AL24" s="979">
        <v>3.2247811091914633E-6</v>
      </c>
      <c r="AM24" s="979">
        <v>4.9788085458868984E-5</v>
      </c>
      <c r="AN24" s="979">
        <v>2.8140180006363815E-6</v>
      </c>
      <c r="AO24" s="979">
        <v>2.0946382702668441E-6</v>
      </c>
      <c r="AP24" s="979">
        <v>1.2404672793584758E-5</v>
      </c>
      <c r="AQ24" s="957">
        <v>1.0015470455025606</v>
      </c>
    </row>
    <row r="25" spans="2:43" ht="16.5" customHeight="1">
      <c r="B25" s="166" t="s">
        <v>114</v>
      </c>
      <c r="C25" s="234" t="s">
        <v>582</v>
      </c>
      <c r="D25" s="978">
        <v>4.2089047072173948E-7</v>
      </c>
      <c r="E25" s="979">
        <v>9.8800705929371438E-7</v>
      </c>
      <c r="F25" s="979">
        <v>2.2897605306331863E-7</v>
      </c>
      <c r="G25" s="979">
        <v>6.744845131139019E-7</v>
      </c>
      <c r="H25" s="979">
        <v>5.7536246551875382E-7</v>
      </c>
      <c r="I25" s="979">
        <v>5.1245608498261741E-7</v>
      </c>
      <c r="J25" s="979">
        <v>4.5541540715076498E-7</v>
      </c>
      <c r="K25" s="979">
        <v>1.2375560659008932E-6</v>
      </c>
      <c r="L25" s="979">
        <v>4.0789784834560296E-7</v>
      </c>
      <c r="M25" s="979">
        <v>4.0882779586233188E-7</v>
      </c>
      <c r="N25" s="979">
        <v>4.9611214830265781E-7</v>
      </c>
      <c r="O25" s="979">
        <v>3.9722984568081288E-7</v>
      </c>
      <c r="P25" s="979">
        <v>3.1426687914452243E-7</v>
      </c>
      <c r="Q25" s="979">
        <v>9.8008503562093547E-7</v>
      </c>
      <c r="R25" s="979">
        <v>1.0933987011199249E-6</v>
      </c>
      <c r="S25" s="979">
        <v>3.1354436121331691E-6</v>
      </c>
      <c r="T25" s="979">
        <v>6.4853330435220754E-7</v>
      </c>
      <c r="U25" s="979">
        <v>7.4379391703401604E-7</v>
      </c>
      <c r="V25" s="979">
        <v>3.8972994145259187E-7</v>
      </c>
      <c r="W25" s="979">
        <v>1.0002243953324734</v>
      </c>
      <c r="X25" s="979">
        <v>3.848144027874365E-7</v>
      </c>
      <c r="Y25" s="979">
        <v>5.0829767909258665E-7</v>
      </c>
      <c r="Z25" s="979">
        <v>1.4242614396341308E-5</v>
      </c>
      <c r="AA25" s="979">
        <v>8.2984609809222613E-7</v>
      </c>
      <c r="AB25" s="979">
        <v>1.3602830544895574E-6</v>
      </c>
      <c r="AC25" s="979">
        <v>7.4197465508743743E-7</v>
      </c>
      <c r="AD25" s="979">
        <v>2.8283903945850749E-6</v>
      </c>
      <c r="AE25" s="979">
        <v>1.7370053636528819E-6</v>
      </c>
      <c r="AF25" s="979">
        <v>4.7483644601872341E-7</v>
      </c>
      <c r="AG25" s="979">
        <v>1.680928917457398E-6</v>
      </c>
      <c r="AH25" s="979">
        <v>2.3290010253532893E-6</v>
      </c>
      <c r="AI25" s="979">
        <v>8.3779302326497525E-6</v>
      </c>
      <c r="AJ25" s="979">
        <v>1.0605746687127044E-6</v>
      </c>
      <c r="AK25" s="979">
        <v>6.0154045221641096E-7</v>
      </c>
      <c r="AL25" s="979">
        <v>1.2141102056252867E-6</v>
      </c>
      <c r="AM25" s="979">
        <v>8.6414812851439193E-6</v>
      </c>
      <c r="AN25" s="979">
        <v>1.5415385848532088E-6</v>
      </c>
      <c r="AO25" s="979">
        <v>5.179662502380058E-7</v>
      </c>
      <c r="AP25" s="979">
        <v>2.5128501688545747E-6</v>
      </c>
      <c r="AQ25" s="957">
        <v>1.0002900897839031</v>
      </c>
    </row>
    <row r="26" spans="2:43" ht="16.5" customHeight="1">
      <c r="B26" s="166" t="s">
        <v>115</v>
      </c>
      <c r="C26" s="234" t="s">
        <v>140</v>
      </c>
      <c r="D26" s="978">
        <v>2.0917356110924294E-5</v>
      </c>
      <c r="E26" s="979">
        <v>1.8327388057014449E-5</v>
      </c>
      <c r="F26" s="979">
        <v>8.1462169699043593E-4</v>
      </c>
      <c r="G26" s="979">
        <v>4.5369759621332902E-5</v>
      </c>
      <c r="H26" s="979">
        <v>2.6788792151074003E-5</v>
      </c>
      <c r="I26" s="979">
        <v>2.4339860443250608E-5</v>
      </c>
      <c r="J26" s="979">
        <v>1.7837251922458469E-5</v>
      </c>
      <c r="K26" s="979">
        <v>2.9386671142341845E-5</v>
      </c>
      <c r="L26" s="979">
        <v>2.1724499994993231E-5</v>
      </c>
      <c r="M26" s="979">
        <v>1.9056089377190712E-5</v>
      </c>
      <c r="N26" s="979">
        <v>2.6376169886316542E-5</v>
      </c>
      <c r="O26" s="979">
        <v>1.7136189028903787E-5</v>
      </c>
      <c r="P26" s="979">
        <v>1.3499127659629022E-5</v>
      </c>
      <c r="Q26" s="979">
        <v>1.6861936890574998E-5</v>
      </c>
      <c r="R26" s="979">
        <v>1.8287931568831481E-5</v>
      </c>
      <c r="S26" s="979">
        <v>1.6502338511331307E-5</v>
      </c>
      <c r="T26" s="979">
        <v>1.6157274749235086E-5</v>
      </c>
      <c r="U26" s="979">
        <v>1.9778610834109577E-5</v>
      </c>
      <c r="V26" s="979">
        <v>1.9478555969128017E-5</v>
      </c>
      <c r="W26" s="979">
        <v>1.7990439232162779E-5</v>
      </c>
      <c r="X26" s="979">
        <v>1.0058450098305243</v>
      </c>
      <c r="Y26" s="979">
        <v>3.4317614403319457E-5</v>
      </c>
      <c r="Z26" s="979">
        <v>4.2915489162455277E-5</v>
      </c>
      <c r="AA26" s="979">
        <v>3.3637256151043617E-5</v>
      </c>
      <c r="AB26" s="979">
        <v>5.7787700114676371E-5</v>
      </c>
      <c r="AC26" s="979">
        <v>3.3118839103984454E-5</v>
      </c>
      <c r="AD26" s="979">
        <v>4.8085285470826209E-5</v>
      </c>
      <c r="AE26" s="979">
        <v>4.6825959275970676E-5</v>
      </c>
      <c r="AF26" s="979">
        <v>7.6100446967539384E-6</v>
      </c>
      <c r="AG26" s="979">
        <v>2.1283281426447736E-4</v>
      </c>
      <c r="AH26" s="979">
        <v>5.8165036405719588E-5</v>
      </c>
      <c r="AI26" s="979">
        <v>8.9467125368271526E-5</v>
      </c>
      <c r="AJ26" s="979">
        <v>3.1817820216614087E-5</v>
      </c>
      <c r="AK26" s="979">
        <v>2.1181901920579921E-5</v>
      </c>
      <c r="AL26" s="979">
        <v>3.7753579705718198E-5</v>
      </c>
      <c r="AM26" s="979">
        <v>6.2064519882781529E-4</v>
      </c>
      <c r="AN26" s="979">
        <v>2.5286402085675205E-5</v>
      </c>
      <c r="AO26" s="979">
        <v>1.5955022027625016E-5</v>
      </c>
      <c r="AP26" s="979">
        <v>5.0899593882175372E-5</v>
      </c>
      <c r="AQ26" s="957">
        <v>1.0085337504537495</v>
      </c>
    </row>
    <row r="27" spans="2:43" ht="16.5" customHeight="1">
      <c r="B27" s="166" t="s">
        <v>116</v>
      </c>
      <c r="C27" s="234" t="s">
        <v>112</v>
      </c>
      <c r="D27" s="978">
        <v>5.5971296825975392E-4</v>
      </c>
      <c r="E27" s="979">
        <v>1.2052887624374278E-3</v>
      </c>
      <c r="F27" s="979">
        <v>2.2029299138083651E-3</v>
      </c>
      <c r="G27" s="979">
        <v>1.2407097671987156E-3</v>
      </c>
      <c r="H27" s="979">
        <v>2.3101354762768114E-3</v>
      </c>
      <c r="I27" s="979">
        <v>7.5203517069161018E-3</v>
      </c>
      <c r="J27" s="979">
        <v>3.9731919479345824E-3</v>
      </c>
      <c r="K27" s="979">
        <v>1.0125997098657479E-3</v>
      </c>
      <c r="L27" s="979">
        <v>4.9628831755336522E-4</v>
      </c>
      <c r="M27" s="979">
        <v>6.9992274460098857E-4</v>
      </c>
      <c r="N27" s="979">
        <v>3.3677684465256261E-3</v>
      </c>
      <c r="O27" s="979">
        <v>2.0984499344665034E-3</v>
      </c>
      <c r="P27" s="979">
        <v>9.3104138408496816E-3</v>
      </c>
      <c r="Q27" s="979">
        <v>6.0883618453126838E-4</v>
      </c>
      <c r="R27" s="979">
        <v>5.4099138018822996E-4</v>
      </c>
      <c r="S27" s="979">
        <v>8.804211514887953E-4</v>
      </c>
      <c r="T27" s="979">
        <v>1.7673400884228438E-3</v>
      </c>
      <c r="U27" s="979">
        <v>1.3149850042207633E-3</v>
      </c>
      <c r="V27" s="979">
        <v>8.7362790521143779E-4</v>
      </c>
      <c r="W27" s="979">
        <v>1.8227316506655665E-3</v>
      </c>
      <c r="X27" s="979">
        <v>5.3111999567732177E-4</v>
      </c>
      <c r="Y27" s="979">
        <v>1.014698997045155</v>
      </c>
      <c r="Z27" s="979">
        <v>1.194374000566552E-3</v>
      </c>
      <c r="AA27" s="979">
        <v>2.3178871842256033E-3</v>
      </c>
      <c r="AB27" s="979">
        <v>1.5172682892854714E-3</v>
      </c>
      <c r="AC27" s="979">
        <v>1.3233023614223458E-3</v>
      </c>
      <c r="AD27" s="979">
        <v>1.8853577952958574E-3</v>
      </c>
      <c r="AE27" s="979">
        <v>3.9118348133141724E-3</v>
      </c>
      <c r="AF27" s="979">
        <v>2.8336670278299788E-4</v>
      </c>
      <c r="AG27" s="979">
        <v>9.564743156185941E-4</v>
      </c>
      <c r="AH27" s="979">
        <v>4.5903783301275069E-3</v>
      </c>
      <c r="AI27" s="979">
        <v>2.2205269041560001E-3</v>
      </c>
      <c r="AJ27" s="979">
        <v>3.391352090957343E-3</v>
      </c>
      <c r="AK27" s="979">
        <v>1.2066040768598438E-3</v>
      </c>
      <c r="AL27" s="979">
        <v>9.8110416436646194E-3</v>
      </c>
      <c r="AM27" s="979">
        <v>2.3849367247969671E-3</v>
      </c>
      <c r="AN27" s="979">
        <v>1.8763814313601168E-3</v>
      </c>
      <c r="AO27" s="979">
        <v>3.0424105197385868E-2</v>
      </c>
      <c r="AP27" s="979">
        <v>1.3373934290477208E-3</v>
      </c>
      <c r="AQ27" s="957">
        <v>1.1296693992331224</v>
      </c>
    </row>
    <row r="28" spans="2:43" ht="16.5" customHeight="1">
      <c r="B28" s="166" t="s">
        <v>117</v>
      </c>
      <c r="C28" s="234" t="s">
        <v>18</v>
      </c>
      <c r="D28" s="978">
        <v>3.8450459452548571E-3</v>
      </c>
      <c r="E28" s="979">
        <v>1.7969685720566498E-3</v>
      </c>
      <c r="F28" s="979">
        <v>5.461586537497911E-4</v>
      </c>
      <c r="G28" s="979">
        <v>5.1225148541231211E-3</v>
      </c>
      <c r="H28" s="979">
        <v>2.0073523575538529E-3</v>
      </c>
      <c r="I28" s="979">
        <v>3.5909324670782674E-3</v>
      </c>
      <c r="J28" s="979">
        <v>4.6084689049505348E-3</v>
      </c>
      <c r="K28" s="979">
        <v>2.7644238253766093E-3</v>
      </c>
      <c r="L28" s="979">
        <v>4.7318867160361325E-3</v>
      </c>
      <c r="M28" s="979">
        <v>4.0415258922395659E-3</v>
      </c>
      <c r="N28" s="979">
        <v>6.8271817074893318E-3</v>
      </c>
      <c r="O28" s="979">
        <v>7.5085557907299226E-3</v>
      </c>
      <c r="P28" s="979">
        <v>6.7918823465486803E-3</v>
      </c>
      <c r="Q28" s="979">
        <v>4.4999806578693144E-3</v>
      </c>
      <c r="R28" s="979">
        <v>2.918303049212805E-3</v>
      </c>
      <c r="S28" s="979">
        <v>2.7018029375805606E-3</v>
      </c>
      <c r="T28" s="979">
        <v>2.3294657227623844E-3</v>
      </c>
      <c r="U28" s="979">
        <v>4.9721502370037021E-3</v>
      </c>
      <c r="V28" s="979">
        <v>2.5332245185496188E-3</v>
      </c>
      <c r="W28" s="979">
        <v>2.4067906499225691E-3</v>
      </c>
      <c r="X28" s="979">
        <v>1.2081684175530734E-3</v>
      </c>
      <c r="Y28" s="979">
        <v>2.4734903813770073E-3</v>
      </c>
      <c r="Z28" s="979">
        <v>1.0016128226307102</v>
      </c>
      <c r="AA28" s="979">
        <v>1.4486608514468532E-2</v>
      </c>
      <c r="AB28" s="979">
        <v>3.3465544940800153E-2</v>
      </c>
      <c r="AC28" s="979">
        <v>4.652927980775364E-3</v>
      </c>
      <c r="AD28" s="979">
        <v>4.7209497627932638E-3</v>
      </c>
      <c r="AE28" s="979">
        <v>3.4475469023902208E-3</v>
      </c>
      <c r="AF28" s="979">
        <v>1.0163942131752524E-2</v>
      </c>
      <c r="AG28" s="979">
        <v>8.9215043517200578E-3</v>
      </c>
      <c r="AH28" s="979">
        <v>5.6385738209029325E-3</v>
      </c>
      <c r="AI28" s="979">
        <v>1.0486894871049094E-2</v>
      </c>
      <c r="AJ28" s="979">
        <v>4.9819852514301705E-3</v>
      </c>
      <c r="AK28" s="979">
        <v>3.1258111345602857E-3</v>
      </c>
      <c r="AL28" s="979">
        <v>3.1590400384924706E-3</v>
      </c>
      <c r="AM28" s="979">
        <v>2.4982450787490043E-3</v>
      </c>
      <c r="AN28" s="979">
        <v>3.8449598677535498E-3</v>
      </c>
      <c r="AO28" s="979">
        <v>1.497932231977694E-3</v>
      </c>
      <c r="AP28" s="979">
        <v>3.9360538252804309E-3</v>
      </c>
      <c r="AQ28" s="957">
        <v>1.2008676179406241</v>
      </c>
    </row>
    <row r="29" spans="2:43" ht="16.5" customHeight="1">
      <c r="B29" s="166" t="s">
        <v>118</v>
      </c>
      <c r="C29" s="234" t="s">
        <v>141</v>
      </c>
      <c r="D29" s="978">
        <v>1.2176041592889503E-2</v>
      </c>
      <c r="E29" s="979">
        <v>5.9290518346657552E-3</v>
      </c>
      <c r="F29" s="979">
        <v>4.4932576428339628E-3</v>
      </c>
      <c r="G29" s="979">
        <v>3.919428518901899E-2</v>
      </c>
      <c r="H29" s="979">
        <v>1.686347624996664E-2</v>
      </c>
      <c r="I29" s="979">
        <v>2.3749686599583552E-2</v>
      </c>
      <c r="J29" s="979">
        <v>5.2957137344551125E-2</v>
      </c>
      <c r="K29" s="979">
        <v>1.6879453769124066E-2</v>
      </c>
      <c r="L29" s="979">
        <v>2.0253303875965321E-2</v>
      </c>
      <c r="M29" s="979">
        <v>2.915335389464202E-2</v>
      </c>
      <c r="N29" s="979">
        <v>4.2784911077697774E-2</v>
      </c>
      <c r="O29" s="979">
        <v>8.8486141394779519E-2</v>
      </c>
      <c r="P29" s="979">
        <v>0.10567876199974632</v>
      </c>
      <c r="Q29" s="979">
        <v>2.0970472095692184E-2</v>
      </c>
      <c r="R29" s="979">
        <v>1.6565543165713587E-2</v>
      </c>
      <c r="S29" s="979">
        <v>1.2166023195779216E-2</v>
      </c>
      <c r="T29" s="979">
        <v>1.422392928198171E-2</v>
      </c>
      <c r="U29" s="979">
        <v>2.4145863696858162E-2</v>
      </c>
      <c r="V29" s="979">
        <v>1.3218166312325618E-2</v>
      </c>
      <c r="W29" s="979">
        <v>7.2894002925840938E-3</v>
      </c>
      <c r="X29" s="979">
        <v>1.3453929183018798E-2</v>
      </c>
      <c r="Y29" s="979">
        <v>1.7789589089377774E-2</v>
      </c>
      <c r="Z29" s="979">
        <v>6.2112588461698181E-3</v>
      </c>
      <c r="AA29" s="979">
        <v>1.0828197436543145</v>
      </c>
      <c r="AB29" s="979">
        <v>4.1484357361608569E-2</v>
      </c>
      <c r="AC29" s="979">
        <v>6.375048861946625E-2</v>
      </c>
      <c r="AD29" s="979">
        <v>2.580586883573123E-2</v>
      </c>
      <c r="AE29" s="979">
        <v>6.1383903688686679E-3</v>
      </c>
      <c r="AF29" s="979">
        <v>1.8169680898537132E-3</v>
      </c>
      <c r="AG29" s="979">
        <v>8.5275497275910331E-3</v>
      </c>
      <c r="AH29" s="979">
        <v>9.8125891729786332E-3</v>
      </c>
      <c r="AI29" s="979">
        <v>1.3319821616842415E-2</v>
      </c>
      <c r="AJ29" s="979">
        <v>2.114394379211653E-2</v>
      </c>
      <c r="AK29" s="979">
        <v>1.3254591592650685E-2</v>
      </c>
      <c r="AL29" s="979">
        <v>6.3178032307528321E-3</v>
      </c>
      <c r="AM29" s="979">
        <v>6.6020289996006586E-3</v>
      </c>
      <c r="AN29" s="979">
        <v>3.8806583829786856E-2</v>
      </c>
      <c r="AO29" s="979">
        <v>9.8228155565800203E-3</v>
      </c>
      <c r="AP29" s="979">
        <v>9.6679025468992767E-3</v>
      </c>
      <c r="AQ29" s="957">
        <v>1.9637244846206074</v>
      </c>
    </row>
    <row r="30" spans="2:43" ht="16.5" customHeight="1">
      <c r="B30" s="166" t="s">
        <v>119</v>
      </c>
      <c r="C30" s="234" t="s">
        <v>532</v>
      </c>
      <c r="D30" s="978">
        <v>1.0328194915126417E-3</v>
      </c>
      <c r="E30" s="979">
        <v>6.0869302981615681E-4</v>
      </c>
      <c r="F30" s="979">
        <v>3.9914854812432397E-4</v>
      </c>
      <c r="G30" s="979">
        <v>4.284616548298619E-3</v>
      </c>
      <c r="H30" s="979">
        <v>3.1595954477067231E-3</v>
      </c>
      <c r="I30" s="979">
        <v>1.5874819915749209E-3</v>
      </c>
      <c r="J30" s="979">
        <v>3.8385540730313103E-3</v>
      </c>
      <c r="K30" s="979">
        <v>3.8480092569641447E-3</v>
      </c>
      <c r="L30" s="979">
        <v>1.0518249343756264E-3</v>
      </c>
      <c r="M30" s="979">
        <v>1.4915071913697022E-3</v>
      </c>
      <c r="N30" s="979">
        <v>2.0813226885300264E-3</v>
      </c>
      <c r="O30" s="979">
        <v>1.548071189316008E-3</v>
      </c>
      <c r="P30" s="979">
        <v>2.3814386922241123E-3</v>
      </c>
      <c r="Q30" s="979">
        <v>1.13827164002825E-3</v>
      </c>
      <c r="R30" s="979">
        <v>1.4614551597802892E-3</v>
      </c>
      <c r="S30" s="979">
        <v>1.1197042281567992E-3</v>
      </c>
      <c r="T30" s="979">
        <v>1.115121679616585E-3</v>
      </c>
      <c r="U30" s="979">
        <v>2.2321797304470006E-3</v>
      </c>
      <c r="V30" s="979">
        <v>7.6672684335368595E-4</v>
      </c>
      <c r="W30" s="979">
        <v>5.7952686575380363E-4</v>
      </c>
      <c r="X30" s="979">
        <v>5.9634926916299965E-4</v>
      </c>
      <c r="Y30" s="979">
        <v>2.0013668216431351E-3</v>
      </c>
      <c r="Z30" s="979">
        <v>1.4031419414194846E-3</v>
      </c>
      <c r="AA30" s="979">
        <v>1.0923286791782005E-3</v>
      </c>
      <c r="AB30" s="979">
        <v>1.0983393378789044</v>
      </c>
      <c r="AC30" s="979">
        <v>1.044954952910801E-2</v>
      </c>
      <c r="AD30" s="979">
        <v>3.8461579221784593E-3</v>
      </c>
      <c r="AE30" s="979">
        <v>1.9504581103893545E-3</v>
      </c>
      <c r="AF30" s="979">
        <v>3.1402680899349759E-4</v>
      </c>
      <c r="AG30" s="979">
        <v>6.3157363869254255E-3</v>
      </c>
      <c r="AH30" s="979">
        <v>3.8492838866009205E-3</v>
      </c>
      <c r="AI30" s="979">
        <v>5.2752928139976861E-3</v>
      </c>
      <c r="AJ30" s="979">
        <v>1.1177592650812978E-2</v>
      </c>
      <c r="AK30" s="979">
        <v>5.9101232980550223E-3</v>
      </c>
      <c r="AL30" s="979">
        <v>3.0718808502651039E-3</v>
      </c>
      <c r="AM30" s="979">
        <v>1.7984486373233913E-3</v>
      </c>
      <c r="AN30" s="979">
        <v>1.1538061500030901E-2</v>
      </c>
      <c r="AO30" s="979">
        <v>1.17473749927662E-3</v>
      </c>
      <c r="AP30" s="979">
        <v>3.6487015096273914E-3</v>
      </c>
      <c r="AQ30" s="957">
        <v>1.2094786452238733</v>
      </c>
    </row>
    <row r="31" spans="2:43" ht="16.5" customHeight="1">
      <c r="B31" s="166" t="s">
        <v>120</v>
      </c>
      <c r="C31" s="234" t="s">
        <v>533</v>
      </c>
      <c r="D31" s="978">
        <v>8.7069427695382715E-4</v>
      </c>
      <c r="E31" s="979">
        <v>4.7972916478432727E-4</v>
      </c>
      <c r="F31" s="979">
        <v>4.4877512778336001E-4</v>
      </c>
      <c r="G31" s="979">
        <v>3.6190639671500905E-3</v>
      </c>
      <c r="H31" s="979">
        <v>1.5890586300826189E-3</v>
      </c>
      <c r="I31" s="979">
        <v>9.8658419574350928E-4</v>
      </c>
      <c r="J31" s="979">
        <v>2.3961188312007532E-3</v>
      </c>
      <c r="K31" s="979">
        <v>3.7501458714917168E-3</v>
      </c>
      <c r="L31" s="979">
        <v>5.8297109702765203E-4</v>
      </c>
      <c r="M31" s="979">
        <v>6.4492870794610779E-4</v>
      </c>
      <c r="N31" s="979">
        <v>2.6055913963345914E-3</v>
      </c>
      <c r="O31" s="979">
        <v>1.4435905549809464E-3</v>
      </c>
      <c r="P31" s="979">
        <v>1.6065547949321232E-3</v>
      </c>
      <c r="Q31" s="979">
        <v>6.0412099838806003E-4</v>
      </c>
      <c r="R31" s="979">
        <v>7.1571859274578611E-4</v>
      </c>
      <c r="S31" s="979">
        <v>4.5676338659766486E-4</v>
      </c>
      <c r="T31" s="979">
        <v>6.0678696846410915E-4</v>
      </c>
      <c r="U31" s="979">
        <v>1.1246341299946182E-3</v>
      </c>
      <c r="V31" s="979">
        <v>6.9362715285665229E-4</v>
      </c>
      <c r="W31" s="979">
        <v>5.0674936903962397E-4</v>
      </c>
      <c r="X31" s="979">
        <v>4.7080702159464248E-4</v>
      </c>
      <c r="Y31" s="979">
        <v>9.0040036200757592E-4</v>
      </c>
      <c r="Z31" s="979">
        <v>2.9980405413236552E-3</v>
      </c>
      <c r="AA31" s="979">
        <v>1.3285387428470965E-2</v>
      </c>
      <c r="AB31" s="979">
        <v>3.2175759584955319E-3</v>
      </c>
      <c r="AC31" s="979">
        <v>1.0014945737077101</v>
      </c>
      <c r="AD31" s="979">
        <v>2.2531721144281279E-3</v>
      </c>
      <c r="AE31" s="979">
        <v>3.7198453663711039E-3</v>
      </c>
      <c r="AF31" s="979">
        <v>3.0868282886913973E-4</v>
      </c>
      <c r="AG31" s="979">
        <v>2.8774562899460988E-3</v>
      </c>
      <c r="AH31" s="979">
        <v>6.5050973126181194E-3</v>
      </c>
      <c r="AI31" s="979">
        <v>3.0504406160805037E-2</v>
      </c>
      <c r="AJ31" s="979">
        <v>5.6891070924573869E-3</v>
      </c>
      <c r="AK31" s="979">
        <v>3.995272702697744E-3</v>
      </c>
      <c r="AL31" s="979">
        <v>8.1823442732266785E-4</v>
      </c>
      <c r="AM31" s="979">
        <v>9.2164605411803452E-4</v>
      </c>
      <c r="AN31" s="979">
        <v>2.0609692086026858E-2</v>
      </c>
      <c r="AO31" s="979">
        <v>6.8014528537145536E-4</v>
      </c>
      <c r="AP31" s="979">
        <v>2.1517176582074183E-2</v>
      </c>
      <c r="AQ31" s="957">
        <v>1.1484989265372065</v>
      </c>
    </row>
    <row r="32" spans="2:43" ht="16.5" customHeight="1">
      <c r="B32" s="166" t="s">
        <v>121</v>
      </c>
      <c r="C32" s="234" t="s">
        <v>19</v>
      </c>
      <c r="D32" s="978">
        <v>5.0185731884113537E-2</v>
      </c>
      <c r="E32" s="979">
        <v>1.544304968993864E-2</v>
      </c>
      <c r="F32" s="979">
        <v>3.0317955549878498E-2</v>
      </c>
      <c r="G32" s="979">
        <v>1.7396636826207904E-2</v>
      </c>
      <c r="H32" s="979">
        <v>5.8738384980657539E-2</v>
      </c>
      <c r="I32" s="979">
        <v>5.556958037180159E-2</v>
      </c>
      <c r="J32" s="979">
        <v>4.8140564501839143E-2</v>
      </c>
      <c r="K32" s="979">
        <v>2.9293296168411209E-2</v>
      </c>
      <c r="L32" s="979">
        <v>3.7797293244889049E-2</v>
      </c>
      <c r="M32" s="979">
        <v>3.8669186759399614E-2</v>
      </c>
      <c r="N32" s="979">
        <v>2.7678769722585407E-2</v>
      </c>
      <c r="O32" s="979">
        <v>2.042297165286287E-2</v>
      </c>
      <c r="P32" s="979">
        <v>1.6117218004621198E-2</v>
      </c>
      <c r="Q32" s="979">
        <v>3.1951190231939694E-2</v>
      </c>
      <c r="R32" s="979">
        <v>2.9681359564059567E-2</v>
      </c>
      <c r="S32" s="979">
        <v>2.8921037970877021E-2</v>
      </c>
      <c r="T32" s="979">
        <v>3.2126930230979574E-2</v>
      </c>
      <c r="U32" s="979">
        <v>2.787275141233278E-2</v>
      </c>
      <c r="V32" s="979">
        <v>3.2839304088352249E-2</v>
      </c>
      <c r="W32" s="979">
        <v>2.8856769905124511E-2</v>
      </c>
      <c r="X32" s="979">
        <v>3.2570672083631291E-2</v>
      </c>
      <c r="Y32" s="979">
        <v>5.1429137348937691E-2</v>
      </c>
      <c r="Z32" s="979">
        <v>3.7485959974567155E-2</v>
      </c>
      <c r="AA32" s="979">
        <v>1.4574277636686893E-2</v>
      </c>
      <c r="AB32" s="979">
        <v>1.7684133985380081E-2</v>
      </c>
      <c r="AC32" s="979">
        <v>1.3561858784316264E-2</v>
      </c>
      <c r="AD32" s="979">
        <v>1.0117242887096154</v>
      </c>
      <c r="AE32" s="979">
        <v>7.1605089312322574E-3</v>
      </c>
      <c r="AF32" s="979">
        <v>1.6812579662752781E-3</v>
      </c>
      <c r="AG32" s="979">
        <v>3.6690484834787922E-2</v>
      </c>
      <c r="AH32" s="979">
        <v>1.2567176636401119E-2</v>
      </c>
      <c r="AI32" s="979">
        <v>9.5575868039990061E-3</v>
      </c>
      <c r="AJ32" s="979">
        <v>1.2988909575959657E-2</v>
      </c>
      <c r="AK32" s="979">
        <v>3.6643147371509782E-2</v>
      </c>
      <c r="AL32" s="979">
        <v>2.9802493487035574E-2</v>
      </c>
      <c r="AM32" s="979">
        <v>1.773986113127771E-2</v>
      </c>
      <c r="AN32" s="979">
        <v>5.4631330357328665E-2</v>
      </c>
      <c r="AO32" s="979">
        <v>0.15193653923103248</v>
      </c>
      <c r="AP32" s="979">
        <v>1.2557127453388869E-2</v>
      </c>
      <c r="AQ32" s="957">
        <v>2.2210067350642344</v>
      </c>
    </row>
    <row r="33" spans="2:43" ht="16.5" customHeight="1">
      <c r="B33" s="166" t="s">
        <v>122</v>
      </c>
      <c r="C33" s="234" t="s">
        <v>20</v>
      </c>
      <c r="D33" s="978">
        <v>8.2285428441488222E-3</v>
      </c>
      <c r="E33" s="979">
        <v>9.3061053471387226E-3</v>
      </c>
      <c r="F33" s="979">
        <v>9.3748288079758268E-3</v>
      </c>
      <c r="G33" s="979">
        <v>3.5415023693772876E-2</v>
      </c>
      <c r="H33" s="979">
        <v>7.9164637947019868E-3</v>
      </c>
      <c r="I33" s="979">
        <v>1.7688088512583886E-2</v>
      </c>
      <c r="J33" s="979">
        <v>1.0715944925498684E-2</v>
      </c>
      <c r="K33" s="979">
        <v>7.3187902753308201E-3</v>
      </c>
      <c r="L33" s="979">
        <v>3.9752025512377999E-3</v>
      </c>
      <c r="M33" s="979">
        <v>5.2864300047196118E-3</v>
      </c>
      <c r="N33" s="979">
        <v>1.1801426416309187E-2</v>
      </c>
      <c r="O33" s="979">
        <v>7.3175549269308172E-3</v>
      </c>
      <c r="P33" s="979">
        <v>8.8977153043833801E-3</v>
      </c>
      <c r="Q33" s="979">
        <v>1.228458100243229E-2</v>
      </c>
      <c r="R33" s="979">
        <v>7.4800570094646088E-3</v>
      </c>
      <c r="S33" s="979">
        <v>7.3392963387071469E-3</v>
      </c>
      <c r="T33" s="979">
        <v>1.3939794047226405E-2</v>
      </c>
      <c r="U33" s="979">
        <v>7.2274087301833984E-3</v>
      </c>
      <c r="V33" s="979">
        <v>6.2261665566258556E-3</v>
      </c>
      <c r="W33" s="979">
        <v>6.1813579949693857E-3</v>
      </c>
      <c r="X33" s="979">
        <v>4.0241152429617982E-3</v>
      </c>
      <c r="Y33" s="979">
        <v>1.5362491822896458E-2</v>
      </c>
      <c r="Z33" s="979">
        <v>1.4007880375722507E-2</v>
      </c>
      <c r="AA33" s="979">
        <v>1.8856499641969161E-2</v>
      </c>
      <c r="AB33" s="979">
        <v>2.4449389585009734E-2</v>
      </c>
      <c r="AC33" s="979">
        <v>2.4870809393493492E-2</v>
      </c>
      <c r="AD33" s="979">
        <v>1.7849960204008593E-2</v>
      </c>
      <c r="AE33" s="979">
        <v>1.0352793889613956</v>
      </c>
      <c r="AF33" s="979">
        <v>6.2403826729555259E-2</v>
      </c>
      <c r="AG33" s="979">
        <v>2.4918826846461576E-2</v>
      </c>
      <c r="AH33" s="979">
        <v>8.9862078380642269E-3</v>
      </c>
      <c r="AI33" s="979">
        <v>1.8381463476578229E-2</v>
      </c>
      <c r="AJ33" s="979">
        <v>8.8546193579136703E-3</v>
      </c>
      <c r="AK33" s="979">
        <v>9.6939991090416264E-3</v>
      </c>
      <c r="AL33" s="979">
        <v>2.2822367060005604E-2</v>
      </c>
      <c r="AM33" s="979">
        <v>7.7657449600246811E-3</v>
      </c>
      <c r="AN33" s="979">
        <v>1.1413680077142382E-2</v>
      </c>
      <c r="AO33" s="979">
        <v>4.8325311578015749E-3</v>
      </c>
      <c r="AP33" s="979">
        <v>1.1307860119282316E-2</v>
      </c>
      <c r="AQ33" s="957">
        <v>1.5500024410436699</v>
      </c>
    </row>
    <row r="34" spans="2:43" ht="16.5" customHeight="1">
      <c r="B34" s="166" t="s">
        <v>123</v>
      </c>
      <c r="C34" s="234" t="s">
        <v>21</v>
      </c>
      <c r="D34" s="978">
        <v>3.4039038783161587E-3</v>
      </c>
      <c r="E34" s="979">
        <v>2.3521524873488424E-3</v>
      </c>
      <c r="F34" s="979">
        <v>2.2025746535337394E-3</v>
      </c>
      <c r="G34" s="979">
        <v>1.4986684691750855E-2</v>
      </c>
      <c r="H34" s="979">
        <v>5.8303470447916405E-3</v>
      </c>
      <c r="I34" s="979">
        <v>7.1400732037761178E-3</v>
      </c>
      <c r="J34" s="979">
        <v>4.6113253083038307E-3</v>
      </c>
      <c r="K34" s="979">
        <v>5.3643579741635963E-3</v>
      </c>
      <c r="L34" s="979">
        <v>3.710257508218896E-3</v>
      </c>
      <c r="M34" s="979">
        <v>4.9806390831779301E-3</v>
      </c>
      <c r="N34" s="979">
        <v>5.4835987875849566E-3</v>
      </c>
      <c r="O34" s="979">
        <v>4.2925683986003594E-3</v>
      </c>
      <c r="P34" s="979">
        <v>2.6393265810543188E-3</v>
      </c>
      <c r="Q34" s="979">
        <v>7.4297717141335838E-3</v>
      </c>
      <c r="R34" s="979">
        <v>4.9488790233595988E-3</v>
      </c>
      <c r="S34" s="979">
        <v>4.6403243978268968E-3</v>
      </c>
      <c r="T34" s="979">
        <v>3.3108832948902608E-3</v>
      </c>
      <c r="U34" s="979">
        <v>3.0861901247919515E-3</v>
      </c>
      <c r="V34" s="979">
        <v>3.7542214132416296E-3</v>
      </c>
      <c r="W34" s="979">
        <v>3.5615401640860956E-3</v>
      </c>
      <c r="X34" s="979">
        <v>1.7673006918009163E-3</v>
      </c>
      <c r="Y34" s="979">
        <v>5.6162669880881625E-3</v>
      </c>
      <c r="Z34" s="979">
        <v>5.9298540491380496E-3</v>
      </c>
      <c r="AA34" s="979">
        <v>7.1680885103885591E-3</v>
      </c>
      <c r="AB34" s="979">
        <v>4.4859984268616248E-3</v>
      </c>
      <c r="AC34" s="979">
        <v>4.516226398681455E-3</v>
      </c>
      <c r="AD34" s="979">
        <v>2.6425072906555064E-2</v>
      </c>
      <c r="AE34" s="979">
        <v>1.6101490873740108E-2</v>
      </c>
      <c r="AF34" s="979">
        <v>1.0190136108870109</v>
      </c>
      <c r="AG34" s="979">
        <v>2.0884519085476425E-2</v>
      </c>
      <c r="AH34" s="979">
        <v>1.7717404235000862E-2</v>
      </c>
      <c r="AI34" s="979">
        <v>2.979701140193346E-3</v>
      </c>
      <c r="AJ34" s="979">
        <v>6.1413318366693075E-3</v>
      </c>
      <c r="AK34" s="979">
        <v>1.5901486887241398E-2</v>
      </c>
      <c r="AL34" s="979">
        <v>2.0669226753801544E-2</v>
      </c>
      <c r="AM34" s="979">
        <v>8.5333584086956966E-3</v>
      </c>
      <c r="AN34" s="979">
        <v>1.6842044398506426E-2</v>
      </c>
      <c r="AO34" s="979">
        <v>5.046981138250182E-3</v>
      </c>
      <c r="AP34" s="979">
        <v>3.2161477376434669E-2</v>
      </c>
      <c r="AQ34" s="957">
        <v>1.3356310607254858</v>
      </c>
    </row>
    <row r="35" spans="2:43" ht="16.5" customHeight="1">
      <c r="B35" s="166" t="s">
        <v>124</v>
      </c>
      <c r="C35" s="234" t="s">
        <v>534</v>
      </c>
      <c r="D35" s="978">
        <v>4.1025816858533057E-2</v>
      </c>
      <c r="E35" s="979">
        <v>4.2701835203038531E-2</v>
      </c>
      <c r="F35" s="979">
        <v>2.859732360668844E-2</v>
      </c>
      <c r="G35" s="979">
        <v>0.10051292024568223</v>
      </c>
      <c r="H35" s="979">
        <v>3.1349166925092403E-2</v>
      </c>
      <c r="I35" s="979">
        <v>2.161924783397472E-2</v>
      </c>
      <c r="J35" s="979">
        <v>3.5470184403968701E-2</v>
      </c>
      <c r="K35" s="979">
        <v>2.1026986262460582E-2</v>
      </c>
      <c r="L35" s="979">
        <v>4.2624529892290763E-2</v>
      </c>
      <c r="M35" s="979">
        <v>1.6932928630680359E-2</v>
      </c>
      <c r="N35" s="979">
        <v>4.2051547933699703E-2</v>
      </c>
      <c r="O35" s="979">
        <v>2.0927789487321095E-2</v>
      </c>
      <c r="P35" s="979">
        <v>2.5761883934272537E-2</v>
      </c>
      <c r="Q35" s="979">
        <v>2.4213476196591709E-2</v>
      </c>
      <c r="R35" s="979">
        <v>1.7413877524849717E-2</v>
      </c>
      <c r="S35" s="979">
        <v>1.5750987076251305E-2</v>
      </c>
      <c r="T35" s="979">
        <v>1.8538391201948355E-2</v>
      </c>
      <c r="U35" s="979">
        <v>1.5610147742988901E-2</v>
      </c>
      <c r="V35" s="979">
        <v>1.6037079697885925E-2</v>
      </c>
      <c r="W35" s="979">
        <v>1.7572977006678401E-2</v>
      </c>
      <c r="X35" s="979">
        <v>1.1619117619964722E-2</v>
      </c>
      <c r="Y35" s="979">
        <v>8.8247042302486034E-2</v>
      </c>
      <c r="Z35" s="979">
        <v>3.2934907846458569E-2</v>
      </c>
      <c r="AA35" s="979">
        <v>2.8065128756350609E-2</v>
      </c>
      <c r="AB35" s="979">
        <v>1.9887981110907751E-2</v>
      </c>
      <c r="AC35" s="979">
        <v>4.2912266853471388E-2</v>
      </c>
      <c r="AD35" s="979">
        <v>7.6280485158977909E-2</v>
      </c>
      <c r="AE35" s="979">
        <v>2.6086228500496109E-2</v>
      </c>
      <c r="AF35" s="979">
        <v>3.0966091167477965E-3</v>
      </c>
      <c r="AG35" s="979">
        <v>1.0725399782329719</v>
      </c>
      <c r="AH35" s="979">
        <v>2.3212390273572112E-2</v>
      </c>
      <c r="AI35" s="979">
        <v>2.4001268137955289E-2</v>
      </c>
      <c r="AJ35" s="979">
        <v>2.1384831384437083E-2</v>
      </c>
      <c r="AK35" s="979">
        <v>1.4587736377406901E-2</v>
      </c>
      <c r="AL35" s="979">
        <v>2.9686615242629784E-2</v>
      </c>
      <c r="AM35" s="979">
        <v>1.4427872750211807E-2</v>
      </c>
      <c r="AN35" s="979">
        <v>3.6488162230034316E-2</v>
      </c>
      <c r="AO35" s="979">
        <v>4.7879733608100106E-2</v>
      </c>
      <c r="AP35" s="979">
        <v>6.6416280270896966E-2</v>
      </c>
      <c r="AQ35" s="957">
        <v>2.2754937334389735</v>
      </c>
    </row>
    <row r="36" spans="2:43" ht="16.5" customHeight="1">
      <c r="B36" s="166" t="s">
        <v>125</v>
      </c>
      <c r="C36" s="234" t="s">
        <v>535</v>
      </c>
      <c r="D36" s="978">
        <v>6.3280989919545852E-3</v>
      </c>
      <c r="E36" s="979">
        <v>3.7027167681430028E-3</v>
      </c>
      <c r="F36" s="979">
        <v>7.0761573777557742E-3</v>
      </c>
      <c r="G36" s="979">
        <v>1.392124118676419E-2</v>
      </c>
      <c r="H36" s="979">
        <v>8.4061561756168298E-3</v>
      </c>
      <c r="I36" s="979">
        <v>8.7905974818183394E-3</v>
      </c>
      <c r="J36" s="979">
        <v>7.9656129834071478E-3</v>
      </c>
      <c r="K36" s="979">
        <v>2.5049310557354074E-2</v>
      </c>
      <c r="L36" s="979">
        <v>6.2214924744125486E-3</v>
      </c>
      <c r="M36" s="979">
        <v>8.2358966616730717E-3</v>
      </c>
      <c r="N36" s="979">
        <v>7.766818881331153E-3</v>
      </c>
      <c r="O36" s="979">
        <v>6.519428262144026E-3</v>
      </c>
      <c r="P36" s="979">
        <v>7.2447081946201541E-3</v>
      </c>
      <c r="Q36" s="979">
        <v>7.8295996129974753E-3</v>
      </c>
      <c r="R36" s="979">
        <v>7.1635244415890875E-3</v>
      </c>
      <c r="S36" s="979">
        <v>1.3431441236632506E-2</v>
      </c>
      <c r="T36" s="979">
        <v>9.07657288312636E-3</v>
      </c>
      <c r="U36" s="979">
        <v>9.9629216569448731E-3</v>
      </c>
      <c r="V36" s="979">
        <v>1.3198289198958685E-2</v>
      </c>
      <c r="W36" s="979">
        <v>1.4007442502514398E-2</v>
      </c>
      <c r="X36" s="979">
        <v>4.4675467769666318E-3</v>
      </c>
      <c r="Y36" s="979">
        <v>9.1375180579292108E-3</v>
      </c>
      <c r="Z36" s="979">
        <v>1.2300128006205306E-2</v>
      </c>
      <c r="AA36" s="979">
        <v>1.3605260641504992E-2</v>
      </c>
      <c r="AB36" s="979">
        <v>3.9388829748749743E-2</v>
      </c>
      <c r="AC36" s="979">
        <v>1.2966869168723557E-2</v>
      </c>
      <c r="AD36" s="979">
        <v>3.4006838108444237E-2</v>
      </c>
      <c r="AE36" s="979">
        <v>4.8501317332939921E-2</v>
      </c>
      <c r="AF36" s="979">
        <v>4.5606858327647453E-3</v>
      </c>
      <c r="AG36" s="979">
        <v>1.3791270726194035E-2</v>
      </c>
      <c r="AH36" s="979">
        <v>1.1563419203238454</v>
      </c>
      <c r="AI36" s="979">
        <v>2.583447327641402E-2</v>
      </c>
      <c r="AJ36" s="979">
        <v>2.0320155065512206E-2</v>
      </c>
      <c r="AK36" s="979">
        <v>1.2849367736132536E-2</v>
      </c>
      <c r="AL36" s="979">
        <v>5.9402085172785508E-2</v>
      </c>
      <c r="AM36" s="979">
        <v>4.0395780453281467E-2</v>
      </c>
      <c r="AN36" s="979">
        <v>2.0082807309500225E-2</v>
      </c>
      <c r="AO36" s="979">
        <v>6.4192121369073141E-3</v>
      </c>
      <c r="AP36" s="979">
        <v>6.5505940652680117E-2</v>
      </c>
      <c r="AQ36" s="957">
        <v>1.7917760340572393</v>
      </c>
    </row>
    <row r="37" spans="2:43" ht="16.5" customHeight="1">
      <c r="B37" s="166" t="s">
        <v>127</v>
      </c>
      <c r="C37" s="234" t="s">
        <v>22</v>
      </c>
      <c r="D37" s="978">
        <v>1.4160283330428868E-3</v>
      </c>
      <c r="E37" s="979">
        <v>1.1372264149149061E-3</v>
      </c>
      <c r="F37" s="979">
        <v>2.2793827455535797E-3</v>
      </c>
      <c r="G37" s="979">
        <v>2.8290153615750072E-3</v>
      </c>
      <c r="H37" s="979">
        <v>1.7410755657954781E-3</v>
      </c>
      <c r="I37" s="979">
        <v>1.1470279046951976E-3</v>
      </c>
      <c r="J37" s="979">
        <v>2.1237221824603031E-3</v>
      </c>
      <c r="K37" s="979">
        <v>6.595831880928444E-4</v>
      </c>
      <c r="L37" s="979">
        <v>1.2480541425849961E-3</v>
      </c>
      <c r="M37" s="979">
        <v>6.7692551755463239E-4</v>
      </c>
      <c r="N37" s="979">
        <v>1.5301433562567594E-3</v>
      </c>
      <c r="O37" s="979">
        <v>2.5370463548675202E-3</v>
      </c>
      <c r="P37" s="979">
        <v>1.0224154553531027E-3</v>
      </c>
      <c r="Q37" s="979">
        <v>9.7076104549142161E-4</v>
      </c>
      <c r="R37" s="979">
        <v>1.8212417537023303E-3</v>
      </c>
      <c r="S37" s="979">
        <v>1.2524517909530705E-3</v>
      </c>
      <c r="T37" s="979">
        <v>6.9526406141231568E-4</v>
      </c>
      <c r="U37" s="979">
        <v>3.5700526736800797E-4</v>
      </c>
      <c r="V37" s="979">
        <v>8.2567956561454354E-4</v>
      </c>
      <c r="W37" s="979">
        <v>5.031698316501083E-4</v>
      </c>
      <c r="X37" s="979">
        <v>2.5368626640149921E-4</v>
      </c>
      <c r="Y37" s="979">
        <v>8.3364280615736178E-4</v>
      </c>
      <c r="Z37" s="979">
        <v>3.0406758568463773E-3</v>
      </c>
      <c r="AA37" s="979">
        <v>1.038678595538629E-3</v>
      </c>
      <c r="AB37" s="979">
        <v>2.5751570030545365E-3</v>
      </c>
      <c r="AC37" s="979">
        <v>4.9830733846067312E-3</v>
      </c>
      <c r="AD37" s="979">
        <v>1.8803358879749066E-3</v>
      </c>
      <c r="AE37" s="979">
        <v>1.3490423401564574E-3</v>
      </c>
      <c r="AF37" s="979">
        <v>2.6518837938659443E-4</v>
      </c>
      <c r="AG37" s="979">
        <v>1.6881412935671751E-3</v>
      </c>
      <c r="AH37" s="979">
        <v>1.2697037269644009E-3</v>
      </c>
      <c r="AI37" s="979">
        <v>1.00053229046581</v>
      </c>
      <c r="AJ37" s="979">
        <v>2.1265430451897797E-3</v>
      </c>
      <c r="AK37" s="979">
        <v>1.1150593133004876E-3</v>
      </c>
      <c r="AL37" s="979">
        <v>1.4733520069598566E-3</v>
      </c>
      <c r="AM37" s="979">
        <v>1.0112476544040989E-3</v>
      </c>
      <c r="AN37" s="979">
        <v>1.2067089735282675E-3</v>
      </c>
      <c r="AO37" s="979">
        <v>6.5986402253465299E-4</v>
      </c>
      <c r="AP37" s="979">
        <v>0.24701996160634013</v>
      </c>
      <c r="AQ37" s="957">
        <v>1.3010955724676612</v>
      </c>
    </row>
    <row r="38" spans="2:43" ht="16.5" customHeight="1">
      <c r="B38" s="166" t="s">
        <v>129</v>
      </c>
      <c r="C38" s="234" t="s">
        <v>142</v>
      </c>
      <c r="D38" s="978">
        <v>9.7256891999645119E-5</v>
      </c>
      <c r="E38" s="979">
        <v>2.4335790123701479E-4</v>
      </c>
      <c r="F38" s="979">
        <v>6.4273663300397246E-5</v>
      </c>
      <c r="G38" s="979">
        <v>2.281197217768136E-4</v>
      </c>
      <c r="H38" s="979">
        <v>4.2229194273493654E-4</v>
      </c>
      <c r="I38" s="979">
        <v>1.1577193716006612E-4</v>
      </c>
      <c r="J38" s="979">
        <v>2.6070493685605389E-4</v>
      </c>
      <c r="K38" s="979">
        <v>3.9791647123234341E-4</v>
      </c>
      <c r="L38" s="979">
        <v>7.878371556889344E-5</v>
      </c>
      <c r="M38" s="979">
        <v>2.3843135190699028E-4</v>
      </c>
      <c r="N38" s="979">
        <v>1.5990332837875702E-4</v>
      </c>
      <c r="O38" s="979">
        <v>2.4584247532476834E-4</v>
      </c>
      <c r="P38" s="979">
        <v>1.191200857193348E-4</v>
      </c>
      <c r="Q38" s="979">
        <v>7.1141900080464978E-4</v>
      </c>
      <c r="R38" s="979">
        <v>7.3512616713501363E-4</v>
      </c>
      <c r="S38" s="979">
        <v>4.9251837523177399E-4</v>
      </c>
      <c r="T38" s="979">
        <v>3.6170375361560113E-4</v>
      </c>
      <c r="U38" s="979">
        <v>1.2739018974487317E-3</v>
      </c>
      <c r="V38" s="979">
        <v>8.8377534853064928E-4</v>
      </c>
      <c r="W38" s="979">
        <v>1.8992045682167452E-3</v>
      </c>
      <c r="X38" s="979">
        <v>1.729267077269746E-4</v>
      </c>
      <c r="Y38" s="979">
        <v>2.1347189330293671E-4</v>
      </c>
      <c r="Z38" s="979">
        <v>2.5946573343757793E-4</v>
      </c>
      <c r="AA38" s="979">
        <v>7.3727372146242906E-4</v>
      </c>
      <c r="AB38" s="979">
        <v>3.3551181932835422E-4</v>
      </c>
      <c r="AC38" s="979">
        <v>2.7500951375942118E-4</v>
      </c>
      <c r="AD38" s="979">
        <v>4.277418822044199E-4</v>
      </c>
      <c r="AE38" s="979">
        <v>4.6697356142566635E-4</v>
      </c>
      <c r="AF38" s="979">
        <v>4.1370877891567559E-5</v>
      </c>
      <c r="AG38" s="979">
        <v>6.2623161662059799E-4</v>
      </c>
      <c r="AH38" s="979">
        <v>4.4899451817457742E-3</v>
      </c>
      <c r="AI38" s="979">
        <v>2.3204605493982021E-4</v>
      </c>
      <c r="AJ38" s="979">
        <v>1.0001307014718688</v>
      </c>
      <c r="AK38" s="979">
        <v>1.743817790741196E-4</v>
      </c>
      <c r="AL38" s="979">
        <v>2.8547874655052559E-4</v>
      </c>
      <c r="AM38" s="979">
        <v>6.1486292149306055E-4</v>
      </c>
      <c r="AN38" s="979">
        <v>5.3927846896554166E-4</v>
      </c>
      <c r="AO38" s="979">
        <v>1.1587774027963218E-4</v>
      </c>
      <c r="AP38" s="979">
        <v>4.9590078353860397E-4</v>
      </c>
      <c r="AQ38" s="957">
        <v>1.0196638740097947</v>
      </c>
    </row>
    <row r="39" spans="2:43" ht="16.5" customHeight="1">
      <c r="B39" s="166" t="s">
        <v>130</v>
      </c>
      <c r="C39" s="234" t="s">
        <v>536</v>
      </c>
      <c r="D39" s="978">
        <v>2.1074454935835713E-4</v>
      </c>
      <c r="E39" s="979">
        <v>5.5189383808173756E-5</v>
      </c>
      <c r="F39" s="979">
        <v>5.7317938491836612E-5</v>
      </c>
      <c r="G39" s="979">
        <v>1.3931904432961013E-4</v>
      </c>
      <c r="H39" s="979">
        <v>7.4634669655386811E-5</v>
      </c>
      <c r="I39" s="979">
        <v>4.5437795360364448E-5</v>
      </c>
      <c r="J39" s="979">
        <v>6.6539693439759398E-5</v>
      </c>
      <c r="K39" s="979">
        <v>1.0828603154329536E-4</v>
      </c>
      <c r="L39" s="979">
        <v>5.888371763201879E-5</v>
      </c>
      <c r="M39" s="979">
        <v>3.39588071404715E-5</v>
      </c>
      <c r="N39" s="979">
        <v>6.5199878535358269E-5</v>
      </c>
      <c r="O39" s="979">
        <v>5.6053582963941457E-5</v>
      </c>
      <c r="P39" s="979">
        <v>4.6528818940529918E-5</v>
      </c>
      <c r="Q39" s="979">
        <v>4.2671979233495613E-5</v>
      </c>
      <c r="R39" s="979">
        <v>4.3854451491370492E-5</v>
      </c>
      <c r="S39" s="979">
        <v>4.165460213610359E-5</v>
      </c>
      <c r="T39" s="979">
        <v>3.6085601921938803E-5</v>
      </c>
      <c r="U39" s="979">
        <v>3.0619788690076009E-5</v>
      </c>
      <c r="V39" s="979">
        <v>3.750448276139111E-5</v>
      </c>
      <c r="W39" s="979">
        <v>3.5795333547356739E-5</v>
      </c>
      <c r="X39" s="979">
        <v>1.9621878241963851E-5</v>
      </c>
      <c r="Y39" s="979">
        <v>1.0006074994021755E-4</v>
      </c>
      <c r="Z39" s="979">
        <v>7.6436065219771828E-5</v>
      </c>
      <c r="AA39" s="979">
        <v>9.6275879759844221E-5</v>
      </c>
      <c r="AB39" s="979">
        <v>4.1872138519130929E-4</v>
      </c>
      <c r="AC39" s="979">
        <v>1.1066815587941095E-4</v>
      </c>
      <c r="AD39" s="979">
        <v>1.5004020895178661E-4</v>
      </c>
      <c r="AE39" s="979">
        <v>2.6465276336582957E-4</v>
      </c>
      <c r="AF39" s="979">
        <v>2.3577736462645399E-5</v>
      </c>
      <c r="AG39" s="979">
        <v>9.7199440967848212E-4</v>
      </c>
      <c r="AH39" s="979">
        <v>1.037444296773494E-3</v>
      </c>
      <c r="AI39" s="979">
        <v>7.8604986058093286E-5</v>
      </c>
      <c r="AJ39" s="979">
        <v>8.0918617669805223E-5</v>
      </c>
      <c r="AK39" s="979">
        <v>1.0143248203747455</v>
      </c>
      <c r="AL39" s="979">
        <v>1.0030053417108438E-4</v>
      </c>
      <c r="AM39" s="979">
        <v>9.9563668686615501E-5</v>
      </c>
      <c r="AN39" s="979">
        <v>1.4079388586310315E-4</v>
      </c>
      <c r="AO39" s="979">
        <v>6.0177567406080105E-5</v>
      </c>
      <c r="AP39" s="979">
        <v>2.5959957733596903E-3</v>
      </c>
      <c r="AQ39" s="957">
        <v>1.0220369490884056</v>
      </c>
    </row>
    <row r="40" spans="2:43" ht="16.5" customHeight="1">
      <c r="B40" s="166" t="s">
        <v>15</v>
      </c>
      <c r="C40" s="234" t="s">
        <v>583</v>
      </c>
      <c r="D40" s="978">
        <v>2.9957541437820406E-4</v>
      </c>
      <c r="E40" s="979">
        <v>2.7403094851524825E-4</v>
      </c>
      <c r="F40" s="979">
        <v>4.9210938255244939E-3</v>
      </c>
      <c r="G40" s="979">
        <v>4.0452161402695311E-3</v>
      </c>
      <c r="H40" s="979">
        <v>1.137573863825937E-3</v>
      </c>
      <c r="I40" s="979">
        <v>1.562626355406843E-3</v>
      </c>
      <c r="J40" s="979">
        <v>1.3054839165654785E-3</v>
      </c>
      <c r="K40" s="979">
        <v>3.8072840617411128E-3</v>
      </c>
      <c r="L40" s="979">
        <v>1.0927529824332261E-3</v>
      </c>
      <c r="M40" s="979">
        <v>6.6208200177914609E-4</v>
      </c>
      <c r="N40" s="979">
        <v>1.0510469832816301E-3</v>
      </c>
      <c r="O40" s="979">
        <v>1.3280725228072511E-3</v>
      </c>
      <c r="P40" s="979">
        <v>6.9306497181809135E-4</v>
      </c>
      <c r="Q40" s="979">
        <v>1.2456219584366373E-3</v>
      </c>
      <c r="R40" s="979">
        <v>2.6297732647892987E-3</v>
      </c>
      <c r="S40" s="979">
        <v>3.1231205072518686E-3</v>
      </c>
      <c r="T40" s="979">
        <v>8.918699873955335E-4</v>
      </c>
      <c r="U40" s="979">
        <v>9.1490275620901066E-4</v>
      </c>
      <c r="V40" s="979">
        <v>1.0707992204627961E-3</v>
      </c>
      <c r="W40" s="979">
        <v>1.9068535453040879E-3</v>
      </c>
      <c r="X40" s="979">
        <v>2.511124356784259E-4</v>
      </c>
      <c r="Y40" s="979">
        <v>1.1960593932932866E-3</v>
      </c>
      <c r="Z40" s="979">
        <v>1.6419841604843437E-3</v>
      </c>
      <c r="AA40" s="979">
        <v>1.5562006879283161E-3</v>
      </c>
      <c r="AB40" s="979">
        <v>1.0412169657227728E-2</v>
      </c>
      <c r="AC40" s="979">
        <v>2.4296612754083602E-3</v>
      </c>
      <c r="AD40" s="979">
        <v>1.0757299959712691E-3</v>
      </c>
      <c r="AE40" s="979">
        <v>3.5464264809437194E-3</v>
      </c>
      <c r="AF40" s="979">
        <v>4.0555828051202738E-4</v>
      </c>
      <c r="AG40" s="979">
        <v>1.4470433794816684E-3</v>
      </c>
      <c r="AH40" s="979">
        <v>2.082924132927749E-3</v>
      </c>
      <c r="AI40" s="979">
        <v>3.9486288030354057E-4</v>
      </c>
      <c r="AJ40" s="979">
        <v>1.3897197770881607E-3</v>
      </c>
      <c r="AK40" s="979">
        <v>1.2055818663634461E-3</v>
      </c>
      <c r="AL40" s="979">
        <v>1.0004178383145981</v>
      </c>
      <c r="AM40" s="979">
        <v>2.3071426667321047E-3</v>
      </c>
      <c r="AN40" s="979">
        <v>3.2282995275737959E-3</v>
      </c>
      <c r="AO40" s="979">
        <v>3.6776144219689849E-4</v>
      </c>
      <c r="AP40" s="979">
        <v>5.2111228695811444E-3</v>
      </c>
      <c r="AQ40" s="957">
        <v>1.0745300444524897</v>
      </c>
    </row>
    <row r="41" spans="2:43" ht="16.5" customHeight="1">
      <c r="B41" s="166" t="s">
        <v>308</v>
      </c>
      <c r="C41" s="234" t="s">
        <v>126</v>
      </c>
      <c r="D41" s="978">
        <v>2.6557305489250678E-2</v>
      </c>
      <c r="E41" s="979">
        <v>2.1729462515561945E-2</v>
      </c>
      <c r="F41" s="979">
        <v>1.310474089411438E-2</v>
      </c>
      <c r="G41" s="979">
        <v>5.5127010726172342E-2</v>
      </c>
      <c r="H41" s="979">
        <v>3.4030318519588106E-2</v>
      </c>
      <c r="I41" s="979">
        <v>3.7405737508130914E-2</v>
      </c>
      <c r="J41" s="979">
        <v>2.2543225085867803E-2</v>
      </c>
      <c r="K41" s="979">
        <v>4.6420460645694057E-2</v>
      </c>
      <c r="L41" s="979">
        <v>2.7738567108329844E-2</v>
      </c>
      <c r="M41" s="979">
        <v>2.9316824570986964E-2</v>
      </c>
      <c r="N41" s="979">
        <v>3.6015298201445542E-2</v>
      </c>
      <c r="O41" s="979">
        <v>2.4803375895832057E-2</v>
      </c>
      <c r="P41" s="979">
        <v>1.7364145436002312E-2</v>
      </c>
      <c r="Q41" s="979">
        <v>2.3673645307191838E-2</v>
      </c>
      <c r="R41" s="979">
        <v>2.7744342900090906E-2</v>
      </c>
      <c r="S41" s="979">
        <v>2.422255344524181E-2</v>
      </c>
      <c r="T41" s="979">
        <v>2.3831619239405938E-2</v>
      </c>
      <c r="U41" s="979">
        <v>3.0932208591342575E-2</v>
      </c>
      <c r="V41" s="979">
        <v>3.026094073580152E-2</v>
      </c>
      <c r="W41" s="979">
        <v>2.730000897146441E-2</v>
      </c>
      <c r="X41" s="979">
        <v>2.077608613726354E-2</v>
      </c>
      <c r="Y41" s="979">
        <v>3.613768500399564E-2</v>
      </c>
      <c r="Z41" s="979">
        <v>6.714594587335955E-2</v>
      </c>
      <c r="AA41" s="979">
        <v>5.2203792266490467E-2</v>
      </c>
      <c r="AB41" s="979">
        <v>9.6473502882762921E-2</v>
      </c>
      <c r="AC41" s="979">
        <v>4.7341208020078407E-2</v>
      </c>
      <c r="AD41" s="979">
        <v>6.5845080636428813E-2</v>
      </c>
      <c r="AE41" s="979">
        <v>7.5821206205666875E-2</v>
      </c>
      <c r="AF41" s="979">
        <v>1.259513323627417E-2</v>
      </c>
      <c r="AG41" s="979">
        <v>0.11427084595801082</v>
      </c>
      <c r="AH41" s="979">
        <v>9.6419009956015697E-2</v>
      </c>
      <c r="AI41" s="979">
        <v>5.9260101050898524E-2</v>
      </c>
      <c r="AJ41" s="979">
        <v>4.8208457857208856E-2</v>
      </c>
      <c r="AK41" s="979">
        <v>3.3309603231445023E-2</v>
      </c>
      <c r="AL41" s="979">
        <v>5.8978265414485004E-2</v>
      </c>
      <c r="AM41" s="979">
        <v>1.0868346658682297</v>
      </c>
      <c r="AN41" s="979">
        <v>3.3502337848055806E-2</v>
      </c>
      <c r="AO41" s="979">
        <v>1.6303540944482282E-2</v>
      </c>
      <c r="AP41" s="979">
        <v>5.0602551210007937E-2</v>
      </c>
      <c r="AQ41" s="957">
        <v>2.652150811388676</v>
      </c>
    </row>
    <row r="42" spans="2:43" ht="16.5" customHeight="1">
      <c r="B42" s="166">
        <v>37</v>
      </c>
      <c r="C42" s="234" t="s">
        <v>128</v>
      </c>
      <c r="D42" s="978">
        <v>1.877028639733885E-4</v>
      </c>
      <c r="E42" s="979">
        <v>1.7087408895111614E-4</v>
      </c>
      <c r="F42" s="979">
        <v>6.8387832728243408E-4</v>
      </c>
      <c r="G42" s="979">
        <v>2.181600433583981E-4</v>
      </c>
      <c r="H42" s="979">
        <v>3.3817839246968128E-4</v>
      </c>
      <c r="I42" s="979">
        <v>3.1025383569658515E-4</v>
      </c>
      <c r="J42" s="979">
        <v>1.785411198794544E-4</v>
      </c>
      <c r="K42" s="979">
        <v>3.7385195000205984E-4</v>
      </c>
      <c r="L42" s="979">
        <v>1.1352111833374916E-4</v>
      </c>
      <c r="M42" s="979">
        <v>1.7080760120832971E-4</v>
      </c>
      <c r="N42" s="979">
        <v>1.6049815592466727E-4</v>
      </c>
      <c r="O42" s="979">
        <v>1.1172915982383044E-4</v>
      </c>
      <c r="P42" s="979">
        <v>1.4879852836840559E-4</v>
      </c>
      <c r="Q42" s="979">
        <v>1.5419075383717583E-4</v>
      </c>
      <c r="R42" s="979">
        <v>1.909533481214282E-4</v>
      </c>
      <c r="S42" s="979">
        <v>2.2923407996402171E-4</v>
      </c>
      <c r="T42" s="979">
        <v>1.9599380377199283E-4</v>
      </c>
      <c r="U42" s="979">
        <v>2.3645026105059184E-4</v>
      </c>
      <c r="V42" s="979">
        <v>1.5873639533614994E-4</v>
      </c>
      <c r="W42" s="979">
        <v>1.6185391490970312E-4</v>
      </c>
      <c r="X42" s="979">
        <v>1.3478078746494913E-4</v>
      </c>
      <c r="Y42" s="979">
        <v>1.6203236330580276E-4</v>
      </c>
      <c r="Z42" s="979">
        <v>4.0049280711570187E-4</v>
      </c>
      <c r="AA42" s="979">
        <v>2.4512180565246163E-4</v>
      </c>
      <c r="AB42" s="979">
        <v>6.2667844811474559E-4</v>
      </c>
      <c r="AC42" s="979">
        <v>2.476502681799421E-4</v>
      </c>
      <c r="AD42" s="979">
        <v>9.2639168920219232E-4</v>
      </c>
      <c r="AE42" s="979">
        <v>6.0827721430251535E-4</v>
      </c>
      <c r="AF42" s="979">
        <v>3.3634421136147051E-4</v>
      </c>
      <c r="AG42" s="979">
        <v>4.7004161180092197E-4</v>
      </c>
      <c r="AH42" s="979">
        <v>8.5038877271418241E-3</v>
      </c>
      <c r="AI42" s="979">
        <v>5.7689024595765912E-4</v>
      </c>
      <c r="AJ42" s="979">
        <v>1.9965267101907155E-3</v>
      </c>
      <c r="AK42" s="979">
        <v>9.1719489491492185E-3</v>
      </c>
      <c r="AL42" s="979">
        <v>2.383575398530925E-3</v>
      </c>
      <c r="AM42" s="979">
        <v>1.297062566465157E-3</v>
      </c>
      <c r="AN42" s="979">
        <v>1.0117820978506029</v>
      </c>
      <c r="AO42" s="979">
        <v>1.7075162360556095E-4</v>
      </c>
      <c r="AP42" s="979">
        <v>1.8705477520995894E-3</v>
      </c>
      <c r="AQ42" s="989">
        <v>1.0464053077725073</v>
      </c>
    </row>
    <row r="43" spans="2:43" ht="16.5" customHeight="1">
      <c r="B43" s="166">
        <v>38</v>
      </c>
      <c r="C43" s="234" t="s">
        <v>143</v>
      </c>
      <c r="D43" s="978">
        <v>8.1043202260393807E-4</v>
      </c>
      <c r="E43" s="979">
        <v>2.5745662694072443E-3</v>
      </c>
      <c r="F43" s="979">
        <v>1.3043008315824288E-3</v>
      </c>
      <c r="G43" s="979">
        <v>1.007094445941534E-3</v>
      </c>
      <c r="H43" s="979">
        <v>1.3246047256477349E-3</v>
      </c>
      <c r="I43" s="979">
        <v>1.7718315546632044E-3</v>
      </c>
      <c r="J43" s="979">
        <v>1.0810035953733056E-3</v>
      </c>
      <c r="K43" s="979">
        <v>9.4559215460640448E-4</v>
      </c>
      <c r="L43" s="979">
        <v>6.1353866228810322E-4</v>
      </c>
      <c r="M43" s="979">
        <v>4.017646187189336E-4</v>
      </c>
      <c r="N43" s="979">
        <v>1.9527382238321653E-3</v>
      </c>
      <c r="O43" s="979">
        <v>5.6201183660204248E-4</v>
      </c>
      <c r="P43" s="979">
        <v>4.5518204118284174E-4</v>
      </c>
      <c r="Q43" s="979">
        <v>6.3516139319346159E-4</v>
      </c>
      <c r="R43" s="979">
        <v>8.4728761931480968E-4</v>
      </c>
      <c r="S43" s="979">
        <v>1.5759775073083528E-3</v>
      </c>
      <c r="T43" s="979">
        <v>1.7490619675315823E-3</v>
      </c>
      <c r="U43" s="979">
        <v>9.8597977070206933E-4</v>
      </c>
      <c r="V43" s="979">
        <v>9.7749166761855401E-4</v>
      </c>
      <c r="W43" s="979">
        <v>1.6331139975580581E-3</v>
      </c>
      <c r="X43" s="979">
        <v>4.5887903726181812E-4</v>
      </c>
      <c r="Y43" s="979">
        <v>1.650891108649505E-3</v>
      </c>
      <c r="Z43" s="979">
        <v>1.6246231966014553E-3</v>
      </c>
      <c r="AA43" s="979">
        <v>4.1150823630975626E-4</v>
      </c>
      <c r="AB43" s="979">
        <v>1.5895639730498952E-3</v>
      </c>
      <c r="AC43" s="979">
        <v>3.6245457783470603E-3</v>
      </c>
      <c r="AD43" s="979">
        <v>2.5977370706737049E-3</v>
      </c>
      <c r="AE43" s="979">
        <v>4.1264056065118517E-3</v>
      </c>
      <c r="AF43" s="979">
        <v>4.1697505681606334E-4</v>
      </c>
      <c r="AG43" s="979">
        <v>2.2445032134567875E-3</v>
      </c>
      <c r="AH43" s="979">
        <v>3.0002710194720682E-3</v>
      </c>
      <c r="AI43" s="979">
        <v>3.5106000326249262E-3</v>
      </c>
      <c r="AJ43" s="979">
        <v>3.9550519405124555E-3</v>
      </c>
      <c r="AK43" s="979">
        <v>2.7705062685122309E-3</v>
      </c>
      <c r="AL43" s="979">
        <v>5.828145106797967E-3</v>
      </c>
      <c r="AM43" s="979">
        <v>2.3737734618966707E-3</v>
      </c>
      <c r="AN43" s="979">
        <v>2.222823848745632E-3</v>
      </c>
      <c r="AO43" s="979">
        <v>1.0005979783043277</v>
      </c>
      <c r="AP43" s="979">
        <v>1.3164792987208844E-3</v>
      </c>
      <c r="AQ43" s="989">
        <v>1.0675299964649652</v>
      </c>
    </row>
    <row r="44" spans="2:43" ht="16.5" customHeight="1">
      <c r="B44" s="166">
        <v>39</v>
      </c>
      <c r="C44" s="234" t="s">
        <v>23</v>
      </c>
      <c r="D44" s="978">
        <v>5.7422363792180775E-3</v>
      </c>
      <c r="E44" s="979">
        <v>4.6116470544762369E-3</v>
      </c>
      <c r="F44" s="979">
        <v>9.2432857579575929E-3</v>
      </c>
      <c r="G44" s="979">
        <v>1.147213974998252E-2</v>
      </c>
      <c r="H44" s="979">
        <v>7.0603583414144125E-3</v>
      </c>
      <c r="I44" s="979">
        <v>4.6513937670762447E-3</v>
      </c>
      <c r="J44" s="979">
        <v>8.6120556283435755E-3</v>
      </c>
      <c r="K44" s="979">
        <v>2.674722312687412E-3</v>
      </c>
      <c r="L44" s="979">
        <v>5.0610723906809969E-3</v>
      </c>
      <c r="M44" s="979">
        <v>2.7450484162067318E-3</v>
      </c>
      <c r="N44" s="979">
        <v>6.2049922594665328E-3</v>
      </c>
      <c r="O44" s="979">
        <v>1.0288155635542402E-2</v>
      </c>
      <c r="P44" s="979">
        <v>4.1460690336523019E-3</v>
      </c>
      <c r="Q44" s="979">
        <v>3.9366015925472219E-3</v>
      </c>
      <c r="R44" s="979">
        <v>7.3854459048763345E-3</v>
      </c>
      <c r="S44" s="979">
        <v>5.0789056047861846E-3</v>
      </c>
      <c r="T44" s="979">
        <v>2.8194143389952881E-3</v>
      </c>
      <c r="U44" s="979">
        <v>1.4477172426683102E-3</v>
      </c>
      <c r="V44" s="979">
        <v>3.3482714495270023E-3</v>
      </c>
      <c r="W44" s="979">
        <v>2.0404394776603525E-3</v>
      </c>
      <c r="X44" s="979">
        <v>1.028741073780886E-3</v>
      </c>
      <c r="Y44" s="979">
        <v>3.3805637479749954E-3</v>
      </c>
      <c r="Z44" s="979">
        <v>1.2330459154777769E-2</v>
      </c>
      <c r="AA44" s="979">
        <v>4.2120188406120076E-3</v>
      </c>
      <c r="AB44" s="979">
        <v>1.0442700813310704E-2</v>
      </c>
      <c r="AC44" s="979">
        <v>2.0207212385301546E-2</v>
      </c>
      <c r="AD44" s="979">
        <v>7.6250826972342938E-3</v>
      </c>
      <c r="AE44" s="979">
        <v>5.4705967543075152E-3</v>
      </c>
      <c r="AF44" s="979">
        <v>1.0753841034997623E-3</v>
      </c>
      <c r="AG44" s="979">
        <v>6.8457008401456229E-3</v>
      </c>
      <c r="AH44" s="979">
        <v>5.1488651474482471E-3</v>
      </c>
      <c r="AI44" s="979">
        <v>2.1585286153967946E-3</v>
      </c>
      <c r="AJ44" s="979">
        <v>8.6234947077800522E-3</v>
      </c>
      <c r="AK44" s="979">
        <v>4.5217556770638882E-3</v>
      </c>
      <c r="AL44" s="979">
        <v>5.9746936529006716E-3</v>
      </c>
      <c r="AM44" s="979">
        <v>4.1007816962531762E-3</v>
      </c>
      <c r="AN44" s="979">
        <v>4.8934106791725177E-3</v>
      </c>
      <c r="AO44" s="979">
        <v>2.6758611442423042E-3</v>
      </c>
      <c r="AP44" s="979">
        <v>1.0017080709683928</v>
      </c>
      <c r="AQ44" s="990">
        <v>1.2209938950373611</v>
      </c>
    </row>
    <row r="45" spans="2:43" ht="16.5" customHeight="1">
      <c r="B45" s="303"/>
      <c r="C45" s="304" t="s">
        <v>309</v>
      </c>
      <c r="D45" s="986">
        <v>1.2635608073151794</v>
      </c>
      <c r="E45" s="987">
        <v>1.2537104096040668</v>
      </c>
      <c r="F45" s="987">
        <v>1.1452726188770928</v>
      </c>
      <c r="G45" s="987">
        <v>1.3228699929242924</v>
      </c>
      <c r="H45" s="987">
        <v>1.376551527221898</v>
      </c>
      <c r="I45" s="987">
        <v>1.214308033742854</v>
      </c>
      <c r="J45" s="987">
        <v>1.3689259620281251</v>
      </c>
      <c r="K45" s="987">
        <v>1.2063643150630561</v>
      </c>
      <c r="L45" s="987">
        <v>1.1795133882198383</v>
      </c>
      <c r="M45" s="987">
        <v>1.1980700029824232</v>
      </c>
      <c r="N45" s="987">
        <v>1.2565372849744596</v>
      </c>
      <c r="O45" s="987">
        <v>1.2393366899953373</v>
      </c>
      <c r="P45" s="987">
        <v>1.2580276923597733</v>
      </c>
      <c r="Q45" s="987">
        <v>1.1884763745933826</v>
      </c>
      <c r="R45" s="987">
        <v>1.1789906209675285</v>
      </c>
      <c r="S45" s="987">
        <v>1.1897525478298758</v>
      </c>
      <c r="T45" s="987">
        <v>1.1810711701968279</v>
      </c>
      <c r="U45" s="987">
        <v>1.1913873570390432</v>
      </c>
      <c r="V45" s="987">
        <v>1.1741021169173755</v>
      </c>
      <c r="W45" s="987">
        <v>1.163241280095221</v>
      </c>
      <c r="X45" s="987">
        <v>1.1230632811974022</v>
      </c>
      <c r="Y45" s="987">
        <v>1.2927923252826008</v>
      </c>
      <c r="Z45" s="987">
        <v>1.2606771054349231</v>
      </c>
      <c r="AA45" s="987">
        <v>1.279878533802091</v>
      </c>
      <c r="AB45" s="987">
        <v>1.4232592691083272</v>
      </c>
      <c r="AC45" s="987">
        <v>1.2673733585914484</v>
      </c>
      <c r="AD45" s="987">
        <v>1.2920873908587329</v>
      </c>
      <c r="AE45" s="987">
        <v>1.2480321445842204</v>
      </c>
      <c r="AF45" s="987">
        <v>1.1200709221131133</v>
      </c>
      <c r="AG45" s="987">
        <v>1.3351020965313822</v>
      </c>
      <c r="AH45" s="987">
        <v>1.3796281948067477</v>
      </c>
      <c r="AI45" s="987">
        <v>1.2140980023004975</v>
      </c>
      <c r="AJ45" s="987">
        <v>1.1909758100479584</v>
      </c>
      <c r="AK45" s="987">
        <v>1.2004159910731973</v>
      </c>
      <c r="AL45" s="987">
        <v>1.2736555121972608</v>
      </c>
      <c r="AM45" s="987">
        <v>1.2133398732423437</v>
      </c>
      <c r="AN45" s="976">
        <v>1.3325197584223949</v>
      </c>
      <c r="AO45" s="976">
        <v>1.4064557588859505</v>
      </c>
      <c r="AP45" s="991">
        <v>1.5486183584467561</v>
      </c>
      <c r="AQ45" s="243"/>
    </row>
  </sheetData>
  <sheetProtection sheet="1" objects="1" scenarios="1"/>
  <mergeCells count="2">
    <mergeCell ref="B4:C5"/>
    <mergeCell ref="B2:D2"/>
  </mergeCells>
  <phoneticPr fontId="10"/>
  <pageMargins left="0.78740157480314965" right="0.78740157480314965" top="0.78740157480314965" bottom="0.78740157480314965" header="0" footer="0.19685039370078741"/>
  <pageSetup paperSize="8" scale="81" orientation="landscape" useFirstPageNumber="1" r:id="rId1"/>
  <headerFooter alignWithMargins="0">
    <oddFooter>&amp;C&amp;P / 2 ﾍﾟｰｼﾞ</oddFooter>
  </headerFooter>
  <colBreaks count="1" manualBreakCount="1">
    <brk id="21" min="1" max="4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pageSetUpPr autoPageBreaks="0"/>
  </sheetPr>
  <dimension ref="B2:Y46"/>
  <sheetViews>
    <sheetView showGridLines="0" view="pageBreakPreview" zoomScaleNormal="100" zoomScaleSheetLayoutView="100" workbookViewId="0"/>
  </sheetViews>
  <sheetFormatPr defaultColWidth="10.125" defaultRowHeight="15" customHeight="1"/>
  <cols>
    <col min="1" max="1" width="1.625" style="199" customWidth="1"/>
    <col min="2" max="2" width="4.625" style="199" customWidth="1"/>
    <col min="3" max="3" width="22.625" style="199" customWidth="1"/>
    <col min="4" max="4" width="9.125" style="199" customWidth="1"/>
    <col min="5" max="5" width="10.625" style="199" customWidth="1"/>
    <col min="6" max="19" width="10.125" style="199" customWidth="1"/>
    <col min="20" max="25" width="10.125" style="199" hidden="1" customWidth="1"/>
    <col min="26" max="16384" width="10.125" style="199"/>
  </cols>
  <sheetData>
    <row r="2" spans="2:25" ht="20.25" customHeight="1">
      <c r="B2" s="1167" t="s">
        <v>104</v>
      </c>
      <c r="C2" s="1168"/>
      <c r="D2" s="1"/>
    </row>
    <row r="3" spans="2:25" ht="18.75" customHeight="1">
      <c r="E3" s="259"/>
    </row>
    <row r="4" spans="2:25" ht="18.75" customHeight="1">
      <c r="B4" s="1307"/>
      <c r="C4" s="1308"/>
      <c r="D4" s="307"/>
      <c r="E4" s="266"/>
    </row>
    <row r="5" spans="2:25" s="227" customFormat="1" ht="36" customHeight="1">
      <c r="B5" s="1309"/>
      <c r="C5" s="1310"/>
      <c r="D5" s="308" t="s">
        <v>493</v>
      </c>
      <c r="E5" s="309" t="s">
        <v>40</v>
      </c>
      <c r="T5" s="295" t="s">
        <v>24</v>
      </c>
      <c r="U5" s="295"/>
      <c r="V5" s="295" t="s">
        <v>25</v>
      </c>
      <c r="W5" s="295"/>
      <c r="X5" s="295" t="s">
        <v>26</v>
      </c>
      <c r="Y5" s="296"/>
    </row>
    <row r="6" spans="2:25" ht="18.75" customHeight="1">
      <c r="B6" s="161" t="s">
        <v>1</v>
      </c>
      <c r="C6" s="162" t="s">
        <v>16</v>
      </c>
      <c r="D6" s="310">
        <f>取引基本表!AS6</f>
        <v>25305</v>
      </c>
      <c r="E6" s="311">
        <f>ROUND(D6/$D$45,6)</f>
        <v>1.1789000000000001E-2</v>
      </c>
      <c r="T6" s="300">
        <v>113706</v>
      </c>
      <c r="U6" s="301" t="s">
        <v>27</v>
      </c>
      <c r="V6" s="300">
        <v>124135</v>
      </c>
      <c r="W6" s="301" t="s">
        <v>27</v>
      </c>
      <c r="X6" s="300">
        <v>237841</v>
      </c>
      <c r="Y6" s="301" t="s">
        <v>27</v>
      </c>
    </row>
    <row r="7" spans="2:25" ht="18.75" customHeight="1">
      <c r="B7" s="166" t="s">
        <v>2</v>
      </c>
      <c r="C7" s="167" t="s">
        <v>903</v>
      </c>
      <c r="D7" s="312">
        <f>取引基本表!AS7</f>
        <v>1243</v>
      </c>
      <c r="E7" s="298">
        <f t="shared" ref="E7:E44" si="0">ROUND(D7/$D$45,6)</f>
        <v>5.7899999999999998E-4</v>
      </c>
      <c r="T7" s="300"/>
      <c r="U7" s="301"/>
      <c r="V7" s="300"/>
      <c r="W7" s="301"/>
      <c r="X7" s="300"/>
      <c r="Y7" s="301"/>
    </row>
    <row r="8" spans="2:25" ht="18.75" customHeight="1">
      <c r="B8" s="166" t="s">
        <v>3</v>
      </c>
      <c r="C8" s="167" t="s">
        <v>904</v>
      </c>
      <c r="D8" s="312">
        <f>取引基本表!AS8</f>
        <v>2353</v>
      </c>
      <c r="E8" s="298">
        <f t="shared" si="0"/>
        <v>1.096E-3</v>
      </c>
      <c r="T8" s="300"/>
      <c r="U8" s="301"/>
      <c r="V8" s="300"/>
      <c r="W8" s="301"/>
      <c r="X8" s="300"/>
      <c r="Y8" s="301"/>
    </row>
    <row r="9" spans="2:25" ht="18.75" customHeight="1">
      <c r="B9" s="166" t="s">
        <v>4</v>
      </c>
      <c r="C9" s="167" t="s">
        <v>17</v>
      </c>
      <c r="D9" s="312">
        <f>取引基本表!AS9</f>
        <v>0</v>
      </c>
      <c r="E9" s="298">
        <f t="shared" si="0"/>
        <v>0</v>
      </c>
      <c r="T9" s="300"/>
      <c r="U9" s="301"/>
      <c r="V9" s="300"/>
      <c r="W9" s="301"/>
      <c r="X9" s="300"/>
      <c r="Y9" s="301"/>
    </row>
    <row r="10" spans="2:25" ht="18.75" customHeight="1">
      <c r="B10" s="166" t="s">
        <v>5</v>
      </c>
      <c r="C10" s="167" t="s">
        <v>526</v>
      </c>
      <c r="D10" s="312">
        <f>取引基本表!AS10</f>
        <v>213956</v>
      </c>
      <c r="E10" s="298">
        <f t="shared" si="0"/>
        <v>9.9676000000000001E-2</v>
      </c>
      <c r="T10" s="300"/>
      <c r="U10" s="301"/>
      <c r="V10" s="300"/>
      <c r="W10" s="301"/>
      <c r="X10" s="300"/>
      <c r="Y10" s="301"/>
    </row>
    <row r="11" spans="2:25" ht="18.75" customHeight="1">
      <c r="B11" s="166" t="s">
        <v>6</v>
      </c>
      <c r="C11" s="167" t="s">
        <v>135</v>
      </c>
      <c r="D11" s="312">
        <f>取引基本表!AS11</f>
        <v>68464</v>
      </c>
      <c r="E11" s="298">
        <f t="shared" si="0"/>
        <v>3.1896000000000001E-2</v>
      </c>
      <c r="T11" s="300"/>
      <c r="U11" s="301"/>
      <c r="V11" s="300"/>
      <c r="W11" s="301"/>
      <c r="X11" s="300"/>
      <c r="Y11" s="301"/>
    </row>
    <row r="12" spans="2:25" ht="18.75" customHeight="1">
      <c r="B12" s="166" t="s">
        <v>7</v>
      </c>
      <c r="C12" s="171" t="s">
        <v>108</v>
      </c>
      <c r="D12" s="312">
        <f>取引基本表!AS12</f>
        <v>3432</v>
      </c>
      <c r="E12" s="298">
        <f t="shared" si="0"/>
        <v>1.5989999999999999E-3</v>
      </c>
      <c r="T12" s="300"/>
      <c r="U12" s="301"/>
      <c r="V12" s="300"/>
      <c r="W12" s="301"/>
      <c r="X12" s="300"/>
      <c r="Y12" s="301"/>
    </row>
    <row r="13" spans="2:25" ht="18.75" customHeight="1">
      <c r="B13" s="166" t="s">
        <v>8</v>
      </c>
      <c r="C13" s="167" t="s">
        <v>136</v>
      </c>
      <c r="D13" s="312">
        <f>取引基本表!AS13</f>
        <v>17987</v>
      </c>
      <c r="E13" s="298">
        <f t="shared" si="0"/>
        <v>8.3800000000000003E-3</v>
      </c>
      <c r="T13" s="300"/>
      <c r="U13" s="301"/>
      <c r="V13" s="300"/>
      <c r="W13" s="301"/>
      <c r="X13" s="300"/>
      <c r="Y13" s="301"/>
    </row>
    <row r="14" spans="2:25" ht="18.75" customHeight="1">
      <c r="B14" s="166" t="s">
        <v>9</v>
      </c>
      <c r="C14" s="171" t="s">
        <v>306</v>
      </c>
      <c r="D14" s="312">
        <f>取引基本表!AS14</f>
        <v>35892</v>
      </c>
      <c r="E14" s="298">
        <f t="shared" si="0"/>
        <v>1.6721E-2</v>
      </c>
      <c r="T14" s="300"/>
      <c r="U14" s="301"/>
      <c r="V14" s="300"/>
      <c r="W14" s="301"/>
      <c r="X14" s="300"/>
      <c r="Y14" s="301"/>
    </row>
    <row r="15" spans="2:25" ht="18.75" customHeight="1">
      <c r="B15" s="166" t="s">
        <v>10</v>
      </c>
      <c r="C15" s="171" t="s">
        <v>581</v>
      </c>
      <c r="D15" s="312">
        <f>取引基本表!AS15</f>
        <v>6444</v>
      </c>
      <c r="E15" s="298">
        <f t="shared" si="0"/>
        <v>3.0019999999999999E-3</v>
      </c>
      <c r="T15" s="300"/>
      <c r="U15" s="301"/>
      <c r="V15" s="300"/>
      <c r="W15" s="301"/>
      <c r="X15" s="300"/>
      <c r="Y15" s="301"/>
    </row>
    <row r="16" spans="2:25" ht="18.75" customHeight="1">
      <c r="B16" s="166" t="s">
        <v>11</v>
      </c>
      <c r="C16" s="167" t="s">
        <v>307</v>
      </c>
      <c r="D16" s="312">
        <f>取引基本表!AS16</f>
        <v>992</v>
      </c>
      <c r="E16" s="298">
        <f t="shared" si="0"/>
        <v>4.6200000000000001E-4</v>
      </c>
      <c r="T16" s="300"/>
      <c r="U16" s="301"/>
      <c r="V16" s="300"/>
      <c r="W16" s="301"/>
      <c r="X16" s="300"/>
      <c r="Y16" s="301"/>
    </row>
    <row r="17" spans="2:25" ht="18.75" customHeight="1">
      <c r="B17" s="166" t="s">
        <v>12</v>
      </c>
      <c r="C17" s="167" t="s">
        <v>137</v>
      </c>
      <c r="D17" s="312">
        <f>取引基本表!AS17</f>
        <v>-147</v>
      </c>
      <c r="E17" s="298">
        <f t="shared" si="0"/>
        <v>-6.7999999999999999E-5</v>
      </c>
      <c r="T17" s="300"/>
      <c r="U17" s="301"/>
      <c r="V17" s="300"/>
      <c r="W17" s="301"/>
      <c r="X17" s="300"/>
      <c r="Y17" s="301"/>
    </row>
    <row r="18" spans="2:25" ht="18.75" customHeight="1">
      <c r="B18" s="166" t="s">
        <v>13</v>
      </c>
      <c r="C18" s="167" t="s">
        <v>138</v>
      </c>
      <c r="D18" s="312">
        <f>取引基本表!AS18</f>
        <v>1206</v>
      </c>
      <c r="E18" s="298">
        <f t="shared" si="0"/>
        <v>5.62E-4</v>
      </c>
      <c r="T18" s="300"/>
      <c r="U18" s="301"/>
      <c r="V18" s="300"/>
      <c r="W18" s="301"/>
      <c r="X18" s="300"/>
      <c r="Y18" s="301"/>
    </row>
    <row r="19" spans="2:25" ht="18.75" customHeight="1">
      <c r="B19" s="166" t="s">
        <v>14</v>
      </c>
      <c r="C19" s="167" t="s">
        <v>139</v>
      </c>
      <c r="D19" s="312">
        <f>取引基本表!AS19</f>
        <v>1984</v>
      </c>
      <c r="E19" s="298">
        <f t="shared" si="0"/>
        <v>9.2400000000000002E-4</v>
      </c>
      <c r="T19" s="300"/>
      <c r="U19" s="301"/>
      <c r="V19" s="300"/>
      <c r="W19" s="301"/>
      <c r="X19" s="300"/>
      <c r="Y19" s="301"/>
    </row>
    <row r="20" spans="2:25" ht="18.75" customHeight="1">
      <c r="B20" s="166" t="s">
        <v>28</v>
      </c>
      <c r="C20" s="167" t="s">
        <v>527</v>
      </c>
      <c r="D20" s="312">
        <f>取引基本表!AS20</f>
        <v>95</v>
      </c>
      <c r="E20" s="298">
        <f t="shared" si="0"/>
        <v>4.3999999999999999E-5</v>
      </c>
      <c r="T20" s="300"/>
      <c r="U20" s="301"/>
      <c r="V20" s="300"/>
      <c r="W20" s="301"/>
      <c r="X20" s="300"/>
      <c r="Y20" s="301"/>
    </row>
    <row r="21" spans="2:25" ht="18.75" customHeight="1">
      <c r="B21" s="166" t="s">
        <v>109</v>
      </c>
      <c r="C21" s="167" t="s">
        <v>528</v>
      </c>
      <c r="D21" s="312">
        <f>取引基本表!AS21</f>
        <v>55</v>
      </c>
      <c r="E21" s="298">
        <f t="shared" si="0"/>
        <v>2.5999999999999998E-5</v>
      </c>
      <c r="T21" s="300"/>
      <c r="U21" s="301"/>
      <c r="V21" s="300"/>
      <c r="W21" s="301"/>
      <c r="X21" s="300"/>
      <c r="Y21" s="301"/>
    </row>
    <row r="22" spans="2:25" ht="18.75" customHeight="1">
      <c r="B22" s="166" t="s">
        <v>110</v>
      </c>
      <c r="C22" s="167" t="s">
        <v>529</v>
      </c>
      <c r="D22" s="312">
        <f>取引基本表!AS22</f>
        <v>722</v>
      </c>
      <c r="E22" s="298">
        <f t="shared" si="0"/>
        <v>3.3599999999999998E-4</v>
      </c>
      <c r="T22" s="300"/>
      <c r="U22" s="301"/>
      <c r="V22" s="300"/>
      <c r="W22" s="301"/>
      <c r="X22" s="300"/>
      <c r="Y22" s="301"/>
    </row>
    <row r="23" spans="2:25" ht="18.75" customHeight="1">
      <c r="B23" s="166" t="s">
        <v>111</v>
      </c>
      <c r="C23" s="167" t="s">
        <v>530</v>
      </c>
      <c r="D23" s="312">
        <f>取引基本表!AS23</f>
        <v>1119</v>
      </c>
      <c r="E23" s="298">
        <f t="shared" si="0"/>
        <v>5.2099999999999998E-4</v>
      </c>
      <c r="T23" s="300"/>
      <c r="U23" s="301"/>
      <c r="V23" s="300"/>
      <c r="W23" s="301"/>
      <c r="X23" s="300"/>
      <c r="Y23" s="301"/>
    </row>
    <row r="24" spans="2:25" ht="18.75" customHeight="1">
      <c r="B24" s="166" t="s">
        <v>113</v>
      </c>
      <c r="C24" s="167" t="s">
        <v>531</v>
      </c>
      <c r="D24" s="312">
        <f>取引基本表!AS24</f>
        <v>22302</v>
      </c>
      <c r="E24" s="298">
        <f t="shared" si="0"/>
        <v>1.039E-2</v>
      </c>
      <c r="T24" s="300"/>
      <c r="U24" s="301"/>
      <c r="V24" s="300"/>
      <c r="W24" s="301"/>
      <c r="X24" s="300"/>
      <c r="Y24" s="301"/>
    </row>
    <row r="25" spans="2:25" ht="18.75" customHeight="1">
      <c r="B25" s="166" t="s">
        <v>114</v>
      </c>
      <c r="C25" s="167" t="s">
        <v>582</v>
      </c>
      <c r="D25" s="312">
        <f>取引基本表!AS25</f>
        <v>24690</v>
      </c>
      <c r="E25" s="298">
        <f t="shared" si="0"/>
        <v>1.1502E-2</v>
      </c>
      <c r="T25" s="300"/>
      <c r="U25" s="301"/>
      <c r="V25" s="300"/>
      <c r="W25" s="301"/>
      <c r="X25" s="300"/>
      <c r="Y25" s="301"/>
    </row>
    <row r="26" spans="2:25" ht="18.75" customHeight="1">
      <c r="B26" s="166" t="s">
        <v>115</v>
      </c>
      <c r="C26" s="167" t="s">
        <v>140</v>
      </c>
      <c r="D26" s="312">
        <f>取引基本表!AS26</f>
        <v>42301</v>
      </c>
      <c r="E26" s="298">
        <f t="shared" si="0"/>
        <v>1.9706999999999999E-2</v>
      </c>
      <c r="T26" s="300">
        <v>23686</v>
      </c>
      <c r="U26" s="301" t="s">
        <v>27</v>
      </c>
      <c r="V26" s="300">
        <v>19464</v>
      </c>
      <c r="W26" s="301" t="s">
        <v>27</v>
      </c>
      <c r="X26" s="300">
        <v>43150</v>
      </c>
      <c r="Y26" s="301" t="s">
        <v>27</v>
      </c>
    </row>
    <row r="27" spans="2:25" ht="18.75" customHeight="1">
      <c r="B27" s="166" t="s">
        <v>116</v>
      </c>
      <c r="C27" s="167" t="s">
        <v>112</v>
      </c>
      <c r="D27" s="312">
        <f>取引基本表!AS27</f>
        <v>21945</v>
      </c>
      <c r="E27" s="298">
        <f t="shared" si="0"/>
        <v>1.0224E-2</v>
      </c>
      <c r="T27" s="300">
        <v>5652</v>
      </c>
      <c r="U27" s="301" t="s">
        <v>27</v>
      </c>
      <c r="V27" s="300">
        <v>63</v>
      </c>
      <c r="W27" s="301" t="s">
        <v>27</v>
      </c>
      <c r="X27" s="300">
        <v>5715</v>
      </c>
      <c r="Y27" s="301" t="s">
        <v>27</v>
      </c>
    </row>
    <row r="28" spans="2:25" ht="18.75" customHeight="1">
      <c r="B28" s="166" t="s">
        <v>117</v>
      </c>
      <c r="C28" s="167" t="s">
        <v>18</v>
      </c>
      <c r="D28" s="312">
        <f>取引基本表!AS28</f>
        <v>0</v>
      </c>
      <c r="E28" s="298">
        <f t="shared" si="0"/>
        <v>0</v>
      </c>
      <c r="T28" s="300">
        <v>58066</v>
      </c>
      <c r="U28" s="301" t="s">
        <v>27</v>
      </c>
      <c r="V28" s="300">
        <v>-31758</v>
      </c>
      <c r="W28" s="301" t="s">
        <v>27</v>
      </c>
      <c r="X28" s="300">
        <v>26308</v>
      </c>
      <c r="Y28" s="301" t="s">
        <v>27</v>
      </c>
    </row>
    <row r="29" spans="2:25" ht="18.75" customHeight="1">
      <c r="B29" s="166" t="s">
        <v>118</v>
      </c>
      <c r="C29" s="167" t="s">
        <v>141</v>
      </c>
      <c r="D29" s="312">
        <f>取引基本表!AS29</f>
        <v>48966</v>
      </c>
      <c r="E29" s="298">
        <f t="shared" si="0"/>
        <v>2.2811999999999999E-2</v>
      </c>
      <c r="T29" s="300">
        <v>1243603</v>
      </c>
      <c r="U29" s="301" t="s">
        <v>27</v>
      </c>
      <c r="V29" s="300">
        <v>592005</v>
      </c>
      <c r="W29" s="301" t="s">
        <v>27</v>
      </c>
      <c r="X29" s="300">
        <v>1835608</v>
      </c>
      <c r="Y29" s="301" t="s">
        <v>27</v>
      </c>
    </row>
    <row r="30" spans="2:25" ht="18.75" customHeight="1">
      <c r="B30" s="166" t="s">
        <v>119</v>
      </c>
      <c r="C30" s="167" t="s">
        <v>532</v>
      </c>
      <c r="D30" s="312">
        <f>取引基本表!AS30</f>
        <v>14113</v>
      </c>
      <c r="E30" s="298">
        <f t="shared" si="0"/>
        <v>6.5750000000000001E-3</v>
      </c>
      <c r="T30" s="300">
        <v>72778</v>
      </c>
      <c r="U30" s="301" t="s">
        <v>27</v>
      </c>
      <c r="V30" s="300">
        <v>743586</v>
      </c>
      <c r="W30" s="301" t="s">
        <v>27</v>
      </c>
      <c r="X30" s="300">
        <v>816364</v>
      </c>
      <c r="Y30" s="301" t="s">
        <v>27</v>
      </c>
    </row>
    <row r="31" spans="2:25" ht="18.75" customHeight="1">
      <c r="B31" s="166" t="s">
        <v>120</v>
      </c>
      <c r="C31" s="167" t="s">
        <v>533</v>
      </c>
      <c r="D31" s="312">
        <f>取引基本表!AS31</f>
        <v>2240</v>
      </c>
      <c r="E31" s="298">
        <f t="shared" si="0"/>
        <v>1.044E-3</v>
      </c>
      <c r="T31" s="300">
        <v>135809</v>
      </c>
      <c r="U31" s="301" t="s">
        <v>27</v>
      </c>
      <c r="V31" s="300">
        <v>135205</v>
      </c>
      <c r="W31" s="301" t="s">
        <v>27</v>
      </c>
      <c r="X31" s="300">
        <v>271014</v>
      </c>
      <c r="Y31" s="301" t="s">
        <v>27</v>
      </c>
    </row>
    <row r="32" spans="2:25" ht="18.75" customHeight="1">
      <c r="B32" s="166" t="s">
        <v>121</v>
      </c>
      <c r="C32" s="167" t="s">
        <v>19</v>
      </c>
      <c r="D32" s="312">
        <f>取引基本表!AS32</f>
        <v>343776</v>
      </c>
      <c r="E32" s="298">
        <f t="shared" si="0"/>
        <v>0.16015599999999999</v>
      </c>
      <c r="T32" s="300">
        <v>256366</v>
      </c>
      <c r="U32" s="301" t="s">
        <v>27</v>
      </c>
      <c r="V32" s="300">
        <v>477880</v>
      </c>
      <c r="W32" s="301" t="s">
        <v>27</v>
      </c>
      <c r="X32" s="300">
        <v>734246</v>
      </c>
      <c r="Y32" s="301" t="s">
        <v>27</v>
      </c>
    </row>
    <row r="33" spans="2:25" ht="18.75" customHeight="1">
      <c r="B33" s="166" t="s">
        <v>122</v>
      </c>
      <c r="C33" s="167" t="s">
        <v>20</v>
      </c>
      <c r="D33" s="312">
        <f>取引基本表!AS33</f>
        <v>138525</v>
      </c>
      <c r="E33" s="298">
        <f t="shared" si="0"/>
        <v>6.4534999999999995E-2</v>
      </c>
      <c r="T33" s="300">
        <v>196941</v>
      </c>
      <c r="U33" s="301" t="s">
        <v>27</v>
      </c>
      <c r="V33" s="300">
        <v>65423</v>
      </c>
      <c r="W33" s="301" t="s">
        <v>27</v>
      </c>
      <c r="X33" s="300">
        <v>262364</v>
      </c>
      <c r="Y33" s="301" t="s">
        <v>27</v>
      </c>
    </row>
    <row r="34" spans="2:25" ht="18.75" customHeight="1">
      <c r="B34" s="166" t="s">
        <v>123</v>
      </c>
      <c r="C34" s="167" t="s">
        <v>21</v>
      </c>
      <c r="D34" s="312">
        <f>取引基本表!AS34</f>
        <v>378781</v>
      </c>
      <c r="E34" s="298">
        <f t="shared" si="0"/>
        <v>0.17646400000000001</v>
      </c>
      <c r="T34" s="300">
        <v>60876</v>
      </c>
      <c r="U34" s="301" t="s">
        <v>27</v>
      </c>
      <c r="V34" s="300">
        <v>441564</v>
      </c>
      <c r="W34" s="301" t="s">
        <v>27</v>
      </c>
      <c r="X34" s="300">
        <v>502440</v>
      </c>
      <c r="Y34" s="301" t="s">
        <v>27</v>
      </c>
    </row>
    <row r="35" spans="2:25" ht="18.75" customHeight="1">
      <c r="B35" s="166" t="s">
        <v>124</v>
      </c>
      <c r="C35" s="167" t="s">
        <v>534</v>
      </c>
      <c r="D35" s="312">
        <f>取引基本表!AS35</f>
        <v>77460</v>
      </c>
      <c r="E35" s="298">
        <f t="shared" si="0"/>
        <v>3.6087000000000001E-2</v>
      </c>
      <c r="T35" s="300">
        <v>226431</v>
      </c>
      <c r="U35" s="301" t="s">
        <v>27</v>
      </c>
      <c r="V35" s="300">
        <v>77818</v>
      </c>
      <c r="W35" s="301" t="s">
        <v>27</v>
      </c>
      <c r="X35" s="300">
        <v>304249</v>
      </c>
      <c r="Y35" s="301" t="s">
        <v>27</v>
      </c>
    </row>
    <row r="36" spans="2:25" ht="18.75" customHeight="1">
      <c r="B36" s="166" t="s">
        <v>125</v>
      </c>
      <c r="C36" s="167" t="s">
        <v>535</v>
      </c>
      <c r="D36" s="312">
        <f>取引基本表!AS36</f>
        <v>97816</v>
      </c>
      <c r="E36" s="298">
        <f t="shared" si="0"/>
        <v>4.5569999999999999E-2</v>
      </c>
      <c r="T36" s="300">
        <v>97660</v>
      </c>
      <c r="U36" s="301" t="s">
        <v>27</v>
      </c>
      <c r="V36" s="300">
        <v>47107</v>
      </c>
      <c r="W36" s="301" t="s">
        <v>27</v>
      </c>
      <c r="X36" s="300">
        <v>144767</v>
      </c>
      <c r="Y36" s="301" t="s">
        <v>27</v>
      </c>
    </row>
    <row r="37" spans="2:25" ht="18.75" customHeight="1">
      <c r="B37" s="166" t="s">
        <v>127</v>
      </c>
      <c r="C37" s="167" t="s">
        <v>22</v>
      </c>
      <c r="D37" s="312">
        <f>取引基本表!AS37</f>
        <v>8337</v>
      </c>
      <c r="E37" s="298">
        <f t="shared" si="0"/>
        <v>3.8839999999999999E-3</v>
      </c>
      <c r="T37" s="300">
        <v>4654</v>
      </c>
      <c r="U37" s="301" t="s">
        <v>27</v>
      </c>
      <c r="V37" s="300">
        <v>348871</v>
      </c>
      <c r="W37" s="301" t="s">
        <v>27</v>
      </c>
      <c r="X37" s="300">
        <v>353525</v>
      </c>
      <c r="Y37" s="301" t="s">
        <v>27</v>
      </c>
    </row>
    <row r="38" spans="2:25" ht="18.75" customHeight="1">
      <c r="B38" s="166" t="s">
        <v>129</v>
      </c>
      <c r="C38" s="167" t="s">
        <v>142</v>
      </c>
      <c r="D38" s="312">
        <f>取引基本表!AS38</f>
        <v>29660</v>
      </c>
      <c r="E38" s="298">
        <f t="shared" si="0"/>
        <v>1.3818E-2</v>
      </c>
      <c r="T38" s="300">
        <v>560973</v>
      </c>
      <c r="U38" s="301" t="s">
        <v>27</v>
      </c>
      <c r="V38" s="300">
        <v>902791</v>
      </c>
      <c r="W38" s="301" t="s">
        <v>27</v>
      </c>
      <c r="X38" s="300">
        <v>1463764</v>
      </c>
      <c r="Y38" s="301" t="s">
        <v>27</v>
      </c>
    </row>
    <row r="39" spans="2:25" ht="18.75" customHeight="1">
      <c r="B39" s="166" t="s">
        <v>130</v>
      </c>
      <c r="C39" s="167" t="s">
        <v>536</v>
      </c>
      <c r="D39" s="312">
        <f>取引基本表!AS39</f>
        <v>144008</v>
      </c>
      <c r="E39" s="298">
        <f t="shared" si="0"/>
        <v>6.7088999999999996E-2</v>
      </c>
      <c r="T39" s="300">
        <v>38423</v>
      </c>
      <c r="U39" s="301" t="s">
        <v>27</v>
      </c>
      <c r="V39" s="300">
        <v>-10674</v>
      </c>
      <c r="W39" s="301" t="s">
        <v>27</v>
      </c>
      <c r="X39" s="300">
        <v>27749</v>
      </c>
      <c r="Y39" s="301" t="s">
        <v>27</v>
      </c>
    </row>
    <row r="40" spans="2:25" ht="18.75" customHeight="1">
      <c r="B40" s="166" t="s">
        <v>15</v>
      </c>
      <c r="C40" s="167" t="s">
        <v>583</v>
      </c>
      <c r="D40" s="312">
        <f>取引基本表!AS40</f>
        <v>34484</v>
      </c>
      <c r="E40" s="298">
        <f t="shared" si="0"/>
        <v>1.6064999999999999E-2</v>
      </c>
      <c r="T40" s="300"/>
      <c r="U40" s="301"/>
      <c r="V40" s="300"/>
      <c r="W40" s="301"/>
      <c r="X40" s="300"/>
      <c r="Y40" s="301"/>
    </row>
    <row r="41" spans="2:25" ht="18.75" customHeight="1">
      <c r="B41" s="166" t="s">
        <v>308</v>
      </c>
      <c r="C41" s="167" t="s">
        <v>126</v>
      </c>
      <c r="D41" s="312">
        <f>取引基本表!AS41</f>
        <v>27237</v>
      </c>
      <c r="E41" s="298">
        <f t="shared" si="0"/>
        <v>1.2689000000000001E-2</v>
      </c>
      <c r="T41" s="300"/>
      <c r="U41" s="301"/>
      <c r="V41" s="300"/>
      <c r="W41" s="301"/>
      <c r="X41" s="300"/>
      <c r="Y41" s="301"/>
    </row>
    <row r="42" spans="2:25" ht="18.75" customHeight="1">
      <c r="B42" s="166">
        <v>37</v>
      </c>
      <c r="C42" s="167" t="s">
        <v>128</v>
      </c>
      <c r="D42" s="312">
        <f>取引基本表!AS42</f>
        <v>308694</v>
      </c>
      <c r="E42" s="298">
        <f t="shared" si="0"/>
        <v>0.143812</v>
      </c>
      <c r="T42" s="300"/>
      <c r="U42" s="301"/>
      <c r="V42" s="300"/>
      <c r="W42" s="301"/>
      <c r="X42" s="300"/>
      <c r="Y42" s="301"/>
    </row>
    <row r="43" spans="2:25" ht="18.75" customHeight="1">
      <c r="B43" s="166">
        <v>38</v>
      </c>
      <c r="C43" s="167" t="s">
        <v>143</v>
      </c>
      <c r="D43" s="312">
        <f>取引基本表!AS43</f>
        <v>0</v>
      </c>
      <c r="E43" s="298">
        <f t="shared" si="0"/>
        <v>0</v>
      </c>
      <c r="T43" s="300"/>
      <c r="U43" s="301"/>
      <c r="V43" s="300"/>
      <c r="W43" s="301"/>
      <c r="X43" s="300"/>
      <c r="Y43" s="301"/>
    </row>
    <row r="44" spans="2:25" ht="18.75" customHeight="1">
      <c r="B44" s="166">
        <v>39</v>
      </c>
      <c r="C44" s="167" t="s">
        <v>23</v>
      </c>
      <c r="D44" s="312">
        <f>取引基本表!AS44</f>
        <v>72</v>
      </c>
      <c r="E44" s="298">
        <f t="shared" si="0"/>
        <v>3.4E-5</v>
      </c>
      <c r="T44" s="300"/>
      <c r="U44" s="301"/>
      <c r="V44" s="300"/>
      <c r="W44" s="301"/>
      <c r="X44" s="300"/>
      <c r="Y44" s="301"/>
    </row>
    <row r="45" spans="2:25" ht="18.75" customHeight="1">
      <c r="B45" s="303" t="s">
        <v>569</v>
      </c>
      <c r="C45" s="351" t="s">
        <v>24</v>
      </c>
      <c r="D45" s="352">
        <f>SUM(D6:D44)</f>
        <v>2146509</v>
      </c>
      <c r="E45" s="306">
        <f>SUM(E6:E44)</f>
        <v>1.0000020000000001</v>
      </c>
      <c r="F45" s="299"/>
      <c r="T45" s="300">
        <v>3095624</v>
      </c>
      <c r="U45" s="301" t="s">
        <v>27</v>
      </c>
      <c r="V45" s="300">
        <v>3933480</v>
      </c>
      <c r="W45" s="301" t="s">
        <v>27</v>
      </c>
      <c r="X45" s="300">
        <v>7029104</v>
      </c>
      <c r="Y45" s="301" t="s">
        <v>27</v>
      </c>
    </row>
    <row r="46" spans="2:25" ht="18.75" customHeight="1"/>
  </sheetData>
  <sheetProtection sheet="1" objects="1" scenarios="1"/>
  <mergeCells count="2">
    <mergeCell ref="B4:C5"/>
    <mergeCell ref="B2:C2"/>
  </mergeCells>
  <phoneticPr fontId="2"/>
  <pageMargins left="0.78740157480314965" right="0.78740157480314965" top="0.78740157480314965" bottom="0.78740157480314965" header="0" footer="0.19685039370078741"/>
  <pageSetup paperSize="9" scale="93" orientation="portrait" useFirstPageNumber="1" r:id="rId1"/>
  <headerFooter alignWithMargins="0">
    <oddFooter>&amp;C&amp;P / 1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B2:AQ53"/>
  <sheetViews>
    <sheetView showGridLines="0" view="pageBreakPreview" zoomScaleNormal="100" workbookViewId="0"/>
  </sheetViews>
  <sheetFormatPr defaultColWidth="10.125" defaultRowHeight="16.5" customHeight="1"/>
  <cols>
    <col min="1" max="1" width="1.625" style="199" customWidth="1"/>
    <col min="2" max="2" width="2.625" style="199" bestFit="1" customWidth="1"/>
    <col min="3" max="3" width="28.875" style="199" bestFit="1" customWidth="1"/>
    <col min="4" max="43" width="9.125" style="199" customWidth="1"/>
    <col min="44" max="16384" width="10.125" style="199"/>
  </cols>
  <sheetData>
    <row r="2" spans="2:43" ht="20.25" customHeight="1">
      <c r="B2" s="1167" t="s">
        <v>105</v>
      </c>
      <c r="C2" s="1168"/>
    </row>
    <row r="3" spans="2:43" ht="16.5" customHeight="1">
      <c r="B3" s="258"/>
      <c r="U3" s="259" t="s">
        <v>0</v>
      </c>
    </row>
    <row r="4" spans="2:43" ht="16.5" customHeight="1">
      <c r="B4" s="1305"/>
      <c r="C4" s="1305"/>
      <c r="D4" s="262" t="s">
        <v>1</v>
      </c>
      <c r="E4" s="263" t="s">
        <v>2</v>
      </c>
      <c r="F4" s="263" t="s">
        <v>3</v>
      </c>
      <c r="G4" s="263" t="s">
        <v>4</v>
      </c>
      <c r="H4" s="263" t="s">
        <v>5</v>
      </c>
      <c r="I4" s="263" t="s">
        <v>6</v>
      </c>
      <c r="J4" s="263" t="s">
        <v>7</v>
      </c>
      <c r="K4" s="263" t="s">
        <v>8</v>
      </c>
      <c r="L4" s="263" t="s">
        <v>9</v>
      </c>
      <c r="M4" s="263" t="s">
        <v>10</v>
      </c>
      <c r="N4" s="263" t="s">
        <v>11</v>
      </c>
      <c r="O4" s="263" t="s">
        <v>12</v>
      </c>
      <c r="P4" s="263" t="s">
        <v>13</v>
      </c>
      <c r="Q4" s="263" t="s">
        <v>14</v>
      </c>
      <c r="R4" s="263" t="s">
        <v>28</v>
      </c>
      <c r="S4" s="263" t="s">
        <v>109</v>
      </c>
      <c r="T4" s="263" t="s">
        <v>110</v>
      </c>
      <c r="U4" s="263" t="s">
        <v>111</v>
      </c>
      <c r="V4" s="263" t="s">
        <v>113</v>
      </c>
      <c r="W4" s="263" t="s">
        <v>114</v>
      </c>
      <c r="X4" s="263" t="s">
        <v>115</v>
      </c>
      <c r="Y4" s="263" t="s">
        <v>116</v>
      </c>
      <c r="Z4" s="263" t="s">
        <v>117</v>
      </c>
      <c r="AA4" s="263" t="s">
        <v>118</v>
      </c>
      <c r="AB4" s="263" t="s">
        <v>119</v>
      </c>
      <c r="AC4" s="263" t="s">
        <v>120</v>
      </c>
      <c r="AD4" s="263" t="s">
        <v>121</v>
      </c>
      <c r="AE4" s="263" t="s">
        <v>122</v>
      </c>
      <c r="AF4" s="263" t="s">
        <v>123</v>
      </c>
      <c r="AG4" s="263" t="s">
        <v>124</v>
      </c>
      <c r="AH4" s="263" t="s">
        <v>125</v>
      </c>
      <c r="AI4" s="263" t="s">
        <v>127</v>
      </c>
      <c r="AJ4" s="263" t="s">
        <v>129</v>
      </c>
      <c r="AK4" s="263" t="s">
        <v>130</v>
      </c>
      <c r="AL4" s="263" t="s">
        <v>15</v>
      </c>
      <c r="AM4" s="263" t="s">
        <v>308</v>
      </c>
      <c r="AN4" s="263">
        <v>37</v>
      </c>
      <c r="AO4" s="263">
        <v>38</v>
      </c>
      <c r="AP4" s="263">
        <v>39</v>
      </c>
      <c r="AQ4" s="266"/>
    </row>
    <row r="5" spans="2:43" ht="36" customHeight="1">
      <c r="B5" s="1306"/>
      <c r="C5" s="1306"/>
      <c r="D5" s="217" t="s">
        <v>16</v>
      </c>
      <c r="E5" s="286" t="s">
        <v>903</v>
      </c>
      <c r="F5" s="286" t="s">
        <v>904</v>
      </c>
      <c r="G5" s="286" t="s">
        <v>17</v>
      </c>
      <c r="H5" s="286" t="s">
        <v>526</v>
      </c>
      <c r="I5" s="286" t="s">
        <v>135</v>
      </c>
      <c r="J5" s="286" t="s">
        <v>108</v>
      </c>
      <c r="K5" s="286" t="s">
        <v>136</v>
      </c>
      <c r="L5" s="286" t="s">
        <v>306</v>
      </c>
      <c r="M5" s="286" t="s">
        <v>581</v>
      </c>
      <c r="N5" s="286" t="s">
        <v>307</v>
      </c>
      <c r="O5" s="286" t="s">
        <v>137</v>
      </c>
      <c r="P5" s="286" t="s">
        <v>138</v>
      </c>
      <c r="Q5" s="286" t="s">
        <v>139</v>
      </c>
      <c r="R5" s="286" t="s">
        <v>527</v>
      </c>
      <c r="S5" s="286" t="s">
        <v>528</v>
      </c>
      <c r="T5" s="286" t="s">
        <v>529</v>
      </c>
      <c r="U5" s="286" t="s">
        <v>530</v>
      </c>
      <c r="V5" s="286" t="s">
        <v>531</v>
      </c>
      <c r="W5" s="286" t="s">
        <v>582</v>
      </c>
      <c r="X5" s="286" t="s">
        <v>140</v>
      </c>
      <c r="Y5" s="286" t="s">
        <v>112</v>
      </c>
      <c r="Z5" s="286" t="s">
        <v>18</v>
      </c>
      <c r="AA5" s="286" t="s">
        <v>141</v>
      </c>
      <c r="AB5" s="286" t="s">
        <v>532</v>
      </c>
      <c r="AC5" s="286" t="s">
        <v>533</v>
      </c>
      <c r="AD5" s="286" t="s">
        <v>19</v>
      </c>
      <c r="AE5" s="286" t="s">
        <v>20</v>
      </c>
      <c r="AF5" s="286" t="s">
        <v>21</v>
      </c>
      <c r="AG5" s="286" t="s">
        <v>534</v>
      </c>
      <c r="AH5" s="286" t="s">
        <v>535</v>
      </c>
      <c r="AI5" s="286" t="s">
        <v>22</v>
      </c>
      <c r="AJ5" s="286" t="s">
        <v>142</v>
      </c>
      <c r="AK5" s="286" t="s">
        <v>536</v>
      </c>
      <c r="AL5" s="286" t="s">
        <v>583</v>
      </c>
      <c r="AM5" s="286" t="s">
        <v>126</v>
      </c>
      <c r="AN5" s="286" t="s">
        <v>128</v>
      </c>
      <c r="AO5" s="286" t="s">
        <v>143</v>
      </c>
      <c r="AP5" s="286" t="s">
        <v>23</v>
      </c>
      <c r="AQ5" s="287" t="s">
        <v>179</v>
      </c>
    </row>
    <row r="6" spans="2:43" ht="16.5" customHeight="1">
      <c r="B6" s="161" t="s">
        <v>1</v>
      </c>
      <c r="C6" s="232" t="s">
        <v>16</v>
      </c>
      <c r="D6" s="272">
        <f>投入係数!D6*手順⑤!D$53</f>
        <v>0</v>
      </c>
      <c r="E6" s="314">
        <f>投入係数!E6*手順⑤!E$53</f>
        <v>0</v>
      </c>
      <c r="F6" s="314">
        <f>投入係数!F6*手順⑤!F$53</f>
        <v>0</v>
      </c>
      <c r="G6" s="314">
        <f>投入係数!G6*手順⑤!G$53</f>
        <v>0</v>
      </c>
      <c r="H6" s="314">
        <f>投入係数!H6*手順⑤!H$53</f>
        <v>0</v>
      </c>
      <c r="I6" s="314">
        <f>投入係数!I6*手順⑤!I$53</f>
        <v>0</v>
      </c>
      <c r="J6" s="314">
        <f>投入係数!J6*手順⑤!J$53</f>
        <v>0</v>
      </c>
      <c r="K6" s="314">
        <f>投入係数!K6*手順⑤!K$53</f>
        <v>0</v>
      </c>
      <c r="L6" s="314">
        <f>投入係数!L6*手順⑤!L$53</f>
        <v>0</v>
      </c>
      <c r="M6" s="314">
        <f>投入係数!M6*手順⑤!M$53</f>
        <v>0</v>
      </c>
      <c r="N6" s="314">
        <f>投入係数!N6*手順⑤!N$53</f>
        <v>0</v>
      </c>
      <c r="O6" s="314">
        <f>投入係数!O6*手順⑤!O$53</f>
        <v>0</v>
      </c>
      <c r="P6" s="314">
        <f>投入係数!P6*手順⑤!P$53</f>
        <v>0</v>
      </c>
      <c r="Q6" s="314">
        <f>投入係数!Q6*手順⑤!Q$53</f>
        <v>0</v>
      </c>
      <c r="R6" s="314">
        <f>投入係数!R6*手順⑤!R$53</f>
        <v>0</v>
      </c>
      <c r="S6" s="314">
        <f>投入係数!S6*手順⑤!S$53</f>
        <v>0</v>
      </c>
      <c r="T6" s="314">
        <f>投入係数!T6*手順⑤!T$53</f>
        <v>0</v>
      </c>
      <c r="U6" s="314">
        <f>投入係数!U6*手順⑤!U$53</f>
        <v>0</v>
      </c>
      <c r="V6" s="314">
        <f>投入係数!V6*手順⑤!V$53</f>
        <v>0</v>
      </c>
      <c r="W6" s="314">
        <f>投入係数!W6*手順⑤!W$53</f>
        <v>0</v>
      </c>
      <c r="X6" s="314">
        <f>投入係数!X6*手順⑤!X$53</f>
        <v>0</v>
      </c>
      <c r="Y6" s="314">
        <f>投入係数!Y6*手順⑤!Y$53</f>
        <v>0</v>
      </c>
      <c r="Z6" s="314">
        <f>投入係数!Z6*手順⑤!Z$53</f>
        <v>0</v>
      </c>
      <c r="AA6" s="314">
        <f>投入係数!AA6*手順⑤!AA$53</f>
        <v>0</v>
      </c>
      <c r="AB6" s="314">
        <f>投入係数!AB6*手順⑤!AB$53</f>
        <v>0</v>
      </c>
      <c r="AC6" s="314">
        <f>投入係数!AC6*手順⑤!AC$53</f>
        <v>0</v>
      </c>
      <c r="AD6" s="314">
        <f>投入係数!AD6*手順⑤!AD$53</f>
        <v>0</v>
      </c>
      <c r="AE6" s="314">
        <f>投入係数!AE6*手順⑤!AE$53</f>
        <v>0</v>
      </c>
      <c r="AF6" s="314">
        <f>投入係数!AF6*手順⑤!AF$53</f>
        <v>0</v>
      </c>
      <c r="AG6" s="314">
        <f>投入係数!AG6*手順⑤!AG$53</f>
        <v>0</v>
      </c>
      <c r="AH6" s="314">
        <f>投入係数!AH6*手順⑤!AH$53</f>
        <v>0</v>
      </c>
      <c r="AI6" s="314">
        <f>投入係数!AI6*手順⑤!AI$53</f>
        <v>0</v>
      </c>
      <c r="AJ6" s="314">
        <f>投入係数!AJ6*手順⑤!AJ$53</f>
        <v>0</v>
      </c>
      <c r="AK6" s="314">
        <f>投入係数!AK6*手順⑤!AK$53</f>
        <v>0</v>
      </c>
      <c r="AL6" s="314">
        <f>投入係数!AL6*手順⑤!AL$53</f>
        <v>0</v>
      </c>
      <c r="AM6" s="314">
        <f>投入係数!AM6*手順⑤!AM$53</f>
        <v>0</v>
      </c>
      <c r="AN6" s="314">
        <f>投入係数!AN6*手順⑤!AN$53</f>
        <v>0</v>
      </c>
      <c r="AO6" s="314">
        <f>投入係数!AO6*手順⑤!AO$53</f>
        <v>0</v>
      </c>
      <c r="AP6" s="314">
        <f>投入係数!AP6*手順⑤!AP$53</f>
        <v>0</v>
      </c>
      <c r="AQ6" s="165">
        <f>SUM(D6:AP6)</f>
        <v>0</v>
      </c>
    </row>
    <row r="7" spans="2:43" ht="16.5" customHeight="1">
      <c r="B7" s="166" t="s">
        <v>2</v>
      </c>
      <c r="C7" s="234" t="s">
        <v>903</v>
      </c>
      <c r="D7" s="273">
        <f>投入係数!D7*手順⑤!D$53</f>
        <v>0</v>
      </c>
      <c r="E7" s="186">
        <f>投入係数!E7*手順⑤!E$53</f>
        <v>0</v>
      </c>
      <c r="F7" s="186">
        <f>投入係数!F7*手順⑤!F$53</f>
        <v>0</v>
      </c>
      <c r="G7" s="186">
        <f>投入係数!G7*手順⑤!G$53</f>
        <v>0</v>
      </c>
      <c r="H7" s="186">
        <f>投入係数!H7*手順⑤!H$53</f>
        <v>0</v>
      </c>
      <c r="I7" s="186">
        <f>投入係数!I7*手順⑤!I$53</f>
        <v>0</v>
      </c>
      <c r="J7" s="186">
        <f>投入係数!J7*手順⑤!J$53</f>
        <v>0</v>
      </c>
      <c r="K7" s="186">
        <f>投入係数!K7*手順⑤!K$53</f>
        <v>0</v>
      </c>
      <c r="L7" s="186">
        <f>投入係数!L7*手順⑤!L$53</f>
        <v>0</v>
      </c>
      <c r="M7" s="186">
        <f>投入係数!M7*手順⑤!M$53</f>
        <v>0</v>
      </c>
      <c r="N7" s="186">
        <f>投入係数!N7*手順⑤!N$53</f>
        <v>0</v>
      </c>
      <c r="O7" s="186">
        <f>投入係数!O7*手順⑤!O$53</f>
        <v>0</v>
      </c>
      <c r="P7" s="186">
        <f>投入係数!P7*手順⑤!P$53</f>
        <v>0</v>
      </c>
      <c r="Q7" s="186">
        <f>投入係数!Q7*手順⑤!Q$53</f>
        <v>0</v>
      </c>
      <c r="R7" s="186">
        <f>投入係数!R7*手順⑤!R$53</f>
        <v>0</v>
      </c>
      <c r="S7" s="186">
        <f>投入係数!S7*手順⑤!S$53</f>
        <v>0</v>
      </c>
      <c r="T7" s="186">
        <f>投入係数!T7*手順⑤!T$53</f>
        <v>0</v>
      </c>
      <c r="U7" s="186">
        <f>投入係数!U7*手順⑤!U$53</f>
        <v>0</v>
      </c>
      <c r="V7" s="186">
        <f>投入係数!V7*手順⑤!V$53</f>
        <v>0</v>
      </c>
      <c r="W7" s="186">
        <f>投入係数!W7*手順⑤!W$53</f>
        <v>0</v>
      </c>
      <c r="X7" s="186">
        <f>投入係数!X7*手順⑤!X$53</f>
        <v>0</v>
      </c>
      <c r="Y7" s="186">
        <f>投入係数!Y7*手順⑤!Y$53</f>
        <v>0</v>
      </c>
      <c r="Z7" s="186">
        <f>投入係数!Z7*手順⑤!Z$53</f>
        <v>0</v>
      </c>
      <c r="AA7" s="186">
        <f>投入係数!AA7*手順⑤!AA$53</f>
        <v>0</v>
      </c>
      <c r="AB7" s="186">
        <f>投入係数!AB7*手順⑤!AB$53</f>
        <v>0</v>
      </c>
      <c r="AC7" s="186">
        <f>投入係数!AC7*手順⑤!AC$53</f>
        <v>0</v>
      </c>
      <c r="AD7" s="186">
        <f>投入係数!AD7*手順⑤!AD$53</f>
        <v>0</v>
      </c>
      <c r="AE7" s="186">
        <f>投入係数!AE7*手順⑤!AE$53</f>
        <v>0</v>
      </c>
      <c r="AF7" s="186">
        <f>投入係数!AF7*手順⑤!AF$53</f>
        <v>0</v>
      </c>
      <c r="AG7" s="186">
        <f>投入係数!AG7*手順⑤!AG$53</f>
        <v>0</v>
      </c>
      <c r="AH7" s="186">
        <f>投入係数!AH7*手順⑤!AH$53</f>
        <v>0</v>
      </c>
      <c r="AI7" s="186">
        <f>投入係数!AI7*手順⑤!AI$53</f>
        <v>0</v>
      </c>
      <c r="AJ7" s="186">
        <f>投入係数!AJ7*手順⑤!AJ$53</f>
        <v>0</v>
      </c>
      <c r="AK7" s="186">
        <f>投入係数!AK7*手順⑤!AK$53</f>
        <v>0</v>
      </c>
      <c r="AL7" s="186">
        <f>投入係数!AL7*手順⑤!AL$53</f>
        <v>0</v>
      </c>
      <c r="AM7" s="186">
        <f>投入係数!AM7*手順⑤!AM$53</f>
        <v>0</v>
      </c>
      <c r="AN7" s="186">
        <f>投入係数!AN7*手順⑤!AN$53</f>
        <v>0</v>
      </c>
      <c r="AO7" s="186">
        <f>投入係数!AO7*手順⑤!AO$53</f>
        <v>0</v>
      </c>
      <c r="AP7" s="186">
        <f>投入係数!AP7*手順⑤!AP$53</f>
        <v>0</v>
      </c>
      <c r="AQ7" s="170">
        <f t="shared" ref="AQ7:AQ53" si="0">SUM(D7:AP7)</f>
        <v>0</v>
      </c>
    </row>
    <row r="8" spans="2:43" ht="16.5" customHeight="1">
      <c r="B8" s="166" t="s">
        <v>3</v>
      </c>
      <c r="C8" s="234" t="s">
        <v>904</v>
      </c>
      <c r="D8" s="273">
        <f>投入係数!D8*手順⑤!D$53</f>
        <v>0</v>
      </c>
      <c r="E8" s="186">
        <f>投入係数!E8*手順⑤!E$53</f>
        <v>0</v>
      </c>
      <c r="F8" s="186">
        <f>投入係数!F8*手順⑤!F$53</f>
        <v>0</v>
      </c>
      <c r="G8" s="186">
        <f>投入係数!G8*手順⑤!G$53</f>
        <v>0</v>
      </c>
      <c r="H8" s="186">
        <f>投入係数!H8*手順⑤!H$53</f>
        <v>0</v>
      </c>
      <c r="I8" s="186">
        <f>投入係数!I8*手順⑤!I$53</f>
        <v>0</v>
      </c>
      <c r="J8" s="186">
        <f>投入係数!J8*手順⑤!J$53</f>
        <v>0</v>
      </c>
      <c r="K8" s="186">
        <f>投入係数!K8*手順⑤!K$53</f>
        <v>0</v>
      </c>
      <c r="L8" s="186">
        <f>投入係数!L8*手順⑤!L$53</f>
        <v>0</v>
      </c>
      <c r="M8" s="186">
        <f>投入係数!M8*手順⑤!M$53</f>
        <v>0</v>
      </c>
      <c r="N8" s="186">
        <f>投入係数!N8*手順⑤!N$53</f>
        <v>0</v>
      </c>
      <c r="O8" s="186">
        <f>投入係数!O8*手順⑤!O$53</f>
        <v>0</v>
      </c>
      <c r="P8" s="186">
        <f>投入係数!P8*手順⑤!P$53</f>
        <v>0</v>
      </c>
      <c r="Q8" s="186">
        <f>投入係数!Q8*手順⑤!Q$53</f>
        <v>0</v>
      </c>
      <c r="R8" s="186">
        <f>投入係数!R8*手順⑤!R$53</f>
        <v>0</v>
      </c>
      <c r="S8" s="186">
        <f>投入係数!S8*手順⑤!S$53</f>
        <v>0</v>
      </c>
      <c r="T8" s="186">
        <f>投入係数!T8*手順⑤!T$53</f>
        <v>0</v>
      </c>
      <c r="U8" s="186">
        <f>投入係数!U8*手順⑤!U$53</f>
        <v>0</v>
      </c>
      <c r="V8" s="186">
        <f>投入係数!V8*手順⑤!V$53</f>
        <v>0</v>
      </c>
      <c r="W8" s="186">
        <f>投入係数!W8*手順⑤!W$53</f>
        <v>0</v>
      </c>
      <c r="X8" s="186">
        <f>投入係数!X8*手順⑤!X$53</f>
        <v>0</v>
      </c>
      <c r="Y8" s="186">
        <f>投入係数!Y8*手順⑤!Y$53</f>
        <v>0</v>
      </c>
      <c r="Z8" s="186">
        <f>投入係数!Z8*手順⑤!Z$53</f>
        <v>0</v>
      </c>
      <c r="AA8" s="186">
        <f>投入係数!AA8*手順⑤!AA$53</f>
        <v>0</v>
      </c>
      <c r="AB8" s="186">
        <f>投入係数!AB8*手順⑤!AB$53</f>
        <v>0</v>
      </c>
      <c r="AC8" s="186">
        <f>投入係数!AC8*手順⑤!AC$53</f>
        <v>0</v>
      </c>
      <c r="AD8" s="186">
        <f>投入係数!AD8*手順⑤!AD$53</f>
        <v>0</v>
      </c>
      <c r="AE8" s="186">
        <f>投入係数!AE8*手順⑤!AE$53</f>
        <v>0</v>
      </c>
      <c r="AF8" s="186">
        <f>投入係数!AF8*手順⑤!AF$53</f>
        <v>0</v>
      </c>
      <c r="AG8" s="186">
        <f>投入係数!AG8*手順⑤!AG$53</f>
        <v>0</v>
      </c>
      <c r="AH8" s="186">
        <f>投入係数!AH8*手順⑤!AH$53</f>
        <v>0</v>
      </c>
      <c r="AI8" s="186">
        <f>投入係数!AI8*手順⑤!AI$53</f>
        <v>0</v>
      </c>
      <c r="AJ8" s="186">
        <f>投入係数!AJ8*手順⑤!AJ$53</f>
        <v>0</v>
      </c>
      <c r="AK8" s="186">
        <f>投入係数!AK8*手順⑤!AK$53</f>
        <v>0</v>
      </c>
      <c r="AL8" s="186">
        <f>投入係数!AL8*手順⑤!AL$53</f>
        <v>0</v>
      </c>
      <c r="AM8" s="186">
        <f>投入係数!AM8*手順⑤!AM$53</f>
        <v>0</v>
      </c>
      <c r="AN8" s="186">
        <f>投入係数!AN8*手順⑤!AN$53</f>
        <v>0</v>
      </c>
      <c r="AO8" s="186">
        <f>投入係数!AO8*手順⑤!AO$53</f>
        <v>0</v>
      </c>
      <c r="AP8" s="186">
        <f>投入係数!AP8*手順⑤!AP$53</f>
        <v>0</v>
      </c>
      <c r="AQ8" s="170">
        <f t="shared" si="0"/>
        <v>0</v>
      </c>
    </row>
    <row r="9" spans="2:43" ht="16.5" customHeight="1">
      <c r="B9" s="166" t="s">
        <v>4</v>
      </c>
      <c r="C9" s="234" t="s">
        <v>17</v>
      </c>
      <c r="D9" s="273">
        <f>投入係数!D9*手順⑤!D$53</f>
        <v>0</v>
      </c>
      <c r="E9" s="186">
        <f>投入係数!E9*手順⑤!E$53</f>
        <v>0</v>
      </c>
      <c r="F9" s="186">
        <f>投入係数!F9*手順⑤!F$53</f>
        <v>0</v>
      </c>
      <c r="G9" s="186">
        <f>投入係数!G9*手順⑤!G$53</f>
        <v>0</v>
      </c>
      <c r="H9" s="186">
        <f>投入係数!H9*手順⑤!H$53</f>
        <v>0</v>
      </c>
      <c r="I9" s="186">
        <f>投入係数!I9*手順⑤!I$53</f>
        <v>0</v>
      </c>
      <c r="J9" s="186">
        <f>投入係数!J9*手順⑤!J$53</f>
        <v>0</v>
      </c>
      <c r="K9" s="186">
        <f>投入係数!K9*手順⑤!K$53</f>
        <v>0</v>
      </c>
      <c r="L9" s="186">
        <f>投入係数!L9*手順⑤!L$53</f>
        <v>0</v>
      </c>
      <c r="M9" s="186">
        <f>投入係数!M9*手順⑤!M$53</f>
        <v>0</v>
      </c>
      <c r="N9" s="186">
        <f>投入係数!N9*手順⑤!N$53</f>
        <v>0</v>
      </c>
      <c r="O9" s="186">
        <f>投入係数!O9*手順⑤!O$53</f>
        <v>0</v>
      </c>
      <c r="P9" s="186">
        <f>投入係数!P9*手順⑤!P$53</f>
        <v>0</v>
      </c>
      <c r="Q9" s="186">
        <f>投入係数!Q9*手順⑤!Q$53</f>
        <v>0</v>
      </c>
      <c r="R9" s="186">
        <f>投入係数!R9*手順⑤!R$53</f>
        <v>0</v>
      </c>
      <c r="S9" s="186">
        <f>投入係数!S9*手順⑤!S$53</f>
        <v>0</v>
      </c>
      <c r="T9" s="186">
        <f>投入係数!T9*手順⑤!T$53</f>
        <v>0</v>
      </c>
      <c r="U9" s="186">
        <f>投入係数!U9*手順⑤!U$53</f>
        <v>0</v>
      </c>
      <c r="V9" s="186">
        <f>投入係数!V9*手順⑤!V$53</f>
        <v>0</v>
      </c>
      <c r="W9" s="186">
        <f>投入係数!W9*手順⑤!W$53</f>
        <v>0</v>
      </c>
      <c r="X9" s="186">
        <f>投入係数!X9*手順⑤!X$53</f>
        <v>0</v>
      </c>
      <c r="Y9" s="186">
        <f>投入係数!Y9*手順⑤!Y$53</f>
        <v>0</v>
      </c>
      <c r="Z9" s="186">
        <f>投入係数!Z9*手順⑤!Z$53</f>
        <v>0</v>
      </c>
      <c r="AA9" s="186">
        <f>投入係数!AA9*手順⑤!AA$53</f>
        <v>0</v>
      </c>
      <c r="AB9" s="186">
        <f>投入係数!AB9*手順⑤!AB$53</f>
        <v>0</v>
      </c>
      <c r="AC9" s="186">
        <f>投入係数!AC9*手順⑤!AC$53</f>
        <v>0</v>
      </c>
      <c r="AD9" s="186">
        <f>投入係数!AD9*手順⑤!AD$53</f>
        <v>0</v>
      </c>
      <c r="AE9" s="186">
        <f>投入係数!AE9*手順⑤!AE$53</f>
        <v>0</v>
      </c>
      <c r="AF9" s="186">
        <f>投入係数!AF9*手順⑤!AF$53</f>
        <v>0</v>
      </c>
      <c r="AG9" s="186">
        <f>投入係数!AG9*手順⑤!AG$53</f>
        <v>0</v>
      </c>
      <c r="AH9" s="186">
        <f>投入係数!AH9*手順⑤!AH$53</f>
        <v>0</v>
      </c>
      <c r="AI9" s="186">
        <f>投入係数!AI9*手順⑤!AI$53</f>
        <v>0</v>
      </c>
      <c r="AJ9" s="186">
        <f>投入係数!AJ9*手順⑤!AJ$53</f>
        <v>0</v>
      </c>
      <c r="AK9" s="186">
        <f>投入係数!AK9*手順⑤!AK$53</f>
        <v>0</v>
      </c>
      <c r="AL9" s="186">
        <f>投入係数!AL9*手順⑤!AL$53</f>
        <v>0</v>
      </c>
      <c r="AM9" s="186">
        <f>投入係数!AM9*手順⑤!AM$53</f>
        <v>0</v>
      </c>
      <c r="AN9" s="186">
        <f>投入係数!AN9*手順⑤!AN$53</f>
        <v>0</v>
      </c>
      <c r="AO9" s="186">
        <f>投入係数!AO9*手順⑤!AO$53</f>
        <v>0</v>
      </c>
      <c r="AP9" s="186">
        <f>投入係数!AP9*手順⑤!AP$53</f>
        <v>0</v>
      </c>
      <c r="AQ9" s="170">
        <f t="shared" si="0"/>
        <v>0</v>
      </c>
    </row>
    <row r="10" spans="2:43" ht="16.5" customHeight="1">
      <c r="B10" s="166" t="s">
        <v>5</v>
      </c>
      <c r="C10" s="234" t="s">
        <v>526</v>
      </c>
      <c r="D10" s="273">
        <f>投入係数!D10*手順⑤!D$53</f>
        <v>0</v>
      </c>
      <c r="E10" s="186">
        <f>投入係数!E10*手順⑤!E$53</f>
        <v>0</v>
      </c>
      <c r="F10" s="186">
        <f>投入係数!F10*手順⑤!F$53</f>
        <v>0</v>
      </c>
      <c r="G10" s="186">
        <f>投入係数!G10*手順⑤!G$53</f>
        <v>0</v>
      </c>
      <c r="H10" s="186">
        <f>投入係数!H10*手順⑤!H$53</f>
        <v>0</v>
      </c>
      <c r="I10" s="186">
        <f>投入係数!I10*手順⑤!I$53</f>
        <v>0</v>
      </c>
      <c r="J10" s="186">
        <f>投入係数!J10*手順⑤!J$53</f>
        <v>0</v>
      </c>
      <c r="K10" s="186">
        <f>投入係数!K10*手順⑤!K$53</f>
        <v>0</v>
      </c>
      <c r="L10" s="186">
        <f>投入係数!L10*手順⑤!L$53</f>
        <v>0</v>
      </c>
      <c r="M10" s="186">
        <f>投入係数!M10*手順⑤!M$53</f>
        <v>0</v>
      </c>
      <c r="N10" s="186">
        <f>投入係数!N10*手順⑤!N$53</f>
        <v>0</v>
      </c>
      <c r="O10" s="186">
        <f>投入係数!O10*手順⑤!O$53</f>
        <v>0</v>
      </c>
      <c r="P10" s="186">
        <f>投入係数!P10*手順⑤!P$53</f>
        <v>0</v>
      </c>
      <c r="Q10" s="186">
        <f>投入係数!Q10*手順⑤!Q$53</f>
        <v>0</v>
      </c>
      <c r="R10" s="186">
        <f>投入係数!R10*手順⑤!R$53</f>
        <v>0</v>
      </c>
      <c r="S10" s="186">
        <f>投入係数!S10*手順⑤!S$53</f>
        <v>0</v>
      </c>
      <c r="T10" s="186">
        <f>投入係数!T10*手順⑤!T$53</f>
        <v>0</v>
      </c>
      <c r="U10" s="186">
        <f>投入係数!U10*手順⑤!U$53</f>
        <v>0</v>
      </c>
      <c r="V10" s="186">
        <f>投入係数!V10*手順⑤!V$53</f>
        <v>0</v>
      </c>
      <c r="W10" s="186">
        <f>投入係数!W10*手順⑤!W$53</f>
        <v>0</v>
      </c>
      <c r="X10" s="186">
        <f>投入係数!X10*手順⑤!X$53</f>
        <v>0</v>
      </c>
      <c r="Y10" s="186">
        <f>投入係数!Y10*手順⑤!Y$53</f>
        <v>0</v>
      </c>
      <c r="Z10" s="186">
        <f>投入係数!Z10*手順⑤!Z$53</f>
        <v>0</v>
      </c>
      <c r="AA10" s="186">
        <f>投入係数!AA10*手順⑤!AA$53</f>
        <v>0</v>
      </c>
      <c r="AB10" s="186">
        <f>投入係数!AB10*手順⑤!AB$53</f>
        <v>0</v>
      </c>
      <c r="AC10" s="186">
        <f>投入係数!AC10*手順⑤!AC$53</f>
        <v>0</v>
      </c>
      <c r="AD10" s="186">
        <f>投入係数!AD10*手順⑤!AD$53</f>
        <v>0</v>
      </c>
      <c r="AE10" s="186">
        <f>投入係数!AE10*手順⑤!AE$53</f>
        <v>0</v>
      </c>
      <c r="AF10" s="186">
        <f>投入係数!AF10*手順⑤!AF$53</f>
        <v>0</v>
      </c>
      <c r="AG10" s="186">
        <f>投入係数!AG10*手順⑤!AG$53</f>
        <v>0</v>
      </c>
      <c r="AH10" s="186">
        <f>投入係数!AH10*手順⑤!AH$53</f>
        <v>0</v>
      </c>
      <c r="AI10" s="186">
        <f>投入係数!AI10*手順⑤!AI$53</f>
        <v>0</v>
      </c>
      <c r="AJ10" s="186">
        <f>投入係数!AJ10*手順⑤!AJ$53</f>
        <v>0</v>
      </c>
      <c r="AK10" s="186">
        <f>投入係数!AK10*手順⑤!AK$53</f>
        <v>0</v>
      </c>
      <c r="AL10" s="186">
        <f>投入係数!AL10*手順⑤!AL$53</f>
        <v>0</v>
      </c>
      <c r="AM10" s="186">
        <f>投入係数!AM10*手順⑤!AM$53</f>
        <v>0</v>
      </c>
      <c r="AN10" s="186">
        <f>投入係数!AN10*手順⑤!AN$53</f>
        <v>0</v>
      </c>
      <c r="AO10" s="186">
        <f>投入係数!AO10*手順⑤!AO$53</f>
        <v>0</v>
      </c>
      <c r="AP10" s="186">
        <f>投入係数!AP10*手順⑤!AP$53</f>
        <v>0</v>
      </c>
      <c r="AQ10" s="170">
        <f t="shared" si="0"/>
        <v>0</v>
      </c>
    </row>
    <row r="11" spans="2:43" ht="16.5" customHeight="1">
      <c r="B11" s="166" t="s">
        <v>6</v>
      </c>
      <c r="C11" s="234" t="s">
        <v>135</v>
      </c>
      <c r="D11" s="273">
        <f>投入係数!D11*手順⑤!D$53</f>
        <v>0</v>
      </c>
      <c r="E11" s="186">
        <f>投入係数!E11*手順⑤!E$53</f>
        <v>0</v>
      </c>
      <c r="F11" s="186">
        <f>投入係数!F11*手順⑤!F$53</f>
        <v>0</v>
      </c>
      <c r="G11" s="186">
        <f>投入係数!G11*手順⑤!G$53</f>
        <v>0</v>
      </c>
      <c r="H11" s="186">
        <f>投入係数!H11*手順⑤!H$53</f>
        <v>0</v>
      </c>
      <c r="I11" s="186">
        <f>投入係数!I11*手順⑤!I$53</f>
        <v>0</v>
      </c>
      <c r="J11" s="186">
        <f>投入係数!J11*手順⑤!J$53</f>
        <v>0</v>
      </c>
      <c r="K11" s="186">
        <f>投入係数!K11*手順⑤!K$53</f>
        <v>0</v>
      </c>
      <c r="L11" s="186">
        <f>投入係数!L11*手順⑤!L$53</f>
        <v>0</v>
      </c>
      <c r="M11" s="186">
        <f>投入係数!M11*手順⑤!M$53</f>
        <v>0</v>
      </c>
      <c r="N11" s="186">
        <f>投入係数!N11*手順⑤!N$53</f>
        <v>0</v>
      </c>
      <c r="O11" s="186">
        <f>投入係数!O11*手順⑤!O$53</f>
        <v>0</v>
      </c>
      <c r="P11" s="186">
        <f>投入係数!P11*手順⑤!P$53</f>
        <v>0</v>
      </c>
      <c r="Q11" s="186">
        <f>投入係数!Q11*手順⑤!Q$53</f>
        <v>0</v>
      </c>
      <c r="R11" s="186">
        <f>投入係数!R11*手順⑤!R$53</f>
        <v>0</v>
      </c>
      <c r="S11" s="186">
        <f>投入係数!S11*手順⑤!S$53</f>
        <v>0</v>
      </c>
      <c r="T11" s="186">
        <f>投入係数!T11*手順⑤!T$53</f>
        <v>0</v>
      </c>
      <c r="U11" s="186">
        <f>投入係数!U11*手順⑤!U$53</f>
        <v>0</v>
      </c>
      <c r="V11" s="186">
        <f>投入係数!V11*手順⑤!V$53</f>
        <v>0</v>
      </c>
      <c r="W11" s="186">
        <f>投入係数!W11*手順⑤!W$53</f>
        <v>0</v>
      </c>
      <c r="X11" s="186">
        <f>投入係数!X11*手順⑤!X$53</f>
        <v>0</v>
      </c>
      <c r="Y11" s="186">
        <f>投入係数!Y11*手順⑤!Y$53</f>
        <v>0</v>
      </c>
      <c r="Z11" s="186">
        <f>投入係数!Z11*手順⑤!Z$53</f>
        <v>0</v>
      </c>
      <c r="AA11" s="186">
        <f>投入係数!AA11*手順⑤!AA$53</f>
        <v>0</v>
      </c>
      <c r="AB11" s="186">
        <f>投入係数!AB11*手順⑤!AB$53</f>
        <v>0</v>
      </c>
      <c r="AC11" s="186">
        <f>投入係数!AC11*手順⑤!AC$53</f>
        <v>0</v>
      </c>
      <c r="AD11" s="186">
        <f>投入係数!AD11*手順⑤!AD$53</f>
        <v>0</v>
      </c>
      <c r="AE11" s="186">
        <f>投入係数!AE11*手順⑤!AE$53</f>
        <v>0</v>
      </c>
      <c r="AF11" s="186">
        <f>投入係数!AF11*手順⑤!AF$53</f>
        <v>0</v>
      </c>
      <c r="AG11" s="186">
        <f>投入係数!AG11*手順⑤!AG$53</f>
        <v>0</v>
      </c>
      <c r="AH11" s="186">
        <f>投入係数!AH11*手順⑤!AH$53</f>
        <v>0</v>
      </c>
      <c r="AI11" s="186">
        <f>投入係数!AI11*手順⑤!AI$53</f>
        <v>0</v>
      </c>
      <c r="AJ11" s="186">
        <f>投入係数!AJ11*手順⑤!AJ$53</f>
        <v>0</v>
      </c>
      <c r="AK11" s="186">
        <f>投入係数!AK11*手順⑤!AK$53</f>
        <v>0</v>
      </c>
      <c r="AL11" s="186">
        <f>投入係数!AL11*手順⑤!AL$53</f>
        <v>0</v>
      </c>
      <c r="AM11" s="186">
        <f>投入係数!AM11*手順⑤!AM$53</f>
        <v>0</v>
      </c>
      <c r="AN11" s="186">
        <f>投入係数!AN11*手順⑤!AN$53</f>
        <v>0</v>
      </c>
      <c r="AO11" s="186">
        <f>投入係数!AO11*手順⑤!AO$53</f>
        <v>0</v>
      </c>
      <c r="AP11" s="186">
        <f>投入係数!AP11*手順⑤!AP$53</f>
        <v>0</v>
      </c>
      <c r="AQ11" s="170">
        <f t="shared" si="0"/>
        <v>0</v>
      </c>
    </row>
    <row r="12" spans="2:43" ht="16.5" customHeight="1">
      <c r="B12" s="166" t="s">
        <v>7</v>
      </c>
      <c r="C12" s="236" t="s">
        <v>108</v>
      </c>
      <c r="D12" s="273">
        <f>投入係数!D12*手順⑤!D$53</f>
        <v>0</v>
      </c>
      <c r="E12" s="186">
        <f>投入係数!E12*手順⑤!E$53</f>
        <v>0</v>
      </c>
      <c r="F12" s="186">
        <f>投入係数!F12*手順⑤!F$53</f>
        <v>0</v>
      </c>
      <c r="G12" s="186">
        <f>投入係数!G12*手順⑤!G$53</f>
        <v>0</v>
      </c>
      <c r="H12" s="186">
        <f>投入係数!H12*手順⑤!H$53</f>
        <v>0</v>
      </c>
      <c r="I12" s="186">
        <f>投入係数!I12*手順⑤!I$53</f>
        <v>0</v>
      </c>
      <c r="J12" s="186">
        <f>投入係数!J12*手順⑤!J$53</f>
        <v>0</v>
      </c>
      <c r="K12" s="186">
        <f>投入係数!K12*手順⑤!K$53</f>
        <v>0</v>
      </c>
      <c r="L12" s="186">
        <f>投入係数!L12*手順⑤!L$53</f>
        <v>0</v>
      </c>
      <c r="M12" s="186">
        <f>投入係数!M12*手順⑤!M$53</f>
        <v>0</v>
      </c>
      <c r="N12" s="186">
        <f>投入係数!N12*手順⑤!N$53</f>
        <v>0</v>
      </c>
      <c r="O12" s="186">
        <f>投入係数!O12*手順⑤!O$53</f>
        <v>0</v>
      </c>
      <c r="P12" s="186">
        <f>投入係数!P12*手順⑤!P$53</f>
        <v>0</v>
      </c>
      <c r="Q12" s="186">
        <f>投入係数!Q12*手順⑤!Q$53</f>
        <v>0</v>
      </c>
      <c r="R12" s="186">
        <f>投入係数!R12*手順⑤!R$53</f>
        <v>0</v>
      </c>
      <c r="S12" s="186">
        <f>投入係数!S12*手順⑤!S$53</f>
        <v>0</v>
      </c>
      <c r="T12" s="186">
        <f>投入係数!T12*手順⑤!T$53</f>
        <v>0</v>
      </c>
      <c r="U12" s="186">
        <f>投入係数!U12*手順⑤!U$53</f>
        <v>0</v>
      </c>
      <c r="V12" s="186">
        <f>投入係数!V12*手順⑤!V$53</f>
        <v>0</v>
      </c>
      <c r="W12" s="186">
        <f>投入係数!W12*手順⑤!W$53</f>
        <v>0</v>
      </c>
      <c r="X12" s="186">
        <f>投入係数!X12*手順⑤!X$53</f>
        <v>0</v>
      </c>
      <c r="Y12" s="186">
        <f>投入係数!Y12*手順⑤!Y$53</f>
        <v>0</v>
      </c>
      <c r="Z12" s="186">
        <f>投入係数!Z12*手順⑤!Z$53</f>
        <v>0</v>
      </c>
      <c r="AA12" s="186">
        <f>投入係数!AA12*手順⑤!AA$53</f>
        <v>0</v>
      </c>
      <c r="AB12" s="186">
        <f>投入係数!AB12*手順⑤!AB$53</f>
        <v>0</v>
      </c>
      <c r="AC12" s="186">
        <f>投入係数!AC12*手順⑤!AC$53</f>
        <v>0</v>
      </c>
      <c r="AD12" s="186">
        <f>投入係数!AD12*手順⑤!AD$53</f>
        <v>0</v>
      </c>
      <c r="AE12" s="186">
        <f>投入係数!AE12*手順⑤!AE$53</f>
        <v>0</v>
      </c>
      <c r="AF12" s="186">
        <f>投入係数!AF12*手順⑤!AF$53</f>
        <v>0</v>
      </c>
      <c r="AG12" s="186">
        <f>投入係数!AG12*手順⑤!AG$53</f>
        <v>0</v>
      </c>
      <c r="AH12" s="186">
        <f>投入係数!AH12*手順⑤!AH$53</f>
        <v>0</v>
      </c>
      <c r="AI12" s="186">
        <f>投入係数!AI12*手順⑤!AI$53</f>
        <v>0</v>
      </c>
      <c r="AJ12" s="186">
        <f>投入係数!AJ12*手順⑤!AJ$53</f>
        <v>0</v>
      </c>
      <c r="AK12" s="186">
        <f>投入係数!AK12*手順⑤!AK$53</f>
        <v>0</v>
      </c>
      <c r="AL12" s="186">
        <f>投入係数!AL12*手順⑤!AL$53</f>
        <v>0</v>
      </c>
      <c r="AM12" s="186">
        <f>投入係数!AM12*手順⑤!AM$53</f>
        <v>0</v>
      </c>
      <c r="AN12" s="186">
        <f>投入係数!AN12*手順⑤!AN$53</f>
        <v>0</v>
      </c>
      <c r="AO12" s="186">
        <f>投入係数!AO12*手順⑤!AO$53</f>
        <v>0</v>
      </c>
      <c r="AP12" s="186">
        <f>投入係数!AP12*手順⑤!AP$53</f>
        <v>0</v>
      </c>
      <c r="AQ12" s="170">
        <f t="shared" si="0"/>
        <v>0</v>
      </c>
    </row>
    <row r="13" spans="2:43" ht="16.5" customHeight="1">
      <c r="B13" s="166" t="s">
        <v>8</v>
      </c>
      <c r="C13" s="234" t="s">
        <v>136</v>
      </c>
      <c r="D13" s="273">
        <f>投入係数!D13*手順⑤!D$53</f>
        <v>0</v>
      </c>
      <c r="E13" s="186">
        <f>投入係数!E13*手順⑤!E$53</f>
        <v>0</v>
      </c>
      <c r="F13" s="186">
        <f>投入係数!F13*手順⑤!F$53</f>
        <v>0</v>
      </c>
      <c r="G13" s="186">
        <f>投入係数!G13*手順⑤!G$53</f>
        <v>0</v>
      </c>
      <c r="H13" s="186">
        <f>投入係数!H13*手順⑤!H$53</f>
        <v>0</v>
      </c>
      <c r="I13" s="186">
        <f>投入係数!I13*手順⑤!I$53</f>
        <v>0</v>
      </c>
      <c r="J13" s="186">
        <f>投入係数!J13*手順⑤!J$53</f>
        <v>0</v>
      </c>
      <c r="K13" s="186">
        <f>投入係数!K13*手順⑤!K$53</f>
        <v>0</v>
      </c>
      <c r="L13" s="186">
        <f>投入係数!L13*手順⑤!L$53</f>
        <v>0</v>
      </c>
      <c r="M13" s="186">
        <f>投入係数!M13*手順⑤!M$53</f>
        <v>0</v>
      </c>
      <c r="N13" s="186">
        <f>投入係数!N13*手順⑤!N$53</f>
        <v>0</v>
      </c>
      <c r="O13" s="186">
        <f>投入係数!O13*手順⑤!O$53</f>
        <v>0</v>
      </c>
      <c r="P13" s="186">
        <f>投入係数!P13*手順⑤!P$53</f>
        <v>0</v>
      </c>
      <c r="Q13" s="186">
        <f>投入係数!Q13*手順⑤!Q$53</f>
        <v>0</v>
      </c>
      <c r="R13" s="186">
        <f>投入係数!R13*手順⑤!R$53</f>
        <v>0</v>
      </c>
      <c r="S13" s="186">
        <f>投入係数!S13*手順⑤!S$53</f>
        <v>0</v>
      </c>
      <c r="T13" s="186">
        <f>投入係数!T13*手順⑤!T$53</f>
        <v>0</v>
      </c>
      <c r="U13" s="186">
        <f>投入係数!U13*手順⑤!U$53</f>
        <v>0</v>
      </c>
      <c r="V13" s="186">
        <f>投入係数!V13*手順⑤!V$53</f>
        <v>0</v>
      </c>
      <c r="W13" s="186">
        <f>投入係数!W13*手順⑤!W$53</f>
        <v>0</v>
      </c>
      <c r="X13" s="186">
        <f>投入係数!X13*手順⑤!X$53</f>
        <v>0</v>
      </c>
      <c r="Y13" s="186">
        <f>投入係数!Y13*手順⑤!Y$53</f>
        <v>0</v>
      </c>
      <c r="Z13" s="186">
        <f>投入係数!Z13*手順⑤!Z$53</f>
        <v>0</v>
      </c>
      <c r="AA13" s="186">
        <f>投入係数!AA13*手順⑤!AA$53</f>
        <v>0</v>
      </c>
      <c r="AB13" s="186">
        <f>投入係数!AB13*手順⑤!AB$53</f>
        <v>0</v>
      </c>
      <c r="AC13" s="186">
        <f>投入係数!AC13*手順⑤!AC$53</f>
        <v>0</v>
      </c>
      <c r="AD13" s="186">
        <f>投入係数!AD13*手順⑤!AD$53</f>
        <v>0</v>
      </c>
      <c r="AE13" s="186">
        <f>投入係数!AE13*手順⑤!AE$53</f>
        <v>0</v>
      </c>
      <c r="AF13" s="186">
        <f>投入係数!AF13*手順⑤!AF$53</f>
        <v>0</v>
      </c>
      <c r="AG13" s="186">
        <f>投入係数!AG13*手順⑤!AG$53</f>
        <v>0</v>
      </c>
      <c r="AH13" s="186">
        <f>投入係数!AH13*手順⑤!AH$53</f>
        <v>0</v>
      </c>
      <c r="AI13" s="186">
        <f>投入係数!AI13*手順⑤!AI$53</f>
        <v>0</v>
      </c>
      <c r="AJ13" s="186">
        <f>投入係数!AJ13*手順⑤!AJ$53</f>
        <v>0</v>
      </c>
      <c r="AK13" s="186">
        <f>投入係数!AK13*手順⑤!AK$53</f>
        <v>0</v>
      </c>
      <c r="AL13" s="186">
        <f>投入係数!AL13*手順⑤!AL$53</f>
        <v>0</v>
      </c>
      <c r="AM13" s="186">
        <f>投入係数!AM13*手順⑤!AM$53</f>
        <v>0</v>
      </c>
      <c r="AN13" s="186">
        <f>投入係数!AN13*手順⑤!AN$53</f>
        <v>0</v>
      </c>
      <c r="AO13" s="186">
        <f>投入係数!AO13*手順⑤!AO$53</f>
        <v>0</v>
      </c>
      <c r="AP13" s="186">
        <f>投入係数!AP13*手順⑤!AP$53</f>
        <v>0</v>
      </c>
      <c r="AQ13" s="170">
        <f t="shared" si="0"/>
        <v>0</v>
      </c>
    </row>
    <row r="14" spans="2:43" ht="16.5" customHeight="1">
      <c r="B14" s="166" t="s">
        <v>9</v>
      </c>
      <c r="C14" s="236" t="s">
        <v>306</v>
      </c>
      <c r="D14" s="273">
        <f>投入係数!D14*手順⑤!D$53</f>
        <v>0</v>
      </c>
      <c r="E14" s="186">
        <f>投入係数!E14*手順⑤!E$53</f>
        <v>0</v>
      </c>
      <c r="F14" s="186">
        <f>投入係数!F14*手順⑤!F$53</f>
        <v>0</v>
      </c>
      <c r="G14" s="186">
        <f>投入係数!G14*手順⑤!G$53</f>
        <v>0</v>
      </c>
      <c r="H14" s="186">
        <f>投入係数!H14*手順⑤!H$53</f>
        <v>0</v>
      </c>
      <c r="I14" s="186">
        <f>投入係数!I14*手順⑤!I$53</f>
        <v>0</v>
      </c>
      <c r="J14" s="186">
        <f>投入係数!J14*手順⑤!J$53</f>
        <v>0</v>
      </c>
      <c r="K14" s="186">
        <f>投入係数!K14*手順⑤!K$53</f>
        <v>0</v>
      </c>
      <c r="L14" s="186">
        <f>投入係数!L14*手順⑤!L$53</f>
        <v>0</v>
      </c>
      <c r="M14" s="186">
        <f>投入係数!M14*手順⑤!M$53</f>
        <v>0</v>
      </c>
      <c r="N14" s="186">
        <f>投入係数!N14*手順⑤!N$53</f>
        <v>0</v>
      </c>
      <c r="O14" s="186">
        <f>投入係数!O14*手順⑤!O$53</f>
        <v>0</v>
      </c>
      <c r="P14" s="186">
        <f>投入係数!P14*手順⑤!P$53</f>
        <v>0</v>
      </c>
      <c r="Q14" s="186">
        <f>投入係数!Q14*手順⑤!Q$53</f>
        <v>0</v>
      </c>
      <c r="R14" s="186">
        <f>投入係数!R14*手順⑤!R$53</f>
        <v>0</v>
      </c>
      <c r="S14" s="186">
        <f>投入係数!S14*手順⑤!S$53</f>
        <v>0</v>
      </c>
      <c r="T14" s="186">
        <f>投入係数!T14*手順⑤!T$53</f>
        <v>0</v>
      </c>
      <c r="U14" s="186">
        <f>投入係数!U14*手順⑤!U$53</f>
        <v>0</v>
      </c>
      <c r="V14" s="186">
        <f>投入係数!V14*手順⑤!V$53</f>
        <v>0</v>
      </c>
      <c r="W14" s="186">
        <f>投入係数!W14*手順⑤!W$53</f>
        <v>0</v>
      </c>
      <c r="X14" s="186">
        <f>投入係数!X14*手順⑤!X$53</f>
        <v>0</v>
      </c>
      <c r="Y14" s="186">
        <f>投入係数!Y14*手順⑤!Y$53</f>
        <v>0</v>
      </c>
      <c r="Z14" s="186">
        <f>投入係数!Z14*手順⑤!Z$53</f>
        <v>0</v>
      </c>
      <c r="AA14" s="186">
        <f>投入係数!AA14*手順⑤!AA$53</f>
        <v>0</v>
      </c>
      <c r="AB14" s="186">
        <f>投入係数!AB14*手順⑤!AB$53</f>
        <v>0</v>
      </c>
      <c r="AC14" s="186">
        <f>投入係数!AC14*手順⑤!AC$53</f>
        <v>0</v>
      </c>
      <c r="AD14" s="186">
        <f>投入係数!AD14*手順⑤!AD$53</f>
        <v>0</v>
      </c>
      <c r="AE14" s="186">
        <f>投入係数!AE14*手順⑤!AE$53</f>
        <v>0</v>
      </c>
      <c r="AF14" s="186">
        <f>投入係数!AF14*手順⑤!AF$53</f>
        <v>0</v>
      </c>
      <c r="AG14" s="186">
        <f>投入係数!AG14*手順⑤!AG$53</f>
        <v>0</v>
      </c>
      <c r="AH14" s="186">
        <f>投入係数!AH14*手順⑤!AH$53</f>
        <v>0</v>
      </c>
      <c r="AI14" s="186">
        <f>投入係数!AI14*手順⑤!AI$53</f>
        <v>0</v>
      </c>
      <c r="AJ14" s="186">
        <f>投入係数!AJ14*手順⑤!AJ$53</f>
        <v>0</v>
      </c>
      <c r="AK14" s="186">
        <f>投入係数!AK14*手順⑤!AK$53</f>
        <v>0</v>
      </c>
      <c r="AL14" s="186">
        <f>投入係数!AL14*手順⑤!AL$53</f>
        <v>0</v>
      </c>
      <c r="AM14" s="186">
        <f>投入係数!AM14*手順⑤!AM$53</f>
        <v>0</v>
      </c>
      <c r="AN14" s="186">
        <f>投入係数!AN14*手順⑤!AN$53</f>
        <v>0</v>
      </c>
      <c r="AO14" s="186">
        <f>投入係数!AO14*手順⑤!AO$53</f>
        <v>0</v>
      </c>
      <c r="AP14" s="186">
        <f>投入係数!AP14*手順⑤!AP$53</f>
        <v>0</v>
      </c>
      <c r="AQ14" s="170">
        <f t="shared" si="0"/>
        <v>0</v>
      </c>
    </row>
    <row r="15" spans="2:43" ht="16.5" customHeight="1">
      <c r="B15" s="166" t="s">
        <v>10</v>
      </c>
      <c r="C15" s="236" t="s">
        <v>581</v>
      </c>
      <c r="D15" s="273">
        <f>投入係数!D15*手順⑤!D$53</f>
        <v>0</v>
      </c>
      <c r="E15" s="186">
        <f>投入係数!E15*手順⑤!E$53</f>
        <v>0</v>
      </c>
      <c r="F15" s="186">
        <f>投入係数!F15*手順⑤!F$53</f>
        <v>0</v>
      </c>
      <c r="G15" s="186">
        <f>投入係数!G15*手順⑤!G$53</f>
        <v>0</v>
      </c>
      <c r="H15" s="186">
        <f>投入係数!H15*手順⑤!H$53</f>
        <v>0</v>
      </c>
      <c r="I15" s="186">
        <f>投入係数!I15*手順⑤!I$53</f>
        <v>0</v>
      </c>
      <c r="J15" s="186">
        <f>投入係数!J15*手順⑤!J$53</f>
        <v>0</v>
      </c>
      <c r="K15" s="186">
        <f>投入係数!K15*手順⑤!K$53</f>
        <v>0</v>
      </c>
      <c r="L15" s="186">
        <f>投入係数!L15*手順⑤!L$53</f>
        <v>0</v>
      </c>
      <c r="M15" s="186">
        <f>投入係数!M15*手順⑤!M$53</f>
        <v>0</v>
      </c>
      <c r="N15" s="186">
        <f>投入係数!N15*手順⑤!N$53</f>
        <v>0</v>
      </c>
      <c r="O15" s="186">
        <f>投入係数!O15*手順⑤!O$53</f>
        <v>0</v>
      </c>
      <c r="P15" s="186">
        <f>投入係数!P15*手順⑤!P$53</f>
        <v>0</v>
      </c>
      <c r="Q15" s="186">
        <f>投入係数!Q15*手順⑤!Q$53</f>
        <v>0</v>
      </c>
      <c r="R15" s="186">
        <f>投入係数!R15*手順⑤!R$53</f>
        <v>0</v>
      </c>
      <c r="S15" s="186">
        <f>投入係数!S15*手順⑤!S$53</f>
        <v>0</v>
      </c>
      <c r="T15" s="186">
        <f>投入係数!T15*手順⑤!T$53</f>
        <v>0</v>
      </c>
      <c r="U15" s="186">
        <f>投入係数!U15*手順⑤!U$53</f>
        <v>0</v>
      </c>
      <c r="V15" s="186">
        <f>投入係数!V15*手順⑤!V$53</f>
        <v>0</v>
      </c>
      <c r="W15" s="186">
        <f>投入係数!W15*手順⑤!W$53</f>
        <v>0</v>
      </c>
      <c r="X15" s="186">
        <f>投入係数!X15*手順⑤!X$53</f>
        <v>0</v>
      </c>
      <c r="Y15" s="186">
        <f>投入係数!Y15*手順⑤!Y$53</f>
        <v>0</v>
      </c>
      <c r="Z15" s="186">
        <f>投入係数!Z15*手順⑤!Z$53</f>
        <v>0</v>
      </c>
      <c r="AA15" s="186">
        <f>投入係数!AA15*手順⑤!AA$53</f>
        <v>0</v>
      </c>
      <c r="AB15" s="186">
        <f>投入係数!AB15*手順⑤!AB$53</f>
        <v>0</v>
      </c>
      <c r="AC15" s="186">
        <f>投入係数!AC15*手順⑤!AC$53</f>
        <v>0</v>
      </c>
      <c r="AD15" s="186">
        <f>投入係数!AD15*手順⑤!AD$53</f>
        <v>0</v>
      </c>
      <c r="AE15" s="186">
        <f>投入係数!AE15*手順⑤!AE$53</f>
        <v>0</v>
      </c>
      <c r="AF15" s="186">
        <f>投入係数!AF15*手順⑤!AF$53</f>
        <v>0</v>
      </c>
      <c r="AG15" s="186">
        <f>投入係数!AG15*手順⑤!AG$53</f>
        <v>0</v>
      </c>
      <c r="AH15" s="186">
        <f>投入係数!AH15*手順⑤!AH$53</f>
        <v>0</v>
      </c>
      <c r="AI15" s="186">
        <f>投入係数!AI15*手順⑤!AI$53</f>
        <v>0</v>
      </c>
      <c r="AJ15" s="186">
        <f>投入係数!AJ15*手順⑤!AJ$53</f>
        <v>0</v>
      </c>
      <c r="AK15" s="186">
        <f>投入係数!AK15*手順⑤!AK$53</f>
        <v>0</v>
      </c>
      <c r="AL15" s="186">
        <f>投入係数!AL15*手順⑤!AL$53</f>
        <v>0</v>
      </c>
      <c r="AM15" s="186">
        <f>投入係数!AM15*手順⑤!AM$53</f>
        <v>0</v>
      </c>
      <c r="AN15" s="186">
        <f>投入係数!AN15*手順⑤!AN$53</f>
        <v>0</v>
      </c>
      <c r="AO15" s="186">
        <f>投入係数!AO15*手順⑤!AO$53</f>
        <v>0</v>
      </c>
      <c r="AP15" s="186">
        <f>投入係数!AP15*手順⑤!AP$53</f>
        <v>0</v>
      </c>
      <c r="AQ15" s="170">
        <f t="shared" si="0"/>
        <v>0</v>
      </c>
    </row>
    <row r="16" spans="2:43" ht="16.5" customHeight="1">
      <c r="B16" s="166" t="s">
        <v>11</v>
      </c>
      <c r="C16" s="234" t="s">
        <v>307</v>
      </c>
      <c r="D16" s="273">
        <f>投入係数!D16*手順⑤!D$53</f>
        <v>0</v>
      </c>
      <c r="E16" s="186">
        <f>投入係数!E16*手順⑤!E$53</f>
        <v>0</v>
      </c>
      <c r="F16" s="186">
        <f>投入係数!F16*手順⑤!F$53</f>
        <v>0</v>
      </c>
      <c r="G16" s="186">
        <f>投入係数!G16*手順⑤!G$53</f>
        <v>0</v>
      </c>
      <c r="H16" s="186">
        <f>投入係数!H16*手順⑤!H$53</f>
        <v>0</v>
      </c>
      <c r="I16" s="186">
        <f>投入係数!I16*手順⑤!I$53</f>
        <v>0</v>
      </c>
      <c r="J16" s="186">
        <f>投入係数!J16*手順⑤!J$53</f>
        <v>0</v>
      </c>
      <c r="K16" s="186">
        <f>投入係数!K16*手順⑤!K$53</f>
        <v>0</v>
      </c>
      <c r="L16" s="186">
        <f>投入係数!L16*手順⑤!L$53</f>
        <v>0</v>
      </c>
      <c r="M16" s="186">
        <f>投入係数!M16*手順⑤!M$53</f>
        <v>0</v>
      </c>
      <c r="N16" s="186">
        <f>投入係数!N16*手順⑤!N$53</f>
        <v>0</v>
      </c>
      <c r="O16" s="186">
        <f>投入係数!O16*手順⑤!O$53</f>
        <v>0</v>
      </c>
      <c r="P16" s="186">
        <f>投入係数!P16*手順⑤!P$53</f>
        <v>0</v>
      </c>
      <c r="Q16" s="186">
        <f>投入係数!Q16*手順⑤!Q$53</f>
        <v>0</v>
      </c>
      <c r="R16" s="186">
        <f>投入係数!R16*手順⑤!R$53</f>
        <v>0</v>
      </c>
      <c r="S16" s="186">
        <f>投入係数!S16*手順⑤!S$53</f>
        <v>0</v>
      </c>
      <c r="T16" s="186">
        <f>投入係数!T16*手順⑤!T$53</f>
        <v>0</v>
      </c>
      <c r="U16" s="186">
        <f>投入係数!U16*手順⑤!U$53</f>
        <v>0</v>
      </c>
      <c r="V16" s="186">
        <f>投入係数!V16*手順⑤!V$53</f>
        <v>0</v>
      </c>
      <c r="W16" s="186">
        <f>投入係数!W16*手順⑤!W$53</f>
        <v>0</v>
      </c>
      <c r="X16" s="186">
        <f>投入係数!X16*手順⑤!X$53</f>
        <v>0</v>
      </c>
      <c r="Y16" s="186">
        <f>投入係数!Y16*手順⑤!Y$53</f>
        <v>0</v>
      </c>
      <c r="Z16" s="186">
        <f>投入係数!Z16*手順⑤!Z$53</f>
        <v>0</v>
      </c>
      <c r="AA16" s="186">
        <f>投入係数!AA16*手順⑤!AA$53</f>
        <v>0</v>
      </c>
      <c r="AB16" s="186">
        <f>投入係数!AB16*手順⑤!AB$53</f>
        <v>0</v>
      </c>
      <c r="AC16" s="186">
        <f>投入係数!AC16*手順⑤!AC$53</f>
        <v>0</v>
      </c>
      <c r="AD16" s="186">
        <f>投入係数!AD16*手順⑤!AD$53</f>
        <v>0</v>
      </c>
      <c r="AE16" s="186">
        <f>投入係数!AE16*手順⑤!AE$53</f>
        <v>0</v>
      </c>
      <c r="AF16" s="186">
        <f>投入係数!AF16*手順⑤!AF$53</f>
        <v>0</v>
      </c>
      <c r="AG16" s="186">
        <f>投入係数!AG16*手順⑤!AG$53</f>
        <v>0</v>
      </c>
      <c r="AH16" s="186">
        <f>投入係数!AH16*手順⑤!AH$53</f>
        <v>0</v>
      </c>
      <c r="AI16" s="186">
        <f>投入係数!AI16*手順⑤!AI$53</f>
        <v>0</v>
      </c>
      <c r="AJ16" s="186">
        <f>投入係数!AJ16*手順⑤!AJ$53</f>
        <v>0</v>
      </c>
      <c r="AK16" s="186">
        <f>投入係数!AK16*手順⑤!AK$53</f>
        <v>0</v>
      </c>
      <c r="AL16" s="186">
        <f>投入係数!AL16*手順⑤!AL$53</f>
        <v>0</v>
      </c>
      <c r="AM16" s="186">
        <f>投入係数!AM16*手順⑤!AM$53</f>
        <v>0</v>
      </c>
      <c r="AN16" s="186">
        <f>投入係数!AN16*手順⑤!AN$53</f>
        <v>0</v>
      </c>
      <c r="AO16" s="186">
        <f>投入係数!AO16*手順⑤!AO$53</f>
        <v>0</v>
      </c>
      <c r="AP16" s="186">
        <f>投入係数!AP16*手順⑤!AP$53</f>
        <v>0</v>
      </c>
      <c r="AQ16" s="170">
        <f t="shared" si="0"/>
        <v>0</v>
      </c>
    </row>
    <row r="17" spans="2:43" ht="16.5" customHeight="1">
      <c r="B17" s="166" t="s">
        <v>12</v>
      </c>
      <c r="C17" s="234" t="s">
        <v>137</v>
      </c>
      <c r="D17" s="273">
        <f>投入係数!D17*手順⑤!D$53</f>
        <v>0</v>
      </c>
      <c r="E17" s="186">
        <f>投入係数!E17*手順⑤!E$53</f>
        <v>0</v>
      </c>
      <c r="F17" s="186">
        <f>投入係数!F17*手順⑤!F$53</f>
        <v>0</v>
      </c>
      <c r="G17" s="186">
        <f>投入係数!G17*手順⑤!G$53</f>
        <v>0</v>
      </c>
      <c r="H17" s="186">
        <f>投入係数!H17*手順⑤!H$53</f>
        <v>0</v>
      </c>
      <c r="I17" s="186">
        <f>投入係数!I17*手順⑤!I$53</f>
        <v>0</v>
      </c>
      <c r="J17" s="186">
        <f>投入係数!J17*手順⑤!J$53</f>
        <v>0</v>
      </c>
      <c r="K17" s="186">
        <f>投入係数!K17*手順⑤!K$53</f>
        <v>0</v>
      </c>
      <c r="L17" s="186">
        <f>投入係数!L17*手順⑤!L$53</f>
        <v>0</v>
      </c>
      <c r="M17" s="186">
        <f>投入係数!M17*手順⑤!M$53</f>
        <v>0</v>
      </c>
      <c r="N17" s="186">
        <f>投入係数!N17*手順⑤!N$53</f>
        <v>0</v>
      </c>
      <c r="O17" s="186">
        <f>投入係数!O17*手順⑤!O$53</f>
        <v>0</v>
      </c>
      <c r="P17" s="186">
        <f>投入係数!P17*手順⑤!P$53</f>
        <v>0</v>
      </c>
      <c r="Q17" s="186">
        <f>投入係数!Q17*手順⑤!Q$53</f>
        <v>0</v>
      </c>
      <c r="R17" s="186">
        <f>投入係数!R17*手順⑤!R$53</f>
        <v>0</v>
      </c>
      <c r="S17" s="186">
        <f>投入係数!S17*手順⑤!S$53</f>
        <v>0</v>
      </c>
      <c r="T17" s="186">
        <f>投入係数!T17*手順⑤!T$53</f>
        <v>0</v>
      </c>
      <c r="U17" s="186">
        <f>投入係数!U17*手順⑤!U$53</f>
        <v>0</v>
      </c>
      <c r="V17" s="186">
        <f>投入係数!V17*手順⑤!V$53</f>
        <v>0</v>
      </c>
      <c r="W17" s="186">
        <f>投入係数!W17*手順⑤!W$53</f>
        <v>0</v>
      </c>
      <c r="X17" s="186">
        <f>投入係数!X17*手順⑤!X$53</f>
        <v>0</v>
      </c>
      <c r="Y17" s="186">
        <f>投入係数!Y17*手順⑤!Y$53</f>
        <v>0</v>
      </c>
      <c r="Z17" s="186">
        <f>投入係数!Z17*手順⑤!Z$53</f>
        <v>0</v>
      </c>
      <c r="AA17" s="186">
        <f>投入係数!AA17*手順⑤!AA$53</f>
        <v>0</v>
      </c>
      <c r="AB17" s="186">
        <f>投入係数!AB17*手順⑤!AB$53</f>
        <v>0</v>
      </c>
      <c r="AC17" s="186">
        <f>投入係数!AC17*手順⑤!AC$53</f>
        <v>0</v>
      </c>
      <c r="AD17" s="186">
        <f>投入係数!AD17*手順⑤!AD$53</f>
        <v>0</v>
      </c>
      <c r="AE17" s="186">
        <f>投入係数!AE17*手順⑤!AE$53</f>
        <v>0</v>
      </c>
      <c r="AF17" s="186">
        <f>投入係数!AF17*手順⑤!AF$53</f>
        <v>0</v>
      </c>
      <c r="AG17" s="186">
        <f>投入係数!AG17*手順⑤!AG$53</f>
        <v>0</v>
      </c>
      <c r="AH17" s="186">
        <f>投入係数!AH17*手順⑤!AH$53</f>
        <v>0</v>
      </c>
      <c r="AI17" s="186">
        <f>投入係数!AI17*手順⑤!AI$53</f>
        <v>0</v>
      </c>
      <c r="AJ17" s="186">
        <f>投入係数!AJ17*手順⑤!AJ$53</f>
        <v>0</v>
      </c>
      <c r="AK17" s="186">
        <f>投入係数!AK17*手順⑤!AK$53</f>
        <v>0</v>
      </c>
      <c r="AL17" s="186">
        <f>投入係数!AL17*手順⑤!AL$53</f>
        <v>0</v>
      </c>
      <c r="AM17" s="186">
        <f>投入係数!AM17*手順⑤!AM$53</f>
        <v>0</v>
      </c>
      <c r="AN17" s="186">
        <f>投入係数!AN17*手順⑤!AN$53</f>
        <v>0</v>
      </c>
      <c r="AO17" s="186">
        <f>投入係数!AO17*手順⑤!AO$53</f>
        <v>0</v>
      </c>
      <c r="AP17" s="186">
        <f>投入係数!AP17*手順⑤!AP$53</f>
        <v>0</v>
      </c>
      <c r="AQ17" s="170">
        <f t="shared" si="0"/>
        <v>0</v>
      </c>
    </row>
    <row r="18" spans="2:43" ht="16.5" customHeight="1">
      <c r="B18" s="166" t="s">
        <v>13</v>
      </c>
      <c r="C18" s="234" t="s">
        <v>138</v>
      </c>
      <c r="D18" s="273">
        <f>投入係数!D18*手順⑤!D$53</f>
        <v>0</v>
      </c>
      <c r="E18" s="186">
        <f>投入係数!E18*手順⑤!E$53</f>
        <v>0</v>
      </c>
      <c r="F18" s="186">
        <f>投入係数!F18*手順⑤!F$53</f>
        <v>0</v>
      </c>
      <c r="G18" s="186">
        <f>投入係数!G18*手順⑤!G$53</f>
        <v>0</v>
      </c>
      <c r="H18" s="186">
        <f>投入係数!H18*手順⑤!H$53</f>
        <v>0</v>
      </c>
      <c r="I18" s="186">
        <f>投入係数!I18*手順⑤!I$53</f>
        <v>0</v>
      </c>
      <c r="J18" s="186">
        <f>投入係数!J18*手順⑤!J$53</f>
        <v>0</v>
      </c>
      <c r="K18" s="186">
        <f>投入係数!K18*手順⑤!K$53</f>
        <v>0</v>
      </c>
      <c r="L18" s="186">
        <f>投入係数!L18*手順⑤!L$53</f>
        <v>0</v>
      </c>
      <c r="M18" s="186">
        <f>投入係数!M18*手順⑤!M$53</f>
        <v>0</v>
      </c>
      <c r="N18" s="186">
        <f>投入係数!N18*手順⑤!N$53</f>
        <v>0</v>
      </c>
      <c r="O18" s="186">
        <f>投入係数!O18*手順⑤!O$53</f>
        <v>0</v>
      </c>
      <c r="P18" s="186">
        <f>投入係数!P18*手順⑤!P$53</f>
        <v>0</v>
      </c>
      <c r="Q18" s="186">
        <f>投入係数!Q18*手順⑤!Q$53</f>
        <v>0</v>
      </c>
      <c r="R18" s="186">
        <f>投入係数!R18*手順⑤!R$53</f>
        <v>0</v>
      </c>
      <c r="S18" s="186">
        <f>投入係数!S18*手順⑤!S$53</f>
        <v>0</v>
      </c>
      <c r="T18" s="186">
        <f>投入係数!T18*手順⑤!T$53</f>
        <v>0</v>
      </c>
      <c r="U18" s="186">
        <f>投入係数!U18*手順⑤!U$53</f>
        <v>0</v>
      </c>
      <c r="V18" s="186">
        <f>投入係数!V18*手順⑤!V$53</f>
        <v>0</v>
      </c>
      <c r="W18" s="186">
        <f>投入係数!W18*手順⑤!W$53</f>
        <v>0</v>
      </c>
      <c r="X18" s="186">
        <f>投入係数!X18*手順⑤!X$53</f>
        <v>0</v>
      </c>
      <c r="Y18" s="186">
        <f>投入係数!Y18*手順⑤!Y$53</f>
        <v>0</v>
      </c>
      <c r="Z18" s="186">
        <f>投入係数!Z18*手順⑤!Z$53</f>
        <v>0</v>
      </c>
      <c r="AA18" s="186">
        <f>投入係数!AA18*手順⑤!AA$53</f>
        <v>0</v>
      </c>
      <c r="AB18" s="186">
        <f>投入係数!AB18*手順⑤!AB$53</f>
        <v>0</v>
      </c>
      <c r="AC18" s="186">
        <f>投入係数!AC18*手順⑤!AC$53</f>
        <v>0</v>
      </c>
      <c r="AD18" s="186">
        <f>投入係数!AD18*手順⑤!AD$53</f>
        <v>0</v>
      </c>
      <c r="AE18" s="186">
        <f>投入係数!AE18*手順⑤!AE$53</f>
        <v>0</v>
      </c>
      <c r="AF18" s="186">
        <f>投入係数!AF18*手順⑤!AF$53</f>
        <v>0</v>
      </c>
      <c r="AG18" s="186">
        <f>投入係数!AG18*手順⑤!AG$53</f>
        <v>0</v>
      </c>
      <c r="AH18" s="186">
        <f>投入係数!AH18*手順⑤!AH$53</f>
        <v>0</v>
      </c>
      <c r="AI18" s="186">
        <f>投入係数!AI18*手順⑤!AI$53</f>
        <v>0</v>
      </c>
      <c r="AJ18" s="186">
        <f>投入係数!AJ18*手順⑤!AJ$53</f>
        <v>0</v>
      </c>
      <c r="AK18" s="186">
        <f>投入係数!AK18*手順⑤!AK$53</f>
        <v>0</v>
      </c>
      <c r="AL18" s="186">
        <f>投入係数!AL18*手順⑤!AL$53</f>
        <v>0</v>
      </c>
      <c r="AM18" s="186">
        <f>投入係数!AM18*手順⑤!AM$53</f>
        <v>0</v>
      </c>
      <c r="AN18" s="186">
        <f>投入係数!AN18*手順⑤!AN$53</f>
        <v>0</v>
      </c>
      <c r="AO18" s="186">
        <f>投入係数!AO18*手順⑤!AO$53</f>
        <v>0</v>
      </c>
      <c r="AP18" s="186">
        <f>投入係数!AP18*手順⑤!AP$53</f>
        <v>0</v>
      </c>
      <c r="AQ18" s="170">
        <f t="shared" si="0"/>
        <v>0</v>
      </c>
    </row>
    <row r="19" spans="2:43" ht="16.5" customHeight="1">
      <c r="B19" s="166" t="s">
        <v>14</v>
      </c>
      <c r="C19" s="234" t="s">
        <v>139</v>
      </c>
      <c r="D19" s="273">
        <f>投入係数!D19*手順⑤!D$53</f>
        <v>0</v>
      </c>
      <c r="E19" s="186">
        <f>投入係数!E19*手順⑤!E$53</f>
        <v>0</v>
      </c>
      <c r="F19" s="186">
        <f>投入係数!F19*手順⑤!F$53</f>
        <v>0</v>
      </c>
      <c r="G19" s="186">
        <f>投入係数!G19*手順⑤!G$53</f>
        <v>0</v>
      </c>
      <c r="H19" s="186">
        <f>投入係数!H19*手順⑤!H$53</f>
        <v>0</v>
      </c>
      <c r="I19" s="186">
        <f>投入係数!I19*手順⑤!I$53</f>
        <v>0</v>
      </c>
      <c r="J19" s="186">
        <f>投入係数!J19*手順⑤!J$53</f>
        <v>0</v>
      </c>
      <c r="K19" s="186">
        <f>投入係数!K19*手順⑤!K$53</f>
        <v>0</v>
      </c>
      <c r="L19" s="186">
        <f>投入係数!L19*手順⑤!L$53</f>
        <v>0</v>
      </c>
      <c r="M19" s="186">
        <f>投入係数!M19*手順⑤!M$53</f>
        <v>0</v>
      </c>
      <c r="N19" s="186">
        <f>投入係数!N19*手順⑤!N$53</f>
        <v>0</v>
      </c>
      <c r="O19" s="186">
        <f>投入係数!O19*手順⑤!O$53</f>
        <v>0</v>
      </c>
      <c r="P19" s="186">
        <f>投入係数!P19*手順⑤!P$53</f>
        <v>0</v>
      </c>
      <c r="Q19" s="186">
        <f>投入係数!Q19*手順⑤!Q$53</f>
        <v>0</v>
      </c>
      <c r="R19" s="186">
        <f>投入係数!R19*手順⑤!R$53</f>
        <v>0</v>
      </c>
      <c r="S19" s="186">
        <f>投入係数!S19*手順⑤!S$53</f>
        <v>0</v>
      </c>
      <c r="T19" s="186">
        <f>投入係数!T19*手順⑤!T$53</f>
        <v>0</v>
      </c>
      <c r="U19" s="186">
        <f>投入係数!U19*手順⑤!U$53</f>
        <v>0</v>
      </c>
      <c r="V19" s="186">
        <f>投入係数!V19*手順⑤!V$53</f>
        <v>0</v>
      </c>
      <c r="W19" s="186">
        <f>投入係数!W19*手順⑤!W$53</f>
        <v>0</v>
      </c>
      <c r="X19" s="186">
        <f>投入係数!X19*手順⑤!X$53</f>
        <v>0</v>
      </c>
      <c r="Y19" s="186">
        <f>投入係数!Y19*手順⑤!Y$53</f>
        <v>0</v>
      </c>
      <c r="Z19" s="186">
        <f>投入係数!Z19*手順⑤!Z$53</f>
        <v>0</v>
      </c>
      <c r="AA19" s="186">
        <f>投入係数!AA19*手順⑤!AA$53</f>
        <v>0</v>
      </c>
      <c r="AB19" s="186">
        <f>投入係数!AB19*手順⑤!AB$53</f>
        <v>0</v>
      </c>
      <c r="AC19" s="186">
        <f>投入係数!AC19*手順⑤!AC$53</f>
        <v>0</v>
      </c>
      <c r="AD19" s="186">
        <f>投入係数!AD19*手順⑤!AD$53</f>
        <v>0</v>
      </c>
      <c r="AE19" s="186">
        <f>投入係数!AE19*手順⑤!AE$53</f>
        <v>0</v>
      </c>
      <c r="AF19" s="186">
        <f>投入係数!AF19*手順⑤!AF$53</f>
        <v>0</v>
      </c>
      <c r="AG19" s="186">
        <f>投入係数!AG19*手順⑤!AG$53</f>
        <v>0</v>
      </c>
      <c r="AH19" s="186">
        <f>投入係数!AH19*手順⑤!AH$53</f>
        <v>0</v>
      </c>
      <c r="AI19" s="186">
        <f>投入係数!AI19*手順⑤!AI$53</f>
        <v>0</v>
      </c>
      <c r="AJ19" s="186">
        <f>投入係数!AJ19*手順⑤!AJ$53</f>
        <v>0</v>
      </c>
      <c r="AK19" s="186">
        <f>投入係数!AK19*手順⑤!AK$53</f>
        <v>0</v>
      </c>
      <c r="AL19" s="186">
        <f>投入係数!AL19*手順⑤!AL$53</f>
        <v>0</v>
      </c>
      <c r="AM19" s="186">
        <f>投入係数!AM19*手順⑤!AM$53</f>
        <v>0</v>
      </c>
      <c r="AN19" s="186">
        <f>投入係数!AN19*手順⑤!AN$53</f>
        <v>0</v>
      </c>
      <c r="AO19" s="186">
        <f>投入係数!AO19*手順⑤!AO$53</f>
        <v>0</v>
      </c>
      <c r="AP19" s="186">
        <f>投入係数!AP19*手順⑤!AP$53</f>
        <v>0</v>
      </c>
      <c r="AQ19" s="170">
        <f t="shared" si="0"/>
        <v>0</v>
      </c>
    </row>
    <row r="20" spans="2:43" ht="16.5" customHeight="1">
      <c r="B20" s="166" t="s">
        <v>28</v>
      </c>
      <c r="C20" s="234" t="s">
        <v>527</v>
      </c>
      <c r="D20" s="273">
        <f>投入係数!D20*手順⑤!D$53</f>
        <v>0</v>
      </c>
      <c r="E20" s="186">
        <f>投入係数!E20*手順⑤!E$53</f>
        <v>0</v>
      </c>
      <c r="F20" s="186">
        <f>投入係数!F20*手順⑤!F$53</f>
        <v>0</v>
      </c>
      <c r="G20" s="186">
        <f>投入係数!G20*手順⑤!G$53</f>
        <v>0</v>
      </c>
      <c r="H20" s="186">
        <f>投入係数!H20*手順⑤!H$53</f>
        <v>0</v>
      </c>
      <c r="I20" s="186">
        <f>投入係数!I20*手順⑤!I$53</f>
        <v>0</v>
      </c>
      <c r="J20" s="186">
        <f>投入係数!J20*手順⑤!J$53</f>
        <v>0</v>
      </c>
      <c r="K20" s="186">
        <f>投入係数!K20*手順⑤!K$53</f>
        <v>0</v>
      </c>
      <c r="L20" s="186">
        <f>投入係数!L20*手順⑤!L$53</f>
        <v>0</v>
      </c>
      <c r="M20" s="186">
        <f>投入係数!M20*手順⑤!M$53</f>
        <v>0</v>
      </c>
      <c r="N20" s="186">
        <f>投入係数!N20*手順⑤!N$53</f>
        <v>0</v>
      </c>
      <c r="O20" s="186">
        <f>投入係数!O20*手順⑤!O$53</f>
        <v>0</v>
      </c>
      <c r="P20" s="186">
        <f>投入係数!P20*手順⑤!P$53</f>
        <v>0</v>
      </c>
      <c r="Q20" s="186">
        <f>投入係数!Q20*手順⑤!Q$53</f>
        <v>0</v>
      </c>
      <c r="R20" s="186">
        <f>投入係数!R20*手順⑤!R$53</f>
        <v>0</v>
      </c>
      <c r="S20" s="186">
        <f>投入係数!S20*手順⑤!S$53</f>
        <v>0</v>
      </c>
      <c r="T20" s="186">
        <f>投入係数!T20*手順⑤!T$53</f>
        <v>0</v>
      </c>
      <c r="U20" s="186">
        <f>投入係数!U20*手順⑤!U$53</f>
        <v>0</v>
      </c>
      <c r="V20" s="186">
        <f>投入係数!V20*手順⑤!V$53</f>
        <v>0</v>
      </c>
      <c r="W20" s="186">
        <f>投入係数!W20*手順⑤!W$53</f>
        <v>0</v>
      </c>
      <c r="X20" s="186">
        <f>投入係数!X20*手順⑤!X$53</f>
        <v>0</v>
      </c>
      <c r="Y20" s="186">
        <f>投入係数!Y20*手順⑤!Y$53</f>
        <v>0</v>
      </c>
      <c r="Z20" s="186">
        <f>投入係数!Z20*手順⑤!Z$53</f>
        <v>0</v>
      </c>
      <c r="AA20" s="186">
        <f>投入係数!AA20*手順⑤!AA$53</f>
        <v>0</v>
      </c>
      <c r="AB20" s="186">
        <f>投入係数!AB20*手順⑤!AB$53</f>
        <v>0</v>
      </c>
      <c r="AC20" s="186">
        <f>投入係数!AC20*手順⑤!AC$53</f>
        <v>0</v>
      </c>
      <c r="AD20" s="186">
        <f>投入係数!AD20*手順⑤!AD$53</f>
        <v>0</v>
      </c>
      <c r="AE20" s="186">
        <f>投入係数!AE20*手順⑤!AE$53</f>
        <v>0</v>
      </c>
      <c r="AF20" s="186">
        <f>投入係数!AF20*手順⑤!AF$53</f>
        <v>0</v>
      </c>
      <c r="AG20" s="186">
        <f>投入係数!AG20*手順⑤!AG$53</f>
        <v>0</v>
      </c>
      <c r="AH20" s="186">
        <f>投入係数!AH20*手順⑤!AH$53</f>
        <v>0</v>
      </c>
      <c r="AI20" s="186">
        <f>投入係数!AI20*手順⑤!AI$53</f>
        <v>0</v>
      </c>
      <c r="AJ20" s="186">
        <f>投入係数!AJ20*手順⑤!AJ$53</f>
        <v>0</v>
      </c>
      <c r="AK20" s="186">
        <f>投入係数!AK20*手順⑤!AK$53</f>
        <v>0</v>
      </c>
      <c r="AL20" s="186">
        <f>投入係数!AL20*手順⑤!AL$53</f>
        <v>0</v>
      </c>
      <c r="AM20" s="186">
        <f>投入係数!AM20*手順⑤!AM$53</f>
        <v>0</v>
      </c>
      <c r="AN20" s="186">
        <f>投入係数!AN20*手順⑤!AN$53</f>
        <v>0</v>
      </c>
      <c r="AO20" s="186">
        <f>投入係数!AO20*手順⑤!AO$53</f>
        <v>0</v>
      </c>
      <c r="AP20" s="186">
        <f>投入係数!AP20*手順⑤!AP$53</f>
        <v>0</v>
      </c>
      <c r="AQ20" s="170">
        <f t="shared" si="0"/>
        <v>0</v>
      </c>
    </row>
    <row r="21" spans="2:43" ht="16.5" customHeight="1">
      <c r="B21" s="166" t="s">
        <v>109</v>
      </c>
      <c r="C21" s="234" t="s">
        <v>528</v>
      </c>
      <c r="D21" s="273">
        <f>投入係数!D21*手順⑤!D$53</f>
        <v>0</v>
      </c>
      <c r="E21" s="186">
        <f>投入係数!E21*手順⑤!E$53</f>
        <v>0</v>
      </c>
      <c r="F21" s="186">
        <f>投入係数!F21*手順⑤!F$53</f>
        <v>0</v>
      </c>
      <c r="G21" s="186">
        <f>投入係数!G21*手順⑤!G$53</f>
        <v>0</v>
      </c>
      <c r="H21" s="186">
        <f>投入係数!H21*手順⑤!H$53</f>
        <v>0</v>
      </c>
      <c r="I21" s="186">
        <f>投入係数!I21*手順⑤!I$53</f>
        <v>0</v>
      </c>
      <c r="J21" s="186">
        <f>投入係数!J21*手順⑤!J$53</f>
        <v>0</v>
      </c>
      <c r="K21" s="186">
        <f>投入係数!K21*手順⑤!K$53</f>
        <v>0</v>
      </c>
      <c r="L21" s="186">
        <f>投入係数!L21*手順⑤!L$53</f>
        <v>0</v>
      </c>
      <c r="M21" s="186">
        <f>投入係数!M21*手順⑤!M$53</f>
        <v>0</v>
      </c>
      <c r="N21" s="186">
        <f>投入係数!N21*手順⑤!N$53</f>
        <v>0</v>
      </c>
      <c r="O21" s="186">
        <f>投入係数!O21*手順⑤!O$53</f>
        <v>0</v>
      </c>
      <c r="P21" s="186">
        <f>投入係数!P21*手順⑤!P$53</f>
        <v>0</v>
      </c>
      <c r="Q21" s="186">
        <f>投入係数!Q21*手順⑤!Q$53</f>
        <v>0</v>
      </c>
      <c r="R21" s="186">
        <f>投入係数!R21*手順⑤!R$53</f>
        <v>0</v>
      </c>
      <c r="S21" s="186">
        <f>投入係数!S21*手順⑤!S$53</f>
        <v>0</v>
      </c>
      <c r="T21" s="186">
        <f>投入係数!T21*手順⑤!T$53</f>
        <v>0</v>
      </c>
      <c r="U21" s="186">
        <f>投入係数!U21*手順⑤!U$53</f>
        <v>0</v>
      </c>
      <c r="V21" s="186">
        <f>投入係数!V21*手順⑤!V$53</f>
        <v>0</v>
      </c>
      <c r="W21" s="186">
        <f>投入係数!W21*手順⑤!W$53</f>
        <v>0</v>
      </c>
      <c r="X21" s="186">
        <f>投入係数!X21*手順⑤!X$53</f>
        <v>0</v>
      </c>
      <c r="Y21" s="186">
        <f>投入係数!Y21*手順⑤!Y$53</f>
        <v>0</v>
      </c>
      <c r="Z21" s="186">
        <f>投入係数!Z21*手順⑤!Z$53</f>
        <v>0</v>
      </c>
      <c r="AA21" s="186">
        <f>投入係数!AA21*手順⑤!AA$53</f>
        <v>0</v>
      </c>
      <c r="AB21" s="186">
        <f>投入係数!AB21*手順⑤!AB$53</f>
        <v>0</v>
      </c>
      <c r="AC21" s="186">
        <f>投入係数!AC21*手順⑤!AC$53</f>
        <v>0</v>
      </c>
      <c r="AD21" s="186">
        <f>投入係数!AD21*手順⑤!AD$53</f>
        <v>0</v>
      </c>
      <c r="AE21" s="186">
        <f>投入係数!AE21*手順⑤!AE$53</f>
        <v>0</v>
      </c>
      <c r="AF21" s="186">
        <f>投入係数!AF21*手順⑤!AF$53</f>
        <v>0</v>
      </c>
      <c r="AG21" s="186">
        <f>投入係数!AG21*手順⑤!AG$53</f>
        <v>0</v>
      </c>
      <c r="AH21" s="186">
        <f>投入係数!AH21*手順⑤!AH$53</f>
        <v>0</v>
      </c>
      <c r="AI21" s="186">
        <f>投入係数!AI21*手順⑤!AI$53</f>
        <v>0</v>
      </c>
      <c r="AJ21" s="186">
        <f>投入係数!AJ21*手順⑤!AJ$53</f>
        <v>0</v>
      </c>
      <c r="AK21" s="186">
        <f>投入係数!AK21*手順⑤!AK$53</f>
        <v>0</v>
      </c>
      <c r="AL21" s="186">
        <f>投入係数!AL21*手順⑤!AL$53</f>
        <v>0</v>
      </c>
      <c r="AM21" s="186">
        <f>投入係数!AM21*手順⑤!AM$53</f>
        <v>0</v>
      </c>
      <c r="AN21" s="186">
        <f>投入係数!AN21*手順⑤!AN$53</f>
        <v>0</v>
      </c>
      <c r="AO21" s="186">
        <f>投入係数!AO21*手順⑤!AO$53</f>
        <v>0</v>
      </c>
      <c r="AP21" s="186">
        <f>投入係数!AP21*手順⑤!AP$53</f>
        <v>0</v>
      </c>
      <c r="AQ21" s="170">
        <f t="shared" si="0"/>
        <v>0</v>
      </c>
    </row>
    <row r="22" spans="2:43" ht="16.5" customHeight="1">
      <c r="B22" s="166" t="s">
        <v>110</v>
      </c>
      <c r="C22" s="234" t="s">
        <v>529</v>
      </c>
      <c r="D22" s="273">
        <f>投入係数!D22*手順⑤!D$53</f>
        <v>0</v>
      </c>
      <c r="E22" s="186">
        <f>投入係数!E22*手順⑤!E$53</f>
        <v>0</v>
      </c>
      <c r="F22" s="186">
        <f>投入係数!F22*手順⑤!F$53</f>
        <v>0</v>
      </c>
      <c r="G22" s="186">
        <f>投入係数!G22*手順⑤!G$53</f>
        <v>0</v>
      </c>
      <c r="H22" s="186">
        <f>投入係数!H22*手順⑤!H$53</f>
        <v>0</v>
      </c>
      <c r="I22" s="186">
        <f>投入係数!I22*手順⑤!I$53</f>
        <v>0</v>
      </c>
      <c r="J22" s="186">
        <f>投入係数!J22*手順⑤!J$53</f>
        <v>0</v>
      </c>
      <c r="K22" s="186">
        <f>投入係数!K22*手順⑤!K$53</f>
        <v>0</v>
      </c>
      <c r="L22" s="186">
        <f>投入係数!L22*手順⑤!L$53</f>
        <v>0</v>
      </c>
      <c r="M22" s="186">
        <f>投入係数!M22*手順⑤!M$53</f>
        <v>0</v>
      </c>
      <c r="N22" s="186">
        <f>投入係数!N22*手順⑤!N$53</f>
        <v>0</v>
      </c>
      <c r="O22" s="186">
        <f>投入係数!O22*手順⑤!O$53</f>
        <v>0</v>
      </c>
      <c r="P22" s="186">
        <f>投入係数!P22*手順⑤!P$53</f>
        <v>0</v>
      </c>
      <c r="Q22" s="186">
        <f>投入係数!Q22*手順⑤!Q$53</f>
        <v>0</v>
      </c>
      <c r="R22" s="186">
        <f>投入係数!R22*手順⑤!R$53</f>
        <v>0</v>
      </c>
      <c r="S22" s="186">
        <f>投入係数!S22*手順⑤!S$53</f>
        <v>0</v>
      </c>
      <c r="T22" s="186">
        <f>投入係数!T22*手順⑤!T$53</f>
        <v>0</v>
      </c>
      <c r="U22" s="186">
        <f>投入係数!U22*手順⑤!U$53</f>
        <v>0</v>
      </c>
      <c r="V22" s="186">
        <f>投入係数!V22*手順⑤!V$53</f>
        <v>0</v>
      </c>
      <c r="W22" s="186">
        <f>投入係数!W22*手順⑤!W$53</f>
        <v>0</v>
      </c>
      <c r="X22" s="186">
        <f>投入係数!X22*手順⑤!X$53</f>
        <v>0</v>
      </c>
      <c r="Y22" s="186">
        <f>投入係数!Y22*手順⑤!Y$53</f>
        <v>0</v>
      </c>
      <c r="Z22" s="186">
        <f>投入係数!Z22*手順⑤!Z$53</f>
        <v>0</v>
      </c>
      <c r="AA22" s="186">
        <f>投入係数!AA22*手順⑤!AA$53</f>
        <v>0</v>
      </c>
      <c r="AB22" s="186">
        <f>投入係数!AB22*手順⑤!AB$53</f>
        <v>0</v>
      </c>
      <c r="AC22" s="186">
        <f>投入係数!AC22*手順⑤!AC$53</f>
        <v>0</v>
      </c>
      <c r="AD22" s="186">
        <f>投入係数!AD22*手順⑤!AD$53</f>
        <v>0</v>
      </c>
      <c r="AE22" s="186">
        <f>投入係数!AE22*手順⑤!AE$53</f>
        <v>0</v>
      </c>
      <c r="AF22" s="186">
        <f>投入係数!AF22*手順⑤!AF$53</f>
        <v>0</v>
      </c>
      <c r="AG22" s="186">
        <f>投入係数!AG22*手順⑤!AG$53</f>
        <v>0</v>
      </c>
      <c r="AH22" s="186">
        <f>投入係数!AH22*手順⑤!AH$53</f>
        <v>0</v>
      </c>
      <c r="AI22" s="186">
        <f>投入係数!AI22*手順⑤!AI$53</f>
        <v>0</v>
      </c>
      <c r="AJ22" s="186">
        <f>投入係数!AJ22*手順⑤!AJ$53</f>
        <v>0</v>
      </c>
      <c r="AK22" s="186">
        <f>投入係数!AK22*手順⑤!AK$53</f>
        <v>0</v>
      </c>
      <c r="AL22" s="186">
        <f>投入係数!AL22*手順⑤!AL$53</f>
        <v>0</v>
      </c>
      <c r="AM22" s="186">
        <f>投入係数!AM22*手順⑤!AM$53</f>
        <v>0</v>
      </c>
      <c r="AN22" s="186">
        <f>投入係数!AN22*手順⑤!AN$53</f>
        <v>0</v>
      </c>
      <c r="AO22" s="186">
        <f>投入係数!AO22*手順⑤!AO$53</f>
        <v>0</v>
      </c>
      <c r="AP22" s="186">
        <f>投入係数!AP22*手順⑤!AP$53</f>
        <v>0</v>
      </c>
      <c r="AQ22" s="170">
        <f t="shared" si="0"/>
        <v>0</v>
      </c>
    </row>
    <row r="23" spans="2:43" ht="16.5" customHeight="1">
      <c r="B23" s="166" t="s">
        <v>111</v>
      </c>
      <c r="C23" s="234" t="s">
        <v>530</v>
      </c>
      <c r="D23" s="273">
        <f>投入係数!D23*手順⑤!D$53</f>
        <v>0</v>
      </c>
      <c r="E23" s="186">
        <f>投入係数!E23*手順⑤!E$53</f>
        <v>0</v>
      </c>
      <c r="F23" s="186">
        <f>投入係数!F23*手順⑤!F$53</f>
        <v>0</v>
      </c>
      <c r="G23" s="186">
        <f>投入係数!G23*手順⑤!G$53</f>
        <v>0</v>
      </c>
      <c r="H23" s="186">
        <f>投入係数!H23*手順⑤!H$53</f>
        <v>0</v>
      </c>
      <c r="I23" s="186">
        <f>投入係数!I23*手順⑤!I$53</f>
        <v>0</v>
      </c>
      <c r="J23" s="186">
        <f>投入係数!J23*手順⑤!J$53</f>
        <v>0</v>
      </c>
      <c r="K23" s="186">
        <f>投入係数!K23*手順⑤!K$53</f>
        <v>0</v>
      </c>
      <c r="L23" s="186">
        <f>投入係数!L23*手順⑤!L$53</f>
        <v>0</v>
      </c>
      <c r="M23" s="186">
        <f>投入係数!M23*手順⑤!M$53</f>
        <v>0</v>
      </c>
      <c r="N23" s="186">
        <f>投入係数!N23*手順⑤!N$53</f>
        <v>0</v>
      </c>
      <c r="O23" s="186">
        <f>投入係数!O23*手順⑤!O$53</f>
        <v>0</v>
      </c>
      <c r="P23" s="186">
        <f>投入係数!P23*手順⑤!P$53</f>
        <v>0</v>
      </c>
      <c r="Q23" s="186">
        <f>投入係数!Q23*手順⑤!Q$53</f>
        <v>0</v>
      </c>
      <c r="R23" s="186">
        <f>投入係数!R23*手順⑤!R$53</f>
        <v>0</v>
      </c>
      <c r="S23" s="186">
        <f>投入係数!S23*手順⑤!S$53</f>
        <v>0</v>
      </c>
      <c r="T23" s="186">
        <f>投入係数!T23*手順⑤!T$53</f>
        <v>0</v>
      </c>
      <c r="U23" s="186">
        <f>投入係数!U23*手順⑤!U$53</f>
        <v>0</v>
      </c>
      <c r="V23" s="186">
        <f>投入係数!V23*手順⑤!V$53</f>
        <v>0</v>
      </c>
      <c r="W23" s="186">
        <f>投入係数!W23*手順⑤!W$53</f>
        <v>0</v>
      </c>
      <c r="X23" s="186">
        <f>投入係数!X23*手順⑤!X$53</f>
        <v>0</v>
      </c>
      <c r="Y23" s="186">
        <f>投入係数!Y23*手順⑤!Y$53</f>
        <v>0</v>
      </c>
      <c r="Z23" s="186">
        <f>投入係数!Z23*手順⑤!Z$53</f>
        <v>0</v>
      </c>
      <c r="AA23" s="186">
        <f>投入係数!AA23*手順⑤!AA$53</f>
        <v>0</v>
      </c>
      <c r="AB23" s="186">
        <f>投入係数!AB23*手順⑤!AB$53</f>
        <v>0</v>
      </c>
      <c r="AC23" s="186">
        <f>投入係数!AC23*手順⑤!AC$53</f>
        <v>0</v>
      </c>
      <c r="AD23" s="186">
        <f>投入係数!AD23*手順⑤!AD$53</f>
        <v>0</v>
      </c>
      <c r="AE23" s="186">
        <f>投入係数!AE23*手順⑤!AE$53</f>
        <v>0</v>
      </c>
      <c r="AF23" s="186">
        <f>投入係数!AF23*手順⑤!AF$53</f>
        <v>0</v>
      </c>
      <c r="AG23" s="186">
        <f>投入係数!AG23*手順⑤!AG$53</f>
        <v>0</v>
      </c>
      <c r="AH23" s="186">
        <f>投入係数!AH23*手順⑤!AH$53</f>
        <v>0</v>
      </c>
      <c r="AI23" s="186">
        <f>投入係数!AI23*手順⑤!AI$53</f>
        <v>0</v>
      </c>
      <c r="AJ23" s="186">
        <f>投入係数!AJ23*手順⑤!AJ$53</f>
        <v>0</v>
      </c>
      <c r="AK23" s="186">
        <f>投入係数!AK23*手順⑤!AK$53</f>
        <v>0</v>
      </c>
      <c r="AL23" s="186">
        <f>投入係数!AL23*手順⑤!AL$53</f>
        <v>0</v>
      </c>
      <c r="AM23" s="186">
        <f>投入係数!AM23*手順⑤!AM$53</f>
        <v>0</v>
      </c>
      <c r="AN23" s="186">
        <f>投入係数!AN23*手順⑤!AN$53</f>
        <v>0</v>
      </c>
      <c r="AO23" s="186">
        <f>投入係数!AO23*手順⑤!AO$53</f>
        <v>0</v>
      </c>
      <c r="AP23" s="186">
        <f>投入係数!AP23*手順⑤!AP$53</f>
        <v>0</v>
      </c>
      <c r="AQ23" s="170">
        <f t="shared" si="0"/>
        <v>0</v>
      </c>
    </row>
    <row r="24" spans="2:43" ht="16.5" customHeight="1">
      <c r="B24" s="166" t="s">
        <v>113</v>
      </c>
      <c r="C24" s="234" t="s">
        <v>531</v>
      </c>
      <c r="D24" s="273">
        <f>投入係数!D24*手順⑤!D$53</f>
        <v>0</v>
      </c>
      <c r="E24" s="186">
        <f>投入係数!E24*手順⑤!E$53</f>
        <v>0</v>
      </c>
      <c r="F24" s="186">
        <f>投入係数!F24*手順⑤!F$53</f>
        <v>0</v>
      </c>
      <c r="G24" s="186">
        <f>投入係数!G24*手順⑤!G$53</f>
        <v>0</v>
      </c>
      <c r="H24" s="186">
        <f>投入係数!H24*手順⑤!H$53</f>
        <v>0</v>
      </c>
      <c r="I24" s="186">
        <f>投入係数!I24*手順⑤!I$53</f>
        <v>0</v>
      </c>
      <c r="J24" s="186">
        <f>投入係数!J24*手順⑤!J$53</f>
        <v>0</v>
      </c>
      <c r="K24" s="186">
        <f>投入係数!K24*手順⑤!K$53</f>
        <v>0</v>
      </c>
      <c r="L24" s="186">
        <f>投入係数!L24*手順⑤!L$53</f>
        <v>0</v>
      </c>
      <c r="M24" s="186">
        <f>投入係数!M24*手順⑤!M$53</f>
        <v>0</v>
      </c>
      <c r="N24" s="186">
        <f>投入係数!N24*手順⑤!N$53</f>
        <v>0</v>
      </c>
      <c r="O24" s="186">
        <f>投入係数!O24*手順⑤!O$53</f>
        <v>0</v>
      </c>
      <c r="P24" s="186">
        <f>投入係数!P24*手順⑤!P$53</f>
        <v>0</v>
      </c>
      <c r="Q24" s="186">
        <f>投入係数!Q24*手順⑤!Q$53</f>
        <v>0</v>
      </c>
      <c r="R24" s="186">
        <f>投入係数!R24*手順⑤!R$53</f>
        <v>0</v>
      </c>
      <c r="S24" s="186">
        <f>投入係数!S24*手順⑤!S$53</f>
        <v>0</v>
      </c>
      <c r="T24" s="186">
        <f>投入係数!T24*手順⑤!T$53</f>
        <v>0</v>
      </c>
      <c r="U24" s="186">
        <f>投入係数!U24*手順⑤!U$53</f>
        <v>0</v>
      </c>
      <c r="V24" s="186">
        <f>投入係数!V24*手順⑤!V$53</f>
        <v>0</v>
      </c>
      <c r="W24" s="186">
        <f>投入係数!W24*手順⑤!W$53</f>
        <v>0</v>
      </c>
      <c r="X24" s="186">
        <f>投入係数!X24*手順⑤!X$53</f>
        <v>0</v>
      </c>
      <c r="Y24" s="186">
        <f>投入係数!Y24*手順⑤!Y$53</f>
        <v>0</v>
      </c>
      <c r="Z24" s="186">
        <f>投入係数!Z24*手順⑤!Z$53</f>
        <v>0</v>
      </c>
      <c r="AA24" s="186">
        <f>投入係数!AA24*手順⑤!AA$53</f>
        <v>0</v>
      </c>
      <c r="AB24" s="186">
        <f>投入係数!AB24*手順⑤!AB$53</f>
        <v>0</v>
      </c>
      <c r="AC24" s="186">
        <f>投入係数!AC24*手順⑤!AC$53</f>
        <v>0</v>
      </c>
      <c r="AD24" s="186">
        <f>投入係数!AD24*手順⑤!AD$53</f>
        <v>0</v>
      </c>
      <c r="AE24" s="186">
        <f>投入係数!AE24*手順⑤!AE$53</f>
        <v>0</v>
      </c>
      <c r="AF24" s="186">
        <f>投入係数!AF24*手順⑤!AF$53</f>
        <v>0</v>
      </c>
      <c r="AG24" s="186">
        <f>投入係数!AG24*手順⑤!AG$53</f>
        <v>0</v>
      </c>
      <c r="AH24" s="186">
        <f>投入係数!AH24*手順⑤!AH$53</f>
        <v>0</v>
      </c>
      <c r="AI24" s="186">
        <f>投入係数!AI24*手順⑤!AI$53</f>
        <v>0</v>
      </c>
      <c r="AJ24" s="186">
        <f>投入係数!AJ24*手順⑤!AJ$53</f>
        <v>0</v>
      </c>
      <c r="AK24" s="186">
        <f>投入係数!AK24*手順⑤!AK$53</f>
        <v>0</v>
      </c>
      <c r="AL24" s="186">
        <f>投入係数!AL24*手順⑤!AL$53</f>
        <v>0</v>
      </c>
      <c r="AM24" s="186">
        <f>投入係数!AM24*手順⑤!AM$53</f>
        <v>0</v>
      </c>
      <c r="AN24" s="186">
        <f>投入係数!AN24*手順⑤!AN$53</f>
        <v>0</v>
      </c>
      <c r="AO24" s="186">
        <f>投入係数!AO24*手順⑤!AO$53</f>
        <v>0</v>
      </c>
      <c r="AP24" s="186">
        <f>投入係数!AP24*手順⑤!AP$53</f>
        <v>0</v>
      </c>
      <c r="AQ24" s="170">
        <f t="shared" si="0"/>
        <v>0</v>
      </c>
    </row>
    <row r="25" spans="2:43" ht="16.5" customHeight="1">
      <c r="B25" s="166" t="s">
        <v>114</v>
      </c>
      <c r="C25" s="234" t="s">
        <v>582</v>
      </c>
      <c r="D25" s="273">
        <f>投入係数!D25*手順⑤!D$53</f>
        <v>0</v>
      </c>
      <c r="E25" s="186">
        <f>投入係数!E25*手順⑤!E$53</f>
        <v>0</v>
      </c>
      <c r="F25" s="186">
        <f>投入係数!F25*手順⑤!F$53</f>
        <v>0</v>
      </c>
      <c r="G25" s="186">
        <f>投入係数!G25*手順⑤!G$53</f>
        <v>0</v>
      </c>
      <c r="H25" s="186">
        <f>投入係数!H25*手順⑤!H$53</f>
        <v>0</v>
      </c>
      <c r="I25" s="186">
        <f>投入係数!I25*手順⑤!I$53</f>
        <v>0</v>
      </c>
      <c r="J25" s="186">
        <f>投入係数!J25*手順⑤!J$53</f>
        <v>0</v>
      </c>
      <c r="K25" s="186">
        <f>投入係数!K25*手順⑤!K$53</f>
        <v>0</v>
      </c>
      <c r="L25" s="186">
        <f>投入係数!L25*手順⑤!L$53</f>
        <v>0</v>
      </c>
      <c r="M25" s="186">
        <f>投入係数!M25*手順⑤!M$53</f>
        <v>0</v>
      </c>
      <c r="N25" s="186">
        <f>投入係数!N25*手順⑤!N$53</f>
        <v>0</v>
      </c>
      <c r="O25" s="186">
        <f>投入係数!O25*手順⑤!O$53</f>
        <v>0</v>
      </c>
      <c r="P25" s="186">
        <f>投入係数!P25*手順⑤!P$53</f>
        <v>0</v>
      </c>
      <c r="Q25" s="186">
        <f>投入係数!Q25*手順⑤!Q$53</f>
        <v>0</v>
      </c>
      <c r="R25" s="186">
        <f>投入係数!R25*手順⑤!R$53</f>
        <v>0</v>
      </c>
      <c r="S25" s="186">
        <f>投入係数!S25*手順⑤!S$53</f>
        <v>0</v>
      </c>
      <c r="T25" s="186">
        <f>投入係数!T25*手順⑤!T$53</f>
        <v>0</v>
      </c>
      <c r="U25" s="186">
        <f>投入係数!U25*手順⑤!U$53</f>
        <v>0</v>
      </c>
      <c r="V25" s="186">
        <f>投入係数!V25*手順⑤!V$53</f>
        <v>0</v>
      </c>
      <c r="W25" s="186">
        <f>投入係数!W25*手順⑤!W$53</f>
        <v>0</v>
      </c>
      <c r="X25" s="186">
        <f>投入係数!X25*手順⑤!X$53</f>
        <v>0</v>
      </c>
      <c r="Y25" s="186">
        <f>投入係数!Y25*手順⑤!Y$53</f>
        <v>0</v>
      </c>
      <c r="Z25" s="186">
        <f>投入係数!Z25*手順⑤!Z$53</f>
        <v>0</v>
      </c>
      <c r="AA25" s="186">
        <f>投入係数!AA25*手順⑤!AA$53</f>
        <v>0</v>
      </c>
      <c r="AB25" s="186">
        <f>投入係数!AB25*手順⑤!AB$53</f>
        <v>0</v>
      </c>
      <c r="AC25" s="186">
        <f>投入係数!AC25*手順⑤!AC$53</f>
        <v>0</v>
      </c>
      <c r="AD25" s="186">
        <f>投入係数!AD25*手順⑤!AD$53</f>
        <v>0</v>
      </c>
      <c r="AE25" s="186">
        <f>投入係数!AE25*手順⑤!AE$53</f>
        <v>0</v>
      </c>
      <c r="AF25" s="186">
        <f>投入係数!AF25*手順⑤!AF$53</f>
        <v>0</v>
      </c>
      <c r="AG25" s="186">
        <f>投入係数!AG25*手順⑤!AG$53</f>
        <v>0</v>
      </c>
      <c r="AH25" s="186">
        <f>投入係数!AH25*手順⑤!AH$53</f>
        <v>0</v>
      </c>
      <c r="AI25" s="186">
        <f>投入係数!AI25*手順⑤!AI$53</f>
        <v>0</v>
      </c>
      <c r="AJ25" s="186">
        <f>投入係数!AJ25*手順⑤!AJ$53</f>
        <v>0</v>
      </c>
      <c r="AK25" s="186">
        <f>投入係数!AK25*手順⑤!AK$53</f>
        <v>0</v>
      </c>
      <c r="AL25" s="186">
        <f>投入係数!AL25*手順⑤!AL$53</f>
        <v>0</v>
      </c>
      <c r="AM25" s="186">
        <f>投入係数!AM25*手順⑤!AM$53</f>
        <v>0</v>
      </c>
      <c r="AN25" s="186">
        <f>投入係数!AN25*手順⑤!AN$53</f>
        <v>0</v>
      </c>
      <c r="AO25" s="186">
        <f>投入係数!AO25*手順⑤!AO$53</f>
        <v>0</v>
      </c>
      <c r="AP25" s="186">
        <f>投入係数!AP25*手順⑤!AP$53</f>
        <v>0</v>
      </c>
      <c r="AQ25" s="170">
        <f t="shared" si="0"/>
        <v>0</v>
      </c>
    </row>
    <row r="26" spans="2:43" ht="16.5" customHeight="1">
      <c r="B26" s="166" t="s">
        <v>115</v>
      </c>
      <c r="C26" s="234" t="s">
        <v>140</v>
      </c>
      <c r="D26" s="273">
        <f>投入係数!D26*手順⑤!D$53</f>
        <v>0</v>
      </c>
      <c r="E26" s="186">
        <f>投入係数!E26*手順⑤!E$53</f>
        <v>0</v>
      </c>
      <c r="F26" s="186">
        <f>投入係数!F26*手順⑤!F$53</f>
        <v>0</v>
      </c>
      <c r="G26" s="186">
        <f>投入係数!G26*手順⑤!G$53</f>
        <v>0</v>
      </c>
      <c r="H26" s="186">
        <f>投入係数!H26*手順⑤!H$53</f>
        <v>0</v>
      </c>
      <c r="I26" s="186">
        <f>投入係数!I26*手順⑤!I$53</f>
        <v>0</v>
      </c>
      <c r="J26" s="186">
        <f>投入係数!J26*手順⑤!J$53</f>
        <v>0</v>
      </c>
      <c r="K26" s="186">
        <f>投入係数!K26*手順⑤!K$53</f>
        <v>0</v>
      </c>
      <c r="L26" s="186">
        <f>投入係数!L26*手順⑤!L$53</f>
        <v>0</v>
      </c>
      <c r="M26" s="186">
        <f>投入係数!M26*手順⑤!M$53</f>
        <v>0</v>
      </c>
      <c r="N26" s="186">
        <f>投入係数!N26*手順⑤!N$53</f>
        <v>0</v>
      </c>
      <c r="O26" s="186">
        <f>投入係数!O26*手順⑤!O$53</f>
        <v>0</v>
      </c>
      <c r="P26" s="186">
        <f>投入係数!P26*手順⑤!P$53</f>
        <v>0</v>
      </c>
      <c r="Q26" s="186">
        <f>投入係数!Q26*手順⑤!Q$53</f>
        <v>0</v>
      </c>
      <c r="R26" s="186">
        <f>投入係数!R26*手順⑤!R$53</f>
        <v>0</v>
      </c>
      <c r="S26" s="186">
        <f>投入係数!S26*手順⑤!S$53</f>
        <v>0</v>
      </c>
      <c r="T26" s="186">
        <f>投入係数!T26*手順⑤!T$53</f>
        <v>0</v>
      </c>
      <c r="U26" s="186">
        <f>投入係数!U26*手順⑤!U$53</f>
        <v>0</v>
      </c>
      <c r="V26" s="186">
        <f>投入係数!V26*手順⑤!V$53</f>
        <v>0</v>
      </c>
      <c r="W26" s="186">
        <f>投入係数!W26*手順⑤!W$53</f>
        <v>0</v>
      </c>
      <c r="X26" s="186">
        <f>投入係数!X26*手順⑤!X$53</f>
        <v>0</v>
      </c>
      <c r="Y26" s="186">
        <f>投入係数!Y26*手順⑤!Y$53</f>
        <v>0</v>
      </c>
      <c r="Z26" s="186">
        <f>投入係数!Z26*手順⑤!Z$53</f>
        <v>0</v>
      </c>
      <c r="AA26" s="186">
        <f>投入係数!AA26*手順⑤!AA$53</f>
        <v>0</v>
      </c>
      <c r="AB26" s="186">
        <f>投入係数!AB26*手順⑤!AB$53</f>
        <v>0</v>
      </c>
      <c r="AC26" s="186">
        <f>投入係数!AC26*手順⑤!AC$53</f>
        <v>0</v>
      </c>
      <c r="AD26" s="186">
        <f>投入係数!AD26*手順⑤!AD$53</f>
        <v>0</v>
      </c>
      <c r="AE26" s="186">
        <f>投入係数!AE26*手順⑤!AE$53</f>
        <v>0</v>
      </c>
      <c r="AF26" s="186">
        <f>投入係数!AF26*手順⑤!AF$53</f>
        <v>0</v>
      </c>
      <c r="AG26" s="186">
        <f>投入係数!AG26*手順⑤!AG$53</f>
        <v>0</v>
      </c>
      <c r="AH26" s="186">
        <f>投入係数!AH26*手順⑤!AH$53</f>
        <v>0</v>
      </c>
      <c r="AI26" s="186">
        <f>投入係数!AI26*手順⑤!AI$53</f>
        <v>0</v>
      </c>
      <c r="AJ26" s="186">
        <f>投入係数!AJ26*手順⑤!AJ$53</f>
        <v>0</v>
      </c>
      <c r="AK26" s="186">
        <f>投入係数!AK26*手順⑤!AK$53</f>
        <v>0</v>
      </c>
      <c r="AL26" s="186">
        <f>投入係数!AL26*手順⑤!AL$53</f>
        <v>0</v>
      </c>
      <c r="AM26" s="186">
        <f>投入係数!AM26*手順⑤!AM$53</f>
        <v>0</v>
      </c>
      <c r="AN26" s="186">
        <f>投入係数!AN26*手順⑤!AN$53</f>
        <v>0</v>
      </c>
      <c r="AO26" s="186">
        <f>投入係数!AO26*手順⑤!AO$53</f>
        <v>0</v>
      </c>
      <c r="AP26" s="186">
        <f>投入係数!AP26*手順⑤!AP$53</f>
        <v>0</v>
      </c>
      <c r="AQ26" s="170">
        <f t="shared" si="0"/>
        <v>0</v>
      </c>
    </row>
    <row r="27" spans="2:43" ht="16.5" customHeight="1">
      <c r="B27" s="166" t="s">
        <v>116</v>
      </c>
      <c r="C27" s="234" t="s">
        <v>112</v>
      </c>
      <c r="D27" s="273">
        <f>投入係数!D27*手順⑤!D$53</f>
        <v>0</v>
      </c>
      <c r="E27" s="186">
        <f>投入係数!E27*手順⑤!E$53</f>
        <v>0</v>
      </c>
      <c r="F27" s="186">
        <f>投入係数!F27*手順⑤!F$53</f>
        <v>0</v>
      </c>
      <c r="G27" s="186">
        <f>投入係数!G27*手順⑤!G$53</f>
        <v>0</v>
      </c>
      <c r="H27" s="186">
        <f>投入係数!H27*手順⑤!H$53</f>
        <v>0</v>
      </c>
      <c r="I27" s="186">
        <f>投入係数!I27*手順⑤!I$53</f>
        <v>0</v>
      </c>
      <c r="J27" s="186">
        <f>投入係数!J27*手順⑤!J$53</f>
        <v>0</v>
      </c>
      <c r="K27" s="186">
        <f>投入係数!K27*手順⑤!K$53</f>
        <v>0</v>
      </c>
      <c r="L27" s="186">
        <f>投入係数!L27*手順⑤!L$53</f>
        <v>0</v>
      </c>
      <c r="M27" s="186">
        <f>投入係数!M27*手順⑤!M$53</f>
        <v>0</v>
      </c>
      <c r="N27" s="186">
        <f>投入係数!N27*手順⑤!N$53</f>
        <v>0</v>
      </c>
      <c r="O27" s="186">
        <f>投入係数!O27*手順⑤!O$53</f>
        <v>0</v>
      </c>
      <c r="P27" s="186">
        <f>投入係数!P27*手順⑤!P$53</f>
        <v>0</v>
      </c>
      <c r="Q27" s="186">
        <f>投入係数!Q27*手順⑤!Q$53</f>
        <v>0</v>
      </c>
      <c r="R27" s="186">
        <f>投入係数!R27*手順⑤!R$53</f>
        <v>0</v>
      </c>
      <c r="S27" s="186">
        <f>投入係数!S27*手順⑤!S$53</f>
        <v>0</v>
      </c>
      <c r="T27" s="186">
        <f>投入係数!T27*手順⑤!T$53</f>
        <v>0</v>
      </c>
      <c r="U27" s="186">
        <f>投入係数!U27*手順⑤!U$53</f>
        <v>0</v>
      </c>
      <c r="V27" s="186">
        <f>投入係数!V27*手順⑤!V$53</f>
        <v>0</v>
      </c>
      <c r="W27" s="186">
        <f>投入係数!W27*手順⑤!W$53</f>
        <v>0</v>
      </c>
      <c r="X27" s="186">
        <f>投入係数!X27*手順⑤!X$53</f>
        <v>0</v>
      </c>
      <c r="Y27" s="186">
        <f>投入係数!Y27*手順⑤!Y$53</f>
        <v>0</v>
      </c>
      <c r="Z27" s="186">
        <f>投入係数!Z27*手順⑤!Z$53</f>
        <v>0</v>
      </c>
      <c r="AA27" s="186">
        <f>投入係数!AA27*手順⑤!AA$53</f>
        <v>0</v>
      </c>
      <c r="AB27" s="186">
        <f>投入係数!AB27*手順⑤!AB$53</f>
        <v>0</v>
      </c>
      <c r="AC27" s="186">
        <f>投入係数!AC27*手順⑤!AC$53</f>
        <v>0</v>
      </c>
      <c r="AD27" s="186">
        <f>投入係数!AD27*手順⑤!AD$53</f>
        <v>0</v>
      </c>
      <c r="AE27" s="186">
        <f>投入係数!AE27*手順⑤!AE$53</f>
        <v>0</v>
      </c>
      <c r="AF27" s="186">
        <f>投入係数!AF27*手順⑤!AF$53</f>
        <v>0</v>
      </c>
      <c r="AG27" s="186">
        <f>投入係数!AG27*手順⑤!AG$53</f>
        <v>0</v>
      </c>
      <c r="AH27" s="186">
        <f>投入係数!AH27*手順⑤!AH$53</f>
        <v>0</v>
      </c>
      <c r="AI27" s="186">
        <f>投入係数!AI27*手順⑤!AI$53</f>
        <v>0</v>
      </c>
      <c r="AJ27" s="186">
        <f>投入係数!AJ27*手順⑤!AJ$53</f>
        <v>0</v>
      </c>
      <c r="AK27" s="186">
        <f>投入係数!AK27*手順⑤!AK$53</f>
        <v>0</v>
      </c>
      <c r="AL27" s="186">
        <f>投入係数!AL27*手順⑤!AL$53</f>
        <v>0</v>
      </c>
      <c r="AM27" s="186">
        <f>投入係数!AM27*手順⑤!AM$53</f>
        <v>0</v>
      </c>
      <c r="AN27" s="186">
        <f>投入係数!AN27*手順⑤!AN$53</f>
        <v>0</v>
      </c>
      <c r="AO27" s="186">
        <f>投入係数!AO27*手順⑤!AO$53</f>
        <v>0</v>
      </c>
      <c r="AP27" s="186">
        <f>投入係数!AP27*手順⑤!AP$53</f>
        <v>0</v>
      </c>
      <c r="AQ27" s="170">
        <f t="shared" si="0"/>
        <v>0</v>
      </c>
    </row>
    <row r="28" spans="2:43" ht="16.5" customHeight="1">
      <c r="B28" s="166" t="s">
        <v>117</v>
      </c>
      <c r="C28" s="234" t="s">
        <v>18</v>
      </c>
      <c r="D28" s="273">
        <f>投入係数!D28*手順⑤!D$53</f>
        <v>0</v>
      </c>
      <c r="E28" s="186">
        <f>投入係数!E28*手順⑤!E$53</f>
        <v>0</v>
      </c>
      <c r="F28" s="186">
        <f>投入係数!F28*手順⑤!F$53</f>
        <v>0</v>
      </c>
      <c r="G28" s="186">
        <f>投入係数!G28*手順⑤!G$53</f>
        <v>0</v>
      </c>
      <c r="H28" s="186">
        <f>投入係数!H28*手順⑤!H$53</f>
        <v>0</v>
      </c>
      <c r="I28" s="186">
        <f>投入係数!I28*手順⑤!I$53</f>
        <v>0</v>
      </c>
      <c r="J28" s="186">
        <f>投入係数!J28*手順⑤!J$53</f>
        <v>0</v>
      </c>
      <c r="K28" s="186">
        <f>投入係数!K28*手順⑤!K$53</f>
        <v>0</v>
      </c>
      <c r="L28" s="186">
        <f>投入係数!L28*手順⑤!L$53</f>
        <v>0</v>
      </c>
      <c r="M28" s="186">
        <f>投入係数!M28*手順⑤!M$53</f>
        <v>0</v>
      </c>
      <c r="N28" s="186">
        <f>投入係数!N28*手順⑤!N$53</f>
        <v>0</v>
      </c>
      <c r="O28" s="186">
        <f>投入係数!O28*手順⑤!O$53</f>
        <v>0</v>
      </c>
      <c r="P28" s="186">
        <f>投入係数!P28*手順⑤!P$53</f>
        <v>0</v>
      </c>
      <c r="Q28" s="186">
        <f>投入係数!Q28*手順⑤!Q$53</f>
        <v>0</v>
      </c>
      <c r="R28" s="186">
        <f>投入係数!R28*手順⑤!R$53</f>
        <v>0</v>
      </c>
      <c r="S28" s="186">
        <f>投入係数!S28*手順⑤!S$53</f>
        <v>0</v>
      </c>
      <c r="T28" s="186">
        <f>投入係数!T28*手順⑤!T$53</f>
        <v>0</v>
      </c>
      <c r="U28" s="186">
        <f>投入係数!U28*手順⑤!U$53</f>
        <v>0</v>
      </c>
      <c r="V28" s="186">
        <f>投入係数!V28*手順⑤!V$53</f>
        <v>0</v>
      </c>
      <c r="W28" s="186">
        <f>投入係数!W28*手順⑤!W$53</f>
        <v>0</v>
      </c>
      <c r="X28" s="186">
        <f>投入係数!X28*手順⑤!X$53</f>
        <v>0</v>
      </c>
      <c r="Y28" s="186">
        <f>投入係数!Y28*手順⑤!Y$53</f>
        <v>0</v>
      </c>
      <c r="Z28" s="186">
        <f>投入係数!Z28*手順⑤!Z$53</f>
        <v>0</v>
      </c>
      <c r="AA28" s="186">
        <f>投入係数!AA28*手順⑤!AA$53</f>
        <v>0</v>
      </c>
      <c r="AB28" s="186">
        <f>投入係数!AB28*手順⑤!AB$53</f>
        <v>0</v>
      </c>
      <c r="AC28" s="186">
        <f>投入係数!AC28*手順⑤!AC$53</f>
        <v>0</v>
      </c>
      <c r="AD28" s="186">
        <f>投入係数!AD28*手順⑤!AD$53</f>
        <v>0</v>
      </c>
      <c r="AE28" s="186">
        <f>投入係数!AE28*手順⑤!AE$53</f>
        <v>0</v>
      </c>
      <c r="AF28" s="186">
        <f>投入係数!AF28*手順⑤!AF$53</f>
        <v>0</v>
      </c>
      <c r="AG28" s="186">
        <f>投入係数!AG28*手順⑤!AG$53</f>
        <v>0</v>
      </c>
      <c r="AH28" s="186">
        <f>投入係数!AH28*手順⑤!AH$53</f>
        <v>0</v>
      </c>
      <c r="AI28" s="186">
        <f>投入係数!AI28*手順⑤!AI$53</f>
        <v>0</v>
      </c>
      <c r="AJ28" s="186">
        <f>投入係数!AJ28*手順⑤!AJ$53</f>
        <v>0</v>
      </c>
      <c r="AK28" s="186">
        <f>投入係数!AK28*手順⑤!AK$53</f>
        <v>0</v>
      </c>
      <c r="AL28" s="186">
        <f>投入係数!AL28*手順⑤!AL$53</f>
        <v>0</v>
      </c>
      <c r="AM28" s="186">
        <f>投入係数!AM28*手順⑤!AM$53</f>
        <v>0</v>
      </c>
      <c r="AN28" s="186">
        <f>投入係数!AN28*手順⑤!AN$53</f>
        <v>0</v>
      </c>
      <c r="AO28" s="186">
        <f>投入係数!AO28*手順⑤!AO$53</f>
        <v>0</v>
      </c>
      <c r="AP28" s="186">
        <f>投入係数!AP28*手順⑤!AP$53</f>
        <v>0</v>
      </c>
      <c r="AQ28" s="170">
        <f t="shared" si="0"/>
        <v>0</v>
      </c>
    </row>
    <row r="29" spans="2:43" ht="16.5" customHeight="1">
      <c r="B29" s="166" t="s">
        <v>118</v>
      </c>
      <c r="C29" s="234" t="s">
        <v>141</v>
      </c>
      <c r="D29" s="273">
        <f>投入係数!D29*手順⑤!D$53</f>
        <v>0</v>
      </c>
      <c r="E29" s="186">
        <f>投入係数!E29*手順⑤!E$53</f>
        <v>0</v>
      </c>
      <c r="F29" s="186">
        <f>投入係数!F29*手順⑤!F$53</f>
        <v>0</v>
      </c>
      <c r="G29" s="186">
        <f>投入係数!G29*手順⑤!G$53</f>
        <v>0</v>
      </c>
      <c r="H29" s="186">
        <f>投入係数!H29*手順⑤!H$53</f>
        <v>0</v>
      </c>
      <c r="I29" s="186">
        <f>投入係数!I29*手順⑤!I$53</f>
        <v>0</v>
      </c>
      <c r="J29" s="186">
        <f>投入係数!J29*手順⑤!J$53</f>
        <v>0</v>
      </c>
      <c r="K29" s="186">
        <f>投入係数!K29*手順⑤!K$53</f>
        <v>0</v>
      </c>
      <c r="L29" s="186">
        <f>投入係数!L29*手順⑤!L$53</f>
        <v>0</v>
      </c>
      <c r="M29" s="186">
        <f>投入係数!M29*手順⑤!M$53</f>
        <v>0</v>
      </c>
      <c r="N29" s="186">
        <f>投入係数!N29*手順⑤!N$53</f>
        <v>0</v>
      </c>
      <c r="O29" s="186">
        <f>投入係数!O29*手順⑤!O$53</f>
        <v>0</v>
      </c>
      <c r="P29" s="186">
        <f>投入係数!P29*手順⑤!P$53</f>
        <v>0</v>
      </c>
      <c r="Q29" s="186">
        <f>投入係数!Q29*手順⑤!Q$53</f>
        <v>0</v>
      </c>
      <c r="R29" s="186">
        <f>投入係数!R29*手順⑤!R$53</f>
        <v>0</v>
      </c>
      <c r="S29" s="186">
        <f>投入係数!S29*手順⑤!S$53</f>
        <v>0</v>
      </c>
      <c r="T29" s="186">
        <f>投入係数!T29*手順⑤!T$53</f>
        <v>0</v>
      </c>
      <c r="U29" s="186">
        <f>投入係数!U29*手順⑤!U$53</f>
        <v>0</v>
      </c>
      <c r="V29" s="186">
        <f>投入係数!V29*手順⑤!V$53</f>
        <v>0</v>
      </c>
      <c r="W29" s="186">
        <f>投入係数!W29*手順⑤!W$53</f>
        <v>0</v>
      </c>
      <c r="X29" s="186">
        <f>投入係数!X29*手順⑤!X$53</f>
        <v>0</v>
      </c>
      <c r="Y29" s="186">
        <f>投入係数!Y29*手順⑤!Y$53</f>
        <v>0</v>
      </c>
      <c r="Z29" s="186">
        <f>投入係数!Z29*手順⑤!Z$53</f>
        <v>0</v>
      </c>
      <c r="AA29" s="186">
        <f>投入係数!AA29*手順⑤!AA$53</f>
        <v>0</v>
      </c>
      <c r="AB29" s="186">
        <f>投入係数!AB29*手順⑤!AB$53</f>
        <v>0</v>
      </c>
      <c r="AC29" s="186">
        <f>投入係数!AC29*手順⑤!AC$53</f>
        <v>0</v>
      </c>
      <c r="AD29" s="186">
        <f>投入係数!AD29*手順⑤!AD$53</f>
        <v>0</v>
      </c>
      <c r="AE29" s="186">
        <f>投入係数!AE29*手順⑤!AE$53</f>
        <v>0</v>
      </c>
      <c r="AF29" s="186">
        <f>投入係数!AF29*手順⑤!AF$53</f>
        <v>0</v>
      </c>
      <c r="AG29" s="186">
        <f>投入係数!AG29*手順⑤!AG$53</f>
        <v>0</v>
      </c>
      <c r="AH29" s="186">
        <f>投入係数!AH29*手順⑤!AH$53</f>
        <v>0</v>
      </c>
      <c r="AI29" s="186">
        <f>投入係数!AI29*手順⑤!AI$53</f>
        <v>0</v>
      </c>
      <c r="AJ29" s="186">
        <f>投入係数!AJ29*手順⑤!AJ$53</f>
        <v>0</v>
      </c>
      <c r="AK29" s="186">
        <f>投入係数!AK29*手順⑤!AK$53</f>
        <v>0</v>
      </c>
      <c r="AL29" s="186">
        <f>投入係数!AL29*手順⑤!AL$53</f>
        <v>0</v>
      </c>
      <c r="AM29" s="186">
        <f>投入係数!AM29*手順⑤!AM$53</f>
        <v>0</v>
      </c>
      <c r="AN29" s="186">
        <f>投入係数!AN29*手順⑤!AN$53</f>
        <v>0</v>
      </c>
      <c r="AO29" s="186">
        <f>投入係数!AO29*手順⑤!AO$53</f>
        <v>0</v>
      </c>
      <c r="AP29" s="186">
        <f>投入係数!AP29*手順⑤!AP$53</f>
        <v>0</v>
      </c>
      <c r="AQ29" s="170">
        <f t="shared" si="0"/>
        <v>0</v>
      </c>
    </row>
    <row r="30" spans="2:43" ht="16.5" customHeight="1">
      <c r="B30" s="166" t="s">
        <v>119</v>
      </c>
      <c r="C30" s="234" t="s">
        <v>532</v>
      </c>
      <c r="D30" s="273">
        <f>投入係数!D30*手順⑤!D$53</f>
        <v>0</v>
      </c>
      <c r="E30" s="186">
        <f>投入係数!E30*手順⑤!E$53</f>
        <v>0</v>
      </c>
      <c r="F30" s="186">
        <f>投入係数!F30*手順⑤!F$53</f>
        <v>0</v>
      </c>
      <c r="G30" s="186">
        <f>投入係数!G30*手順⑤!G$53</f>
        <v>0</v>
      </c>
      <c r="H30" s="186">
        <f>投入係数!H30*手順⑤!H$53</f>
        <v>0</v>
      </c>
      <c r="I30" s="186">
        <f>投入係数!I30*手順⑤!I$53</f>
        <v>0</v>
      </c>
      <c r="J30" s="186">
        <f>投入係数!J30*手順⑤!J$53</f>
        <v>0</v>
      </c>
      <c r="K30" s="186">
        <f>投入係数!K30*手順⑤!K$53</f>
        <v>0</v>
      </c>
      <c r="L30" s="186">
        <f>投入係数!L30*手順⑤!L$53</f>
        <v>0</v>
      </c>
      <c r="M30" s="186">
        <f>投入係数!M30*手順⑤!M$53</f>
        <v>0</v>
      </c>
      <c r="N30" s="186">
        <f>投入係数!N30*手順⑤!N$53</f>
        <v>0</v>
      </c>
      <c r="O30" s="186">
        <f>投入係数!O30*手順⑤!O$53</f>
        <v>0</v>
      </c>
      <c r="P30" s="186">
        <f>投入係数!P30*手順⑤!P$53</f>
        <v>0</v>
      </c>
      <c r="Q30" s="186">
        <f>投入係数!Q30*手順⑤!Q$53</f>
        <v>0</v>
      </c>
      <c r="R30" s="186">
        <f>投入係数!R30*手順⑤!R$53</f>
        <v>0</v>
      </c>
      <c r="S30" s="186">
        <f>投入係数!S30*手順⑤!S$53</f>
        <v>0</v>
      </c>
      <c r="T30" s="186">
        <f>投入係数!T30*手順⑤!T$53</f>
        <v>0</v>
      </c>
      <c r="U30" s="186">
        <f>投入係数!U30*手順⑤!U$53</f>
        <v>0</v>
      </c>
      <c r="V30" s="186">
        <f>投入係数!V30*手順⑤!V$53</f>
        <v>0</v>
      </c>
      <c r="W30" s="186">
        <f>投入係数!W30*手順⑤!W$53</f>
        <v>0</v>
      </c>
      <c r="X30" s="186">
        <f>投入係数!X30*手順⑤!X$53</f>
        <v>0</v>
      </c>
      <c r="Y30" s="186">
        <f>投入係数!Y30*手順⑤!Y$53</f>
        <v>0</v>
      </c>
      <c r="Z30" s="186">
        <f>投入係数!Z30*手順⑤!Z$53</f>
        <v>0</v>
      </c>
      <c r="AA30" s="186">
        <f>投入係数!AA30*手順⑤!AA$53</f>
        <v>0</v>
      </c>
      <c r="AB30" s="186">
        <f>投入係数!AB30*手順⑤!AB$53</f>
        <v>0</v>
      </c>
      <c r="AC30" s="186">
        <f>投入係数!AC30*手順⑤!AC$53</f>
        <v>0</v>
      </c>
      <c r="AD30" s="186">
        <f>投入係数!AD30*手順⑤!AD$53</f>
        <v>0</v>
      </c>
      <c r="AE30" s="186">
        <f>投入係数!AE30*手順⑤!AE$53</f>
        <v>0</v>
      </c>
      <c r="AF30" s="186">
        <f>投入係数!AF30*手順⑤!AF$53</f>
        <v>0</v>
      </c>
      <c r="AG30" s="186">
        <f>投入係数!AG30*手順⑤!AG$53</f>
        <v>0</v>
      </c>
      <c r="AH30" s="186">
        <f>投入係数!AH30*手順⑤!AH$53</f>
        <v>0</v>
      </c>
      <c r="AI30" s="186">
        <f>投入係数!AI30*手順⑤!AI$53</f>
        <v>0</v>
      </c>
      <c r="AJ30" s="186">
        <f>投入係数!AJ30*手順⑤!AJ$53</f>
        <v>0</v>
      </c>
      <c r="AK30" s="186">
        <f>投入係数!AK30*手順⑤!AK$53</f>
        <v>0</v>
      </c>
      <c r="AL30" s="186">
        <f>投入係数!AL30*手順⑤!AL$53</f>
        <v>0</v>
      </c>
      <c r="AM30" s="186">
        <f>投入係数!AM30*手順⑤!AM$53</f>
        <v>0</v>
      </c>
      <c r="AN30" s="186">
        <f>投入係数!AN30*手順⑤!AN$53</f>
        <v>0</v>
      </c>
      <c r="AO30" s="186">
        <f>投入係数!AO30*手順⑤!AO$53</f>
        <v>0</v>
      </c>
      <c r="AP30" s="186">
        <f>投入係数!AP30*手順⑤!AP$53</f>
        <v>0</v>
      </c>
      <c r="AQ30" s="170">
        <f t="shared" si="0"/>
        <v>0</v>
      </c>
    </row>
    <row r="31" spans="2:43" ht="16.5" customHeight="1">
      <c r="B31" s="166" t="s">
        <v>120</v>
      </c>
      <c r="C31" s="234" t="s">
        <v>533</v>
      </c>
      <c r="D31" s="273">
        <f>投入係数!D31*手順⑤!D$53</f>
        <v>0</v>
      </c>
      <c r="E31" s="186">
        <f>投入係数!E31*手順⑤!E$53</f>
        <v>0</v>
      </c>
      <c r="F31" s="186">
        <f>投入係数!F31*手順⑤!F$53</f>
        <v>0</v>
      </c>
      <c r="G31" s="186">
        <f>投入係数!G31*手順⑤!G$53</f>
        <v>0</v>
      </c>
      <c r="H31" s="186">
        <f>投入係数!H31*手順⑤!H$53</f>
        <v>0</v>
      </c>
      <c r="I31" s="186">
        <f>投入係数!I31*手順⑤!I$53</f>
        <v>0</v>
      </c>
      <c r="J31" s="186">
        <f>投入係数!J31*手順⑤!J$53</f>
        <v>0</v>
      </c>
      <c r="K31" s="186">
        <f>投入係数!K31*手順⑤!K$53</f>
        <v>0</v>
      </c>
      <c r="L31" s="186">
        <f>投入係数!L31*手順⑤!L$53</f>
        <v>0</v>
      </c>
      <c r="M31" s="186">
        <f>投入係数!M31*手順⑤!M$53</f>
        <v>0</v>
      </c>
      <c r="N31" s="186">
        <f>投入係数!N31*手順⑤!N$53</f>
        <v>0</v>
      </c>
      <c r="O31" s="186">
        <f>投入係数!O31*手順⑤!O$53</f>
        <v>0</v>
      </c>
      <c r="P31" s="186">
        <f>投入係数!P31*手順⑤!P$53</f>
        <v>0</v>
      </c>
      <c r="Q31" s="186">
        <f>投入係数!Q31*手順⑤!Q$53</f>
        <v>0</v>
      </c>
      <c r="R31" s="186">
        <f>投入係数!R31*手順⑤!R$53</f>
        <v>0</v>
      </c>
      <c r="S31" s="186">
        <f>投入係数!S31*手順⑤!S$53</f>
        <v>0</v>
      </c>
      <c r="T31" s="186">
        <f>投入係数!T31*手順⑤!T$53</f>
        <v>0</v>
      </c>
      <c r="U31" s="186">
        <f>投入係数!U31*手順⑤!U$53</f>
        <v>0</v>
      </c>
      <c r="V31" s="186">
        <f>投入係数!V31*手順⑤!V$53</f>
        <v>0</v>
      </c>
      <c r="W31" s="186">
        <f>投入係数!W31*手順⑤!W$53</f>
        <v>0</v>
      </c>
      <c r="X31" s="186">
        <f>投入係数!X31*手順⑤!X$53</f>
        <v>0</v>
      </c>
      <c r="Y31" s="186">
        <f>投入係数!Y31*手順⑤!Y$53</f>
        <v>0</v>
      </c>
      <c r="Z31" s="186">
        <f>投入係数!Z31*手順⑤!Z$53</f>
        <v>0</v>
      </c>
      <c r="AA31" s="186">
        <f>投入係数!AA31*手順⑤!AA$53</f>
        <v>0</v>
      </c>
      <c r="AB31" s="186">
        <f>投入係数!AB31*手順⑤!AB$53</f>
        <v>0</v>
      </c>
      <c r="AC31" s="186">
        <f>投入係数!AC31*手順⑤!AC$53</f>
        <v>0</v>
      </c>
      <c r="AD31" s="186">
        <f>投入係数!AD31*手順⑤!AD$53</f>
        <v>0</v>
      </c>
      <c r="AE31" s="186">
        <f>投入係数!AE31*手順⑤!AE$53</f>
        <v>0</v>
      </c>
      <c r="AF31" s="186">
        <f>投入係数!AF31*手順⑤!AF$53</f>
        <v>0</v>
      </c>
      <c r="AG31" s="186">
        <f>投入係数!AG31*手順⑤!AG$53</f>
        <v>0</v>
      </c>
      <c r="AH31" s="186">
        <f>投入係数!AH31*手順⑤!AH$53</f>
        <v>0</v>
      </c>
      <c r="AI31" s="186">
        <f>投入係数!AI31*手順⑤!AI$53</f>
        <v>0</v>
      </c>
      <c r="AJ31" s="186">
        <f>投入係数!AJ31*手順⑤!AJ$53</f>
        <v>0</v>
      </c>
      <c r="AK31" s="186">
        <f>投入係数!AK31*手順⑤!AK$53</f>
        <v>0</v>
      </c>
      <c r="AL31" s="186">
        <f>投入係数!AL31*手順⑤!AL$53</f>
        <v>0</v>
      </c>
      <c r="AM31" s="186">
        <f>投入係数!AM31*手順⑤!AM$53</f>
        <v>0</v>
      </c>
      <c r="AN31" s="186">
        <f>投入係数!AN31*手順⑤!AN$53</f>
        <v>0</v>
      </c>
      <c r="AO31" s="186">
        <f>投入係数!AO31*手順⑤!AO$53</f>
        <v>0</v>
      </c>
      <c r="AP31" s="186">
        <f>投入係数!AP31*手順⑤!AP$53</f>
        <v>0</v>
      </c>
      <c r="AQ31" s="170">
        <f t="shared" si="0"/>
        <v>0</v>
      </c>
    </row>
    <row r="32" spans="2:43" ht="16.5" customHeight="1">
      <c r="B32" s="166" t="s">
        <v>121</v>
      </c>
      <c r="C32" s="234" t="s">
        <v>19</v>
      </c>
      <c r="D32" s="273">
        <f>投入係数!D32*手順⑤!D$53</f>
        <v>0</v>
      </c>
      <c r="E32" s="186">
        <f>投入係数!E32*手順⑤!E$53</f>
        <v>0</v>
      </c>
      <c r="F32" s="186">
        <f>投入係数!F32*手順⑤!F$53</f>
        <v>0</v>
      </c>
      <c r="G32" s="186">
        <f>投入係数!G32*手順⑤!G$53</f>
        <v>0</v>
      </c>
      <c r="H32" s="186">
        <f>投入係数!H32*手順⑤!H$53</f>
        <v>0</v>
      </c>
      <c r="I32" s="186">
        <f>投入係数!I32*手順⑤!I$53</f>
        <v>0</v>
      </c>
      <c r="J32" s="186">
        <f>投入係数!J32*手順⑤!J$53</f>
        <v>0</v>
      </c>
      <c r="K32" s="186">
        <f>投入係数!K32*手順⑤!K$53</f>
        <v>0</v>
      </c>
      <c r="L32" s="186">
        <f>投入係数!L32*手順⑤!L$53</f>
        <v>0</v>
      </c>
      <c r="M32" s="186">
        <f>投入係数!M32*手順⑤!M$53</f>
        <v>0</v>
      </c>
      <c r="N32" s="186">
        <f>投入係数!N32*手順⑤!N$53</f>
        <v>0</v>
      </c>
      <c r="O32" s="186">
        <f>投入係数!O32*手順⑤!O$53</f>
        <v>0</v>
      </c>
      <c r="P32" s="186">
        <f>投入係数!P32*手順⑤!P$53</f>
        <v>0</v>
      </c>
      <c r="Q32" s="186">
        <f>投入係数!Q32*手順⑤!Q$53</f>
        <v>0</v>
      </c>
      <c r="R32" s="186">
        <f>投入係数!R32*手順⑤!R$53</f>
        <v>0</v>
      </c>
      <c r="S32" s="186">
        <f>投入係数!S32*手順⑤!S$53</f>
        <v>0</v>
      </c>
      <c r="T32" s="186">
        <f>投入係数!T32*手順⑤!T$53</f>
        <v>0</v>
      </c>
      <c r="U32" s="186">
        <f>投入係数!U32*手順⑤!U$53</f>
        <v>0</v>
      </c>
      <c r="V32" s="186">
        <f>投入係数!V32*手順⑤!V$53</f>
        <v>0</v>
      </c>
      <c r="W32" s="186">
        <f>投入係数!W32*手順⑤!W$53</f>
        <v>0</v>
      </c>
      <c r="X32" s="186">
        <f>投入係数!X32*手順⑤!X$53</f>
        <v>0</v>
      </c>
      <c r="Y32" s="186">
        <f>投入係数!Y32*手順⑤!Y$53</f>
        <v>0</v>
      </c>
      <c r="Z32" s="186">
        <f>投入係数!Z32*手順⑤!Z$53</f>
        <v>0</v>
      </c>
      <c r="AA32" s="186">
        <f>投入係数!AA32*手順⑤!AA$53</f>
        <v>0</v>
      </c>
      <c r="AB32" s="186">
        <f>投入係数!AB32*手順⑤!AB$53</f>
        <v>0</v>
      </c>
      <c r="AC32" s="186">
        <f>投入係数!AC32*手順⑤!AC$53</f>
        <v>0</v>
      </c>
      <c r="AD32" s="186">
        <f>投入係数!AD32*手順⑤!AD$53</f>
        <v>0</v>
      </c>
      <c r="AE32" s="186">
        <f>投入係数!AE32*手順⑤!AE$53</f>
        <v>0</v>
      </c>
      <c r="AF32" s="186">
        <f>投入係数!AF32*手順⑤!AF$53</f>
        <v>0</v>
      </c>
      <c r="AG32" s="186">
        <f>投入係数!AG32*手順⑤!AG$53</f>
        <v>0</v>
      </c>
      <c r="AH32" s="186">
        <f>投入係数!AH32*手順⑤!AH$53</f>
        <v>0</v>
      </c>
      <c r="AI32" s="186">
        <f>投入係数!AI32*手順⑤!AI$53</f>
        <v>0</v>
      </c>
      <c r="AJ32" s="186">
        <f>投入係数!AJ32*手順⑤!AJ$53</f>
        <v>0</v>
      </c>
      <c r="AK32" s="186">
        <f>投入係数!AK32*手順⑤!AK$53</f>
        <v>0</v>
      </c>
      <c r="AL32" s="186">
        <f>投入係数!AL32*手順⑤!AL$53</f>
        <v>0</v>
      </c>
      <c r="AM32" s="186">
        <f>投入係数!AM32*手順⑤!AM$53</f>
        <v>0</v>
      </c>
      <c r="AN32" s="186">
        <f>投入係数!AN32*手順⑤!AN$53</f>
        <v>0</v>
      </c>
      <c r="AO32" s="186">
        <f>投入係数!AO32*手順⑤!AO$53</f>
        <v>0</v>
      </c>
      <c r="AP32" s="186">
        <f>投入係数!AP32*手順⑤!AP$53</f>
        <v>0</v>
      </c>
      <c r="AQ32" s="170">
        <f t="shared" si="0"/>
        <v>0</v>
      </c>
    </row>
    <row r="33" spans="2:43" ht="16.5" customHeight="1">
      <c r="B33" s="166" t="s">
        <v>122</v>
      </c>
      <c r="C33" s="234" t="s">
        <v>20</v>
      </c>
      <c r="D33" s="273">
        <f>投入係数!D33*手順⑤!D$53</f>
        <v>0</v>
      </c>
      <c r="E33" s="186">
        <f>投入係数!E33*手順⑤!E$53</f>
        <v>0</v>
      </c>
      <c r="F33" s="186">
        <f>投入係数!F33*手順⑤!F$53</f>
        <v>0</v>
      </c>
      <c r="G33" s="186">
        <f>投入係数!G33*手順⑤!G$53</f>
        <v>0</v>
      </c>
      <c r="H33" s="186">
        <f>投入係数!H33*手順⑤!H$53</f>
        <v>0</v>
      </c>
      <c r="I33" s="186">
        <f>投入係数!I33*手順⑤!I$53</f>
        <v>0</v>
      </c>
      <c r="J33" s="186">
        <f>投入係数!J33*手順⑤!J$53</f>
        <v>0</v>
      </c>
      <c r="K33" s="186">
        <f>投入係数!K33*手順⑤!K$53</f>
        <v>0</v>
      </c>
      <c r="L33" s="186">
        <f>投入係数!L33*手順⑤!L$53</f>
        <v>0</v>
      </c>
      <c r="M33" s="186">
        <f>投入係数!M33*手順⑤!M$53</f>
        <v>0</v>
      </c>
      <c r="N33" s="186">
        <f>投入係数!N33*手順⑤!N$53</f>
        <v>0</v>
      </c>
      <c r="O33" s="186">
        <f>投入係数!O33*手順⑤!O$53</f>
        <v>0</v>
      </c>
      <c r="P33" s="186">
        <f>投入係数!P33*手順⑤!P$53</f>
        <v>0</v>
      </c>
      <c r="Q33" s="186">
        <f>投入係数!Q33*手順⑤!Q$53</f>
        <v>0</v>
      </c>
      <c r="R33" s="186">
        <f>投入係数!R33*手順⑤!R$53</f>
        <v>0</v>
      </c>
      <c r="S33" s="186">
        <f>投入係数!S33*手順⑤!S$53</f>
        <v>0</v>
      </c>
      <c r="T33" s="186">
        <f>投入係数!T33*手順⑤!T$53</f>
        <v>0</v>
      </c>
      <c r="U33" s="186">
        <f>投入係数!U33*手順⑤!U$53</f>
        <v>0</v>
      </c>
      <c r="V33" s="186">
        <f>投入係数!V33*手順⑤!V$53</f>
        <v>0</v>
      </c>
      <c r="W33" s="186">
        <f>投入係数!W33*手順⑤!W$53</f>
        <v>0</v>
      </c>
      <c r="X33" s="186">
        <f>投入係数!X33*手順⑤!X$53</f>
        <v>0</v>
      </c>
      <c r="Y33" s="186">
        <f>投入係数!Y33*手順⑤!Y$53</f>
        <v>0</v>
      </c>
      <c r="Z33" s="186">
        <f>投入係数!Z33*手順⑤!Z$53</f>
        <v>0</v>
      </c>
      <c r="AA33" s="186">
        <f>投入係数!AA33*手順⑤!AA$53</f>
        <v>0</v>
      </c>
      <c r="AB33" s="186">
        <f>投入係数!AB33*手順⑤!AB$53</f>
        <v>0</v>
      </c>
      <c r="AC33" s="186">
        <f>投入係数!AC33*手順⑤!AC$53</f>
        <v>0</v>
      </c>
      <c r="AD33" s="186">
        <f>投入係数!AD33*手順⑤!AD$53</f>
        <v>0</v>
      </c>
      <c r="AE33" s="186">
        <f>投入係数!AE33*手順⑤!AE$53</f>
        <v>0</v>
      </c>
      <c r="AF33" s="186">
        <f>投入係数!AF33*手順⑤!AF$53</f>
        <v>0</v>
      </c>
      <c r="AG33" s="186">
        <f>投入係数!AG33*手順⑤!AG$53</f>
        <v>0</v>
      </c>
      <c r="AH33" s="186">
        <f>投入係数!AH33*手順⑤!AH$53</f>
        <v>0</v>
      </c>
      <c r="AI33" s="186">
        <f>投入係数!AI33*手順⑤!AI$53</f>
        <v>0</v>
      </c>
      <c r="AJ33" s="186">
        <f>投入係数!AJ33*手順⑤!AJ$53</f>
        <v>0</v>
      </c>
      <c r="AK33" s="186">
        <f>投入係数!AK33*手順⑤!AK$53</f>
        <v>0</v>
      </c>
      <c r="AL33" s="186">
        <f>投入係数!AL33*手順⑤!AL$53</f>
        <v>0</v>
      </c>
      <c r="AM33" s="186">
        <f>投入係数!AM33*手順⑤!AM$53</f>
        <v>0</v>
      </c>
      <c r="AN33" s="186">
        <f>投入係数!AN33*手順⑤!AN$53</f>
        <v>0</v>
      </c>
      <c r="AO33" s="186">
        <f>投入係数!AO33*手順⑤!AO$53</f>
        <v>0</v>
      </c>
      <c r="AP33" s="186">
        <f>投入係数!AP33*手順⑤!AP$53</f>
        <v>0</v>
      </c>
      <c r="AQ33" s="170">
        <f t="shared" si="0"/>
        <v>0</v>
      </c>
    </row>
    <row r="34" spans="2:43" ht="16.5" customHeight="1">
      <c r="B34" s="166" t="s">
        <v>123</v>
      </c>
      <c r="C34" s="234" t="s">
        <v>21</v>
      </c>
      <c r="D34" s="273">
        <f>投入係数!D34*手順⑤!D$53</f>
        <v>0</v>
      </c>
      <c r="E34" s="186">
        <f>投入係数!E34*手順⑤!E$53</f>
        <v>0</v>
      </c>
      <c r="F34" s="186">
        <f>投入係数!F34*手順⑤!F$53</f>
        <v>0</v>
      </c>
      <c r="G34" s="186">
        <f>投入係数!G34*手順⑤!G$53</f>
        <v>0</v>
      </c>
      <c r="H34" s="186">
        <f>投入係数!H34*手順⑤!H$53</f>
        <v>0</v>
      </c>
      <c r="I34" s="186">
        <f>投入係数!I34*手順⑤!I$53</f>
        <v>0</v>
      </c>
      <c r="J34" s="186">
        <f>投入係数!J34*手順⑤!J$53</f>
        <v>0</v>
      </c>
      <c r="K34" s="186">
        <f>投入係数!K34*手順⑤!K$53</f>
        <v>0</v>
      </c>
      <c r="L34" s="186">
        <f>投入係数!L34*手順⑤!L$53</f>
        <v>0</v>
      </c>
      <c r="M34" s="186">
        <f>投入係数!M34*手順⑤!M$53</f>
        <v>0</v>
      </c>
      <c r="N34" s="186">
        <f>投入係数!N34*手順⑤!N$53</f>
        <v>0</v>
      </c>
      <c r="O34" s="186">
        <f>投入係数!O34*手順⑤!O$53</f>
        <v>0</v>
      </c>
      <c r="P34" s="186">
        <f>投入係数!P34*手順⑤!P$53</f>
        <v>0</v>
      </c>
      <c r="Q34" s="186">
        <f>投入係数!Q34*手順⑤!Q$53</f>
        <v>0</v>
      </c>
      <c r="R34" s="186">
        <f>投入係数!R34*手順⑤!R$53</f>
        <v>0</v>
      </c>
      <c r="S34" s="186">
        <f>投入係数!S34*手順⑤!S$53</f>
        <v>0</v>
      </c>
      <c r="T34" s="186">
        <f>投入係数!T34*手順⑤!T$53</f>
        <v>0</v>
      </c>
      <c r="U34" s="186">
        <f>投入係数!U34*手順⑤!U$53</f>
        <v>0</v>
      </c>
      <c r="V34" s="186">
        <f>投入係数!V34*手順⑤!V$53</f>
        <v>0</v>
      </c>
      <c r="W34" s="186">
        <f>投入係数!W34*手順⑤!W$53</f>
        <v>0</v>
      </c>
      <c r="X34" s="186">
        <f>投入係数!X34*手順⑤!X$53</f>
        <v>0</v>
      </c>
      <c r="Y34" s="186">
        <f>投入係数!Y34*手順⑤!Y$53</f>
        <v>0</v>
      </c>
      <c r="Z34" s="186">
        <f>投入係数!Z34*手順⑤!Z$53</f>
        <v>0</v>
      </c>
      <c r="AA34" s="186">
        <f>投入係数!AA34*手順⑤!AA$53</f>
        <v>0</v>
      </c>
      <c r="AB34" s="186">
        <f>投入係数!AB34*手順⑤!AB$53</f>
        <v>0</v>
      </c>
      <c r="AC34" s="186">
        <f>投入係数!AC34*手順⑤!AC$53</f>
        <v>0</v>
      </c>
      <c r="AD34" s="186">
        <f>投入係数!AD34*手順⑤!AD$53</f>
        <v>0</v>
      </c>
      <c r="AE34" s="186">
        <f>投入係数!AE34*手順⑤!AE$53</f>
        <v>0</v>
      </c>
      <c r="AF34" s="186">
        <f>投入係数!AF34*手順⑤!AF$53</f>
        <v>0</v>
      </c>
      <c r="AG34" s="186">
        <f>投入係数!AG34*手順⑤!AG$53</f>
        <v>0</v>
      </c>
      <c r="AH34" s="186">
        <f>投入係数!AH34*手順⑤!AH$53</f>
        <v>0</v>
      </c>
      <c r="AI34" s="186">
        <f>投入係数!AI34*手順⑤!AI$53</f>
        <v>0</v>
      </c>
      <c r="AJ34" s="186">
        <f>投入係数!AJ34*手順⑤!AJ$53</f>
        <v>0</v>
      </c>
      <c r="AK34" s="186">
        <f>投入係数!AK34*手順⑤!AK$53</f>
        <v>0</v>
      </c>
      <c r="AL34" s="186">
        <f>投入係数!AL34*手順⑤!AL$53</f>
        <v>0</v>
      </c>
      <c r="AM34" s="186">
        <f>投入係数!AM34*手順⑤!AM$53</f>
        <v>0</v>
      </c>
      <c r="AN34" s="186">
        <f>投入係数!AN34*手順⑤!AN$53</f>
        <v>0</v>
      </c>
      <c r="AO34" s="186">
        <f>投入係数!AO34*手順⑤!AO$53</f>
        <v>0</v>
      </c>
      <c r="AP34" s="186">
        <f>投入係数!AP34*手順⑤!AP$53</f>
        <v>0</v>
      </c>
      <c r="AQ34" s="170">
        <f t="shared" si="0"/>
        <v>0</v>
      </c>
    </row>
    <row r="35" spans="2:43" ht="16.5" customHeight="1">
      <c r="B35" s="166" t="s">
        <v>124</v>
      </c>
      <c r="C35" s="234" t="s">
        <v>534</v>
      </c>
      <c r="D35" s="273">
        <f>投入係数!D35*手順⑤!D$53</f>
        <v>0</v>
      </c>
      <c r="E35" s="186">
        <f>投入係数!E35*手順⑤!E$53</f>
        <v>0</v>
      </c>
      <c r="F35" s="186">
        <f>投入係数!F35*手順⑤!F$53</f>
        <v>0</v>
      </c>
      <c r="G35" s="186">
        <f>投入係数!G35*手順⑤!G$53</f>
        <v>0</v>
      </c>
      <c r="H35" s="186">
        <f>投入係数!H35*手順⑤!H$53</f>
        <v>0</v>
      </c>
      <c r="I35" s="186">
        <f>投入係数!I35*手順⑤!I$53</f>
        <v>0</v>
      </c>
      <c r="J35" s="186">
        <f>投入係数!J35*手順⑤!J$53</f>
        <v>0</v>
      </c>
      <c r="K35" s="186">
        <f>投入係数!K35*手順⑤!K$53</f>
        <v>0</v>
      </c>
      <c r="L35" s="186">
        <f>投入係数!L35*手順⑤!L$53</f>
        <v>0</v>
      </c>
      <c r="M35" s="186">
        <f>投入係数!M35*手順⑤!M$53</f>
        <v>0</v>
      </c>
      <c r="N35" s="186">
        <f>投入係数!N35*手順⑤!N$53</f>
        <v>0</v>
      </c>
      <c r="O35" s="186">
        <f>投入係数!O35*手順⑤!O$53</f>
        <v>0</v>
      </c>
      <c r="P35" s="186">
        <f>投入係数!P35*手順⑤!P$53</f>
        <v>0</v>
      </c>
      <c r="Q35" s="186">
        <f>投入係数!Q35*手順⑤!Q$53</f>
        <v>0</v>
      </c>
      <c r="R35" s="186">
        <f>投入係数!R35*手順⑤!R$53</f>
        <v>0</v>
      </c>
      <c r="S35" s="186">
        <f>投入係数!S35*手順⑤!S$53</f>
        <v>0</v>
      </c>
      <c r="T35" s="186">
        <f>投入係数!T35*手順⑤!T$53</f>
        <v>0</v>
      </c>
      <c r="U35" s="186">
        <f>投入係数!U35*手順⑤!U$53</f>
        <v>0</v>
      </c>
      <c r="V35" s="186">
        <f>投入係数!V35*手順⑤!V$53</f>
        <v>0</v>
      </c>
      <c r="W35" s="186">
        <f>投入係数!W35*手順⑤!W$53</f>
        <v>0</v>
      </c>
      <c r="X35" s="186">
        <f>投入係数!X35*手順⑤!X$53</f>
        <v>0</v>
      </c>
      <c r="Y35" s="186">
        <f>投入係数!Y35*手順⑤!Y$53</f>
        <v>0</v>
      </c>
      <c r="Z35" s="186">
        <f>投入係数!Z35*手順⑤!Z$53</f>
        <v>0</v>
      </c>
      <c r="AA35" s="186">
        <f>投入係数!AA35*手順⑤!AA$53</f>
        <v>0</v>
      </c>
      <c r="AB35" s="186">
        <f>投入係数!AB35*手順⑤!AB$53</f>
        <v>0</v>
      </c>
      <c r="AC35" s="186">
        <f>投入係数!AC35*手順⑤!AC$53</f>
        <v>0</v>
      </c>
      <c r="AD35" s="186">
        <f>投入係数!AD35*手順⑤!AD$53</f>
        <v>0</v>
      </c>
      <c r="AE35" s="186">
        <f>投入係数!AE35*手順⑤!AE$53</f>
        <v>0</v>
      </c>
      <c r="AF35" s="186">
        <f>投入係数!AF35*手順⑤!AF$53</f>
        <v>0</v>
      </c>
      <c r="AG35" s="186">
        <f>投入係数!AG35*手順⑤!AG$53</f>
        <v>0</v>
      </c>
      <c r="AH35" s="186">
        <f>投入係数!AH35*手順⑤!AH$53</f>
        <v>0</v>
      </c>
      <c r="AI35" s="186">
        <f>投入係数!AI35*手順⑤!AI$53</f>
        <v>0</v>
      </c>
      <c r="AJ35" s="186">
        <f>投入係数!AJ35*手順⑤!AJ$53</f>
        <v>0</v>
      </c>
      <c r="AK35" s="186">
        <f>投入係数!AK35*手順⑤!AK$53</f>
        <v>0</v>
      </c>
      <c r="AL35" s="186">
        <f>投入係数!AL35*手順⑤!AL$53</f>
        <v>0</v>
      </c>
      <c r="AM35" s="186">
        <f>投入係数!AM35*手順⑤!AM$53</f>
        <v>0</v>
      </c>
      <c r="AN35" s="186">
        <f>投入係数!AN35*手順⑤!AN$53</f>
        <v>0</v>
      </c>
      <c r="AO35" s="186">
        <f>投入係数!AO35*手順⑤!AO$53</f>
        <v>0</v>
      </c>
      <c r="AP35" s="186">
        <f>投入係数!AP35*手順⑤!AP$53</f>
        <v>0</v>
      </c>
      <c r="AQ35" s="170">
        <f t="shared" si="0"/>
        <v>0</v>
      </c>
    </row>
    <row r="36" spans="2:43" ht="16.5" customHeight="1">
      <c r="B36" s="166" t="s">
        <v>125</v>
      </c>
      <c r="C36" s="234" t="s">
        <v>535</v>
      </c>
      <c r="D36" s="273">
        <f>投入係数!D36*手順⑤!D$53</f>
        <v>0</v>
      </c>
      <c r="E36" s="186">
        <f>投入係数!E36*手順⑤!E$53</f>
        <v>0</v>
      </c>
      <c r="F36" s="186">
        <f>投入係数!F36*手順⑤!F$53</f>
        <v>0</v>
      </c>
      <c r="G36" s="186">
        <f>投入係数!G36*手順⑤!G$53</f>
        <v>0</v>
      </c>
      <c r="H36" s="186">
        <f>投入係数!H36*手順⑤!H$53</f>
        <v>0</v>
      </c>
      <c r="I36" s="186">
        <f>投入係数!I36*手順⑤!I$53</f>
        <v>0</v>
      </c>
      <c r="J36" s="186">
        <f>投入係数!J36*手順⑤!J$53</f>
        <v>0</v>
      </c>
      <c r="K36" s="186">
        <f>投入係数!K36*手順⑤!K$53</f>
        <v>0</v>
      </c>
      <c r="L36" s="186">
        <f>投入係数!L36*手順⑤!L$53</f>
        <v>0</v>
      </c>
      <c r="M36" s="186">
        <f>投入係数!M36*手順⑤!M$53</f>
        <v>0</v>
      </c>
      <c r="N36" s="186">
        <f>投入係数!N36*手順⑤!N$53</f>
        <v>0</v>
      </c>
      <c r="O36" s="186">
        <f>投入係数!O36*手順⑤!O$53</f>
        <v>0</v>
      </c>
      <c r="P36" s="186">
        <f>投入係数!P36*手順⑤!P$53</f>
        <v>0</v>
      </c>
      <c r="Q36" s="186">
        <f>投入係数!Q36*手順⑤!Q$53</f>
        <v>0</v>
      </c>
      <c r="R36" s="186">
        <f>投入係数!R36*手順⑤!R$53</f>
        <v>0</v>
      </c>
      <c r="S36" s="186">
        <f>投入係数!S36*手順⑤!S$53</f>
        <v>0</v>
      </c>
      <c r="T36" s="186">
        <f>投入係数!T36*手順⑤!T$53</f>
        <v>0</v>
      </c>
      <c r="U36" s="186">
        <f>投入係数!U36*手順⑤!U$53</f>
        <v>0</v>
      </c>
      <c r="V36" s="186">
        <f>投入係数!V36*手順⑤!V$53</f>
        <v>0</v>
      </c>
      <c r="W36" s="186">
        <f>投入係数!W36*手順⑤!W$53</f>
        <v>0</v>
      </c>
      <c r="X36" s="186">
        <f>投入係数!X36*手順⑤!X$53</f>
        <v>0</v>
      </c>
      <c r="Y36" s="186">
        <f>投入係数!Y36*手順⑤!Y$53</f>
        <v>0</v>
      </c>
      <c r="Z36" s="186">
        <f>投入係数!Z36*手順⑤!Z$53</f>
        <v>0</v>
      </c>
      <c r="AA36" s="186">
        <f>投入係数!AA36*手順⑤!AA$53</f>
        <v>0</v>
      </c>
      <c r="AB36" s="186">
        <f>投入係数!AB36*手順⑤!AB$53</f>
        <v>0</v>
      </c>
      <c r="AC36" s="186">
        <f>投入係数!AC36*手順⑤!AC$53</f>
        <v>0</v>
      </c>
      <c r="AD36" s="186">
        <f>投入係数!AD36*手順⑤!AD$53</f>
        <v>0</v>
      </c>
      <c r="AE36" s="186">
        <f>投入係数!AE36*手順⑤!AE$53</f>
        <v>0</v>
      </c>
      <c r="AF36" s="186">
        <f>投入係数!AF36*手順⑤!AF$53</f>
        <v>0</v>
      </c>
      <c r="AG36" s="186">
        <f>投入係数!AG36*手順⑤!AG$53</f>
        <v>0</v>
      </c>
      <c r="AH36" s="186">
        <f>投入係数!AH36*手順⑤!AH$53</f>
        <v>0</v>
      </c>
      <c r="AI36" s="186">
        <f>投入係数!AI36*手順⑤!AI$53</f>
        <v>0</v>
      </c>
      <c r="AJ36" s="186">
        <f>投入係数!AJ36*手順⑤!AJ$53</f>
        <v>0</v>
      </c>
      <c r="AK36" s="186">
        <f>投入係数!AK36*手順⑤!AK$53</f>
        <v>0</v>
      </c>
      <c r="AL36" s="186">
        <f>投入係数!AL36*手順⑤!AL$53</f>
        <v>0</v>
      </c>
      <c r="AM36" s="186">
        <f>投入係数!AM36*手順⑤!AM$53</f>
        <v>0</v>
      </c>
      <c r="AN36" s="186">
        <f>投入係数!AN36*手順⑤!AN$53</f>
        <v>0</v>
      </c>
      <c r="AO36" s="186">
        <f>投入係数!AO36*手順⑤!AO$53</f>
        <v>0</v>
      </c>
      <c r="AP36" s="186">
        <f>投入係数!AP36*手順⑤!AP$53</f>
        <v>0</v>
      </c>
      <c r="AQ36" s="170">
        <f t="shared" si="0"/>
        <v>0</v>
      </c>
    </row>
    <row r="37" spans="2:43" ht="16.5" customHeight="1">
      <c r="B37" s="166" t="s">
        <v>127</v>
      </c>
      <c r="C37" s="234" t="s">
        <v>22</v>
      </c>
      <c r="D37" s="273">
        <f>投入係数!D37*手順⑤!D$53</f>
        <v>0</v>
      </c>
      <c r="E37" s="186">
        <f>投入係数!E37*手順⑤!E$53</f>
        <v>0</v>
      </c>
      <c r="F37" s="186">
        <f>投入係数!F37*手順⑤!F$53</f>
        <v>0</v>
      </c>
      <c r="G37" s="186">
        <f>投入係数!G37*手順⑤!G$53</f>
        <v>0</v>
      </c>
      <c r="H37" s="186">
        <f>投入係数!H37*手順⑤!H$53</f>
        <v>0</v>
      </c>
      <c r="I37" s="186">
        <f>投入係数!I37*手順⑤!I$53</f>
        <v>0</v>
      </c>
      <c r="J37" s="186">
        <f>投入係数!J37*手順⑤!J$53</f>
        <v>0</v>
      </c>
      <c r="K37" s="186">
        <f>投入係数!K37*手順⑤!K$53</f>
        <v>0</v>
      </c>
      <c r="L37" s="186">
        <f>投入係数!L37*手順⑤!L$53</f>
        <v>0</v>
      </c>
      <c r="M37" s="186">
        <f>投入係数!M37*手順⑤!M$53</f>
        <v>0</v>
      </c>
      <c r="N37" s="186">
        <f>投入係数!N37*手順⑤!N$53</f>
        <v>0</v>
      </c>
      <c r="O37" s="186">
        <f>投入係数!O37*手順⑤!O$53</f>
        <v>0</v>
      </c>
      <c r="P37" s="186">
        <f>投入係数!P37*手順⑤!P$53</f>
        <v>0</v>
      </c>
      <c r="Q37" s="186">
        <f>投入係数!Q37*手順⑤!Q$53</f>
        <v>0</v>
      </c>
      <c r="R37" s="186">
        <f>投入係数!R37*手順⑤!R$53</f>
        <v>0</v>
      </c>
      <c r="S37" s="186">
        <f>投入係数!S37*手順⑤!S$53</f>
        <v>0</v>
      </c>
      <c r="T37" s="186">
        <f>投入係数!T37*手順⑤!T$53</f>
        <v>0</v>
      </c>
      <c r="U37" s="186">
        <f>投入係数!U37*手順⑤!U$53</f>
        <v>0</v>
      </c>
      <c r="V37" s="186">
        <f>投入係数!V37*手順⑤!V$53</f>
        <v>0</v>
      </c>
      <c r="W37" s="186">
        <f>投入係数!W37*手順⑤!W$53</f>
        <v>0</v>
      </c>
      <c r="X37" s="186">
        <f>投入係数!X37*手順⑤!X$53</f>
        <v>0</v>
      </c>
      <c r="Y37" s="186">
        <f>投入係数!Y37*手順⑤!Y$53</f>
        <v>0</v>
      </c>
      <c r="Z37" s="186">
        <f>投入係数!Z37*手順⑤!Z$53</f>
        <v>0</v>
      </c>
      <c r="AA37" s="186">
        <f>投入係数!AA37*手順⑤!AA$53</f>
        <v>0</v>
      </c>
      <c r="AB37" s="186">
        <f>投入係数!AB37*手順⑤!AB$53</f>
        <v>0</v>
      </c>
      <c r="AC37" s="186">
        <f>投入係数!AC37*手順⑤!AC$53</f>
        <v>0</v>
      </c>
      <c r="AD37" s="186">
        <f>投入係数!AD37*手順⑤!AD$53</f>
        <v>0</v>
      </c>
      <c r="AE37" s="186">
        <f>投入係数!AE37*手順⑤!AE$53</f>
        <v>0</v>
      </c>
      <c r="AF37" s="186">
        <f>投入係数!AF37*手順⑤!AF$53</f>
        <v>0</v>
      </c>
      <c r="AG37" s="186">
        <f>投入係数!AG37*手順⑤!AG$53</f>
        <v>0</v>
      </c>
      <c r="AH37" s="186">
        <f>投入係数!AH37*手順⑤!AH$53</f>
        <v>0</v>
      </c>
      <c r="AI37" s="186">
        <f>投入係数!AI37*手順⑤!AI$53</f>
        <v>0</v>
      </c>
      <c r="AJ37" s="186">
        <f>投入係数!AJ37*手順⑤!AJ$53</f>
        <v>0</v>
      </c>
      <c r="AK37" s="186">
        <f>投入係数!AK37*手順⑤!AK$53</f>
        <v>0</v>
      </c>
      <c r="AL37" s="186">
        <f>投入係数!AL37*手順⑤!AL$53</f>
        <v>0</v>
      </c>
      <c r="AM37" s="186">
        <f>投入係数!AM37*手順⑤!AM$53</f>
        <v>0</v>
      </c>
      <c r="AN37" s="186">
        <f>投入係数!AN37*手順⑤!AN$53</f>
        <v>0</v>
      </c>
      <c r="AO37" s="186">
        <f>投入係数!AO37*手順⑤!AO$53</f>
        <v>0</v>
      </c>
      <c r="AP37" s="186">
        <f>投入係数!AP37*手順⑤!AP$53</f>
        <v>0</v>
      </c>
      <c r="AQ37" s="170">
        <f t="shared" si="0"/>
        <v>0</v>
      </c>
    </row>
    <row r="38" spans="2:43" ht="16.5" customHeight="1">
      <c r="B38" s="166" t="s">
        <v>129</v>
      </c>
      <c r="C38" s="234" t="s">
        <v>142</v>
      </c>
      <c r="D38" s="273">
        <f>投入係数!D38*手順⑤!D$53</f>
        <v>0</v>
      </c>
      <c r="E38" s="186">
        <f>投入係数!E38*手順⑤!E$53</f>
        <v>0</v>
      </c>
      <c r="F38" s="186">
        <f>投入係数!F38*手順⑤!F$53</f>
        <v>0</v>
      </c>
      <c r="G38" s="186">
        <f>投入係数!G38*手順⑤!G$53</f>
        <v>0</v>
      </c>
      <c r="H38" s="186">
        <f>投入係数!H38*手順⑤!H$53</f>
        <v>0</v>
      </c>
      <c r="I38" s="186">
        <f>投入係数!I38*手順⑤!I$53</f>
        <v>0</v>
      </c>
      <c r="J38" s="186">
        <f>投入係数!J38*手順⑤!J$53</f>
        <v>0</v>
      </c>
      <c r="K38" s="186">
        <f>投入係数!K38*手順⑤!K$53</f>
        <v>0</v>
      </c>
      <c r="L38" s="186">
        <f>投入係数!L38*手順⑤!L$53</f>
        <v>0</v>
      </c>
      <c r="M38" s="186">
        <f>投入係数!M38*手順⑤!M$53</f>
        <v>0</v>
      </c>
      <c r="N38" s="186">
        <f>投入係数!N38*手順⑤!N$53</f>
        <v>0</v>
      </c>
      <c r="O38" s="186">
        <f>投入係数!O38*手順⑤!O$53</f>
        <v>0</v>
      </c>
      <c r="P38" s="186">
        <f>投入係数!P38*手順⑤!P$53</f>
        <v>0</v>
      </c>
      <c r="Q38" s="186">
        <f>投入係数!Q38*手順⑤!Q$53</f>
        <v>0</v>
      </c>
      <c r="R38" s="186">
        <f>投入係数!R38*手順⑤!R$53</f>
        <v>0</v>
      </c>
      <c r="S38" s="186">
        <f>投入係数!S38*手順⑤!S$53</f>
        <v>0</v>
      </c>
      <c r="T38" s="186">
        <f>投入係数!T38*手順⑤!T$53</f>
        <v>0</v>
      </c>
      <c r="U38" s="186">
        <f>投入係数!U38*手順⑤!U$53</f>
        <v>0</v>
      </c>
      <c r="V38" s="186">
        <f>投入係数!V38*手順⑤!V$53</f>
        <v>0</v>
      </c>
      <c r="W38" s="186">
        <f>投入係数!W38*手順⑤!W$53</f>
        <v>0</v>
      </c>
      <c r="X38" s="186">
        <f>投入係数!X38*手順⑤!X$53</f>
        <v>0</v>
      </c>
      <c r="Y38" s="186">
        <f>投入係数!Y38*手順⑤!Y$53</f>
        <v>0</v>
      </c>
      <c r="Z38" s="186">
        <f>投入係数!Z38*手順⑤!Z$53</f>
        <v>0</v>
      </c>
      <c r="AA38" s="186">
        <f>投入係数!AA38*手順⑤!AA$53</f>
        <v>0</v>
      </c>
      <c r="AB38" s="186">
        <f>投入係数!AB38*手順⑤!AB$53</f>
        <v>0</v>
      </c>
      <c r="AC38" s="186">
        <f>投入係数!AC38*手順⑤!AC$53</f>
        <v>0</v>
      </c>
      <c r="AD38" s="186">
        <f>投入係数!AD38*手順⑤!AD$53</f>
        <v>0</v>
      </c>
      <c r="AE38" s="186">
        <f>投入係数!AE38*手順⑤!AE$53</f>
        <v>0</v>
      </c>
      <c r="AF38" s="186">
        <f>投入係数!AF38*手順⑤!AF$53</f>
        <v>0</v>
      </c>
      <c r="AG38" s="186">
        <f>投入係数!AG38*手順⑤!AG$53</f>
        <v>0</v>
      </c>
      <c r="AH38" s="186">
        <f>投入係数!AH38*手順⑤!AH$53</f>
        <v>0</v>
      </c>
      <c r="AI38" s="186">
        <f>投入係数!AI38*手順⑤!AI$53</f>
        <v>0</v>
      </c>
      <c r="AJ38" s="186">
        <f>投入係数!AJ38*手順⑤!AJ$53</f>
        <v>0</v>
      </c>
      <c r="AK38" s="186">
        <f>投入係数!AK38*手順⑤!AK$53</f>
        <v>0</v>
      </c>
      <c r="AL38" s="186">
        <f>投入係数!AL38*手順⑤!AL$53</f>
        <v>0</v>
      </c>
      <c r="AM38" s="186">
        <f>投入係数!AM38*手順⑤!AM$53</f>
        <v>0</v>
      </c>
      <c r="AN38" s="186">
        <f>投入係数!AN38*手順⑤!AN$53</f>
        <v>0</v>
      </c>
      <c r="AO38" s="186">
        <f>投入係数!AO38*手順⑤!AO$53</f>
        <v>0</v>
      </c>
      <c r="AP38" s="186">
        <f>投入係数!AP38*手順⑤!AP$53</f>
        <v>0</v>
      </c>
      <c r="AQ38" s="170">
        <f t="shared" si="0"/>
        <v>0</v>
      </c>
    </row>
    <row r="39" spans="2:43" ht="16.5" customHeight="1">
      <c r="B39" s="166" t="s">
        <v>130</v>
      </c>
      <c r="C39" s="234" t="s">
        <v>536</v>
      </c>
      <c r="D39" s="273">
        <f>投入係数!D39*手順⑤!D$53</f>
        <v>0</v>
      </c>
      <c r="E39" s="186">
        <f>投入係数!E39*手順⑤!E$53</f>
        <v>0</v>
      </c>
      <c r="F39" s="186">
        <f>投入係数!F39*手順⑤!F$53</f>
        <v>0</v>
      </c>
      <c r="G39" s="186">
        <f>投入係数!G39*手順⑤!G$53</f>
        <v>0</v>
      </c>
      <c r="H39" s="186">
        <f>投入係数!H39*手順⑤!H$53</f>
        <v>0</v>
      </c>
      <c r="I39" s="186">
        <f>投入係数!I39*手順⑤!I$53</f>
        <v>0</v>
      </c>
      <c r="J39" s="186">
        <f>投入係数!J39*手順⑤!J$53</f>
        <v>0</v>
      </c>
      <c r="K39" s="186">
        <f>投入係数!K39*手順⑤!K$53</f>
        <v>0</v>
      </c>
      <c r="L39" s="186">
        <f>投入係数!L39*手順⑤!L$53</f>
        <v>0</v>
      </c>
      <c r="M39" s="186">
        <f>投入係数!M39*手順⑤!M$53</f>
        <v>0</v>
      </c>
      <c r="N39" s="186">
        <f>投入係数!N39*手順⑤!N$53</f>
        <v>0</v>
      </c>
      <c r="O39" s="186">
        <f>投入係数!O39*手順⑤!O$53</f>
        <v>0</v>
      </c>
      <c r="P39" s="186">
        <f>投入係数!P39*手順⑤!P$53</f>
        <v>0</v>
      </c>
      <c r="Q39" s="186">
        <f>投入係数!Q39*手順⑤!Q$53</f>
        <v>0</v>
      </c>
      <c r="R39" s="186">
        <f>投入係数!R39*手順⑤!R$53</f>
        <v>0</v>
      </c>
      <c r="S39" s="186">
        <f>投入係数!S39*手順⑤!S$53</f>
        <v>0</v>
      </c>
      <c r="T39" s="186">
        <f>投入係数!T39*手順⑤!T$53</f>
        <v>0</v>
      </c>
      <c r="U39" s="186">
        <f>投入係数!U39*手順⑤!U$53</f>
        <v>0</v>
      </c>
      <c r="V39" s="186">
        <f>投入係数!V39*手順⑤!V$53</f>
        <v>0</v>
      </c>
      <c r="W39" s="186">
        <f>投入係数!W39*手順⑤!W$53</f>
        <v>0</v>
      </c>
      <c r="X39" s="186">
        <f>投入係数!X39*手順⑤!X$53</f>
        <v>0</v>
      </c>
      <c r="Y39" s="186">
        <f>投入係数!Y39*手順⑤!Y$53</f>
        <v>0</v>
      </c>
      <c r="Z39" s="186">
        <f>投入係数!Z39*手順⑤!Z$53</f>
        <v>0</v>
      </c>
      <c r="AA39" s="186">
        <f>投入係数!AA39*手順⑤!AA$53</f>
        <v>0</v>
      </c>
      <c r="AB39" s="186">
        <f>投入係数!AB39*手順⑤!AB$53</f>
        <v>0</v>
      </c>
      <c r="AC39" s="186">
        <f>投入係数!AC39*手順⑤!AC$53</f>
        <v>0</v>
      </c>
      <c r="AD39" s="186">
        <f>投入係数!AD39*手順⑤!AD$53</f>
        <v>0</v>
      </c>
      <c r="AE39" s="186">
        <f>投入係数!AE39*手順⑤!AE$53</f>
        <v>0</v>
      </c>
      <c r="AF39" s="186">
        <f>投入係数!AF39*手順⑤!AF$53</f>
        <v>0</v>
      </c>
      <c r="AG39" s="186">
        <f>投入係数!AG39*手順⑤!AG$53</f>
        <v>0</v>
      </c>
      <c r="AH39" s="186">
        <f>投入係数!AH39*手順⑤!AH$53</f>
        <v>0</v>
      </c>
      <c r="AI39" s="186">
        <f>投入係数!AI39*手順⑤!AI$53</f>
        <v>0</v>
      </c>
      <c r="AJ39" s="186">
        <f>投入係数!AJ39*手順⑤!AJ$53</f>
        <v>0</v>
      </c>
      <c r="AK39" s="186">
        <f>投入係数!AK39*手順⑤!AK$53</f>
        <v>0</v>
      </c>
      <c r="AL39" s="186">
        <f>投入係数!AL39*手順⑤!AL$53</f>
        <v>0</v>
      </c>
      <c r="AM39" s="186">
        <f>投入係数!AM39*手順⑤!AM$53</f>
        <v>0</v>
      </c>
      <c r="AN39" s="186">
        <f>投入係数!AN39*手順⑤!AN$53</f>
        <v>0</v>
      </c>
      <c r="AO39" s="186">
        <f>投入係数!AO39*手順⑤!AO$53</f>
        <v>0</v>
      </c>
      <c r="AP39" s="186">
        <f>投入係数!AP39*手順⑤!AP$53</f>
        <v>0</v>
      </c>
      <c r="AQ39" s="170">
        <f t="shared" si="0"/>
        <v>0</v>
      </c>
    </row>
    <row r="40" spans="2:43" ht="16.5" customHeight="1">
      <c r="B40" s="166" t="s">
        <v>15</v>
      </c>
      <c r="C40" s="234" t="s">
        <v>583</v>
      </c>
      <c r="D40" s="273">
        <f>投入係数!D40*手順⑤!D$53</f>
        <v>0</v>
      </c>
      <c r="E40" s="186">
        <f>投入係数!E40*手順⑤!E$53</f>
        <v>0</v>
      </c>
      <c r="F40" s="186">
        <f>投入係数!F40*手順⑤!F$53</f>
        <v>0</v>
      </c>
      <c r="G40" s="186">
        <f>投入係数!G40*手順⑤!G$53</f>
        <v>0</v>
      </c>
      <c r="H40" s="186">
        <f>投入係数!H40*手順⑤!H$53</f>
        <v>0</v>
      </c>
      <c r="I40" s="186">
        <f>投入係数!I40*手順⑤!I$53</f>
        <v>0</v>
      </c>
      <c r="J40" s="186">
        <f>投入係数!J40*手順⑤!J$53</f>
        <v>0</v>
      </c>
      <c r="K40" s="186">
        <f>投入係数!K40*手順⑤!K$53</f>
        <v>0</v>
      </c>
      <c r="L40" s="186">
        <f>投入係数!L40*手順⑤!L$53</f>
        <v>0</v>
      </c>
      <c r="M40" s="186">
        <f>投入係数!M40*手順⑤!M$53</f>
        <v>0</v>
      </c>
      <c r="N40" s="186">
        <f>投入係数!N40*手順⑤!N$53</f>
        <v>0</v>
      </c>
      <c r="O40" s="186">
        <f>投入係数!O40*手順⑤!O$53</f>
        <v>0</v>
      </c>
      <c r="P40" s="186">
        <f>投入係数!P40*手順⑤!P$53</f>
        <v>0</v>
      </c>
      <c r="Q40" s="186">
        <f>投入係数!Q40*手順⑤!Q$53</f>
        <v>0</v>
      </c>
      <c r="R40" s="186">
        <f>投入係数!R40*手順⑤!R$53</f>
        <v>0</v>
      </c>
      <c r="S40" s="186">
        <f>投入係数!S40*手順⑤!S$53</f>
        <v>0</v>
      </c>
      <c r="T40" s="186">
        <f>投入係数!T40*手順⑤!T$53</f>
        <v>0</v>
      </c>
      <c r="U40" s="186">
        <f>投入係数!U40*手順⑤!U$53</f>
        <v>0</v>
      </c>
      <c r="V40" s="186">
        <f>投入係数!V40*手順⑤!V$53</f>
        <v>0</v>
      </c>
      <c r="W40" s="186">
        <f>投入係数!W40*手順⑤!W$53</f>
        <v>0</v>
      </c>
      <c r="X40" s="186">
        <f>投入係数!X40*手順⑤!X$53</f>
        <v>0</v>
      </c>
      <c r="Y40" s="186">
        <f>投入係数!Y40*手順⑤!Y$53</f>
        <v>0</v>
      </c>
      <c r="Z40" s="186">
        <f>投入係数!Z40*手順⑤!Z$53</f>
        <v>0</v>
      </c>
      <c r="AA40" s="186">
        <f>投入係数!AA40*手順⑤!AA$53</f>
        <v>0</v>
      </c>
      <c r="AB40" s="186">
        <f>投入係数!AB40*手順⑤!AB$53</f>
        <v>0</v>
      </c>
      <c r="AC40" s="186">
        <f>投入係数!AC40*手順⑤!AC$53</f>
        <v>0</v>
      </c>
      <c r="AD40" s="186">
        <f>投入係数!AD40*手順⑤!AD$53</f>
        <v>0</v>
      </c>
      <c r="AE40" s="186">
        <f>投入係数!AE40*手順⑤!AE$53</f>
        <v>0</v>
      </c>
      <c r="AF40" s="186">
        <f>投入係数!AF40*手順⑤!AF$53</f>
        <v>0</v>
      </c>
      <c r="AG40" s="186">
        <f>投入係数!AG40*手順⑤!AG$53</f>
        <v>0</v>
      </c>
      <c r="AH40" s="186">
        <f>投入係数!AH40*手順⑤!AH$53</f>
        <v>0</v>
      </c>
      <c r="AI40" s="186">
        <f>投入係数!AI40*手順⑤!AI$53</f>
        <v>0</v>
      </c>
      <c r="AJ40" s="186">
        <f>投入係数!AJ40*手順⑤!AJ$53</f>
        <v>0</v>
      </c>
      <c r="AK40" s="186">
        <f>投入係数!AK40*手順⑤!AK$53</f>
        <v>0</v>
      </c>
      <c r="AL40" s="186">
        <f>投入係数!AL40*手順⑤!AL$53</f>
        <v>0</v>
      </c>
      <c r="AM40" s="186">
        <f>投入係数!AM40*手順⑤!AM$53</f>
        <v>0</v>
      </c>
      <c r="AN40" s="186">
        <f>投入係数!AN40*手順⑤!AN$53</f>
        <v>0</v>
      </c>
      <c r="AO40" s="186">
        <f>投入係数!AO40*手順⑤!AO$53</f>
        <v>0</v>
      </c>
      <c r="AP40" s="186">
        <f>投入係数!AP40*手順⑤!AP$53</f>
        <v>0</v>
      </c>
      <c r="AQ40" s="170">
        <f t="shared" si="0"/>
        <v>0</v>
      </c>
    </row>
    <row r="41" spans="2:43" ht="16.5" customHeight="1">
      <c r="B41" s="166" t="s">
        <v>308</v>
      </c>
      <c r="C41" s="234" t="s">
        <v>126</v>
      </c>
      <c r="D41" s="273">
        <f>投入係数!D41*手順⑤!D$53</f>
        <v>0</v>
      </c>
      <c r="E41" s="186">
        <f>投入係数!E41*手順⑤!E$53</f>
        <v>0</v>
      </c>
      <c r="F41" s="186">
        <f>投入係数!F41*手順⑤!F$53</f>
        <v>0</v>
      </c>
      <c r="G41" s="186">
        <f>投入係数!G41*手順⑤!G$53</f>
        <v>0</v>
      </c>
      <c r="H41" s="186">
        <f>投入係数!H41*手順⑤!H$53</f>
        <v>0</v>
      </c>
      <c r="I41" s="186">
        <f>投入係数!I41*手順⑤!I$53</f>
        <v>0</v>
      </c>
      <c r="J41" s="186">
        <f>投入係数!J41*手順⑤!J$53</f>
        <v>0</v>
      </c>
      <c r="K41" s="186">
        <f>投入係数!K41*手順⑤!K$53</f>
        <v>0</v>
      </c>
      <c r="L41" s="186">
        <f>投入係数!L41*手順⑤!L$53</f>
        <v>0</v>
      </c>
      <c r="M41" s="186">
        <f>投入係数!M41*手順⑤!M$53</f>
        <v>0</v>
      </c>
      <c r="N41" s="186">
        <f>投入係数!N41*手順⑤!N$53</f>
        <v>0</v>
      </c>
      <c r="O41" s="186">
        <f>投入係数!O41*手順⑤!O$53</f>
        <v>0</v>
      </c>
      <c r="P41" s="186">
        <f>投入係数!P41*手順⑤!P$53</f>
        <v>0</v>
      </c>
      <c r="Q41" s="186">
        <f>投入係数!Q41*手順⑤!Q$53</f>
        <v>0</v>
      </c>
      <c r="R41" s="186">
        <f>投入係数!R41*手順⑤!R$53</f>
        <v>0</v>
      </c>
      <c r="S41" s="186">
        <f>投入係数!S41*手順⑤!S$53</f>
        <v>0</v>
      </c>
      <c r="T41" s="186">
        <f>投入係数!T41*手順⑤!T$53</f>
        <v>0</v>
      </c>
      <c r="U41" s="186">
        <f>投入係数!U41*手順⑤!U$53</f>
        <v>0</v>
      </c>
      <c r="V41" s="186">
        <f>投入係数!V41*手順⑤!V$53</f>
        <v>0</v>
      </c>
      <c r="W41" s="186">
        <f>投入係数!W41*手順⑤!W$53</f>
        <v>0</v>
      </c>
      <c r="X41" s="186">
        <f>投入係数!X41*手順⑤!X$53</f>
        <v>0</v>
      </c>
      <c r="Y41" s="186">
        <f>投入係数!Y41*手順⑤!Y$53</f>
        <v>0</v>
      </c>
      <c r="Z41" s="186">
        <f>投入係数!Z41*手順⑤!Z$53</f>
        <v>0</v>
      </c>
      <c r="AA41" s="186">
        <f>投入係数!AA41*手順⑤!AA$53</f>
        <v>0</v>
      </c>
      <c r="AB41" s="186">
        <f>投入係数!AB41*手順⑤!AB$53</f>
        <v>0</v>
      </c>
      <c r="AC41" s="186">
        <f>投入係数!AC41*手順⑤!AC$53</f>
        <v>0</v>
      </c>
      <c r="AD41" s="186">
        <f>投入係数!AD41*手順⑤!AD$53</f>
        <v>0</v>
      </c>
      <c r="AE41" s="186">
        <f>投入係数!AE41*手順⑤!AE$53</f>
        <v>0</v>
      </c>
      <c r="AF41" s="186">
        <f>投入係数!AF41*手順⑤!AF$53</f>
        <v>0</v>
      </c>
      <c r="AG41" s="186">
        <f>投入係数!AG41*手順⑤!AG$53</f>
        <v>0</v>
      </c>
      <c r="AH41" s="186">
        <f>投入係数!AH41*手順⑤!AH$53</f>
        <v>0</v>
      </c>
      <c r="AI41" s="186">
        <f>投入係数!AI41*手順⑤!AI$53</f>
        <v>0</v>
      </c>
      <c r="AJ41" s="186">
        <f>投入係数!AJ41*手順⑤!AJ$53</f>
        <v>0</v>
      </c>
      <c r="AK41" s="186">
        <f>投入係数!AK41*手順⑤!AK$53</f>
        <v>0</v>
      </c>
      <c r="AL41" s="186">
        <f>投入係数!AL41*手順⑤!AL$53</f>
        <v>0</v>
      </c>
      <c r="AM41" s="186">
        <f>投入係数!AM41*手順⑤!AM$53</f>
        <v>0</v>
      </c>
      <c r="AN41" s="186">
        <f>投入係数!AN41*手順⑤!AN$53</f>
        <v>0</v>
      </c>
      <c r="AO41" s="186">
        <f>投入係数!AO41*手順⑤!AO$53</f>
        <v>0</v>
      </c>
      <c r="AP41" s="186">
        <f>投入係数!AP41*手順⑤!AP$53</f>
        <v>0</v>
      </c>
      <c r="AQ41" s="170">
        <f t="shared" si="0"/>
        <v>0</v>
      </c>
    </row>
    <row r="42" spans="2:43" ht="16.5" customHeight="1">
      <c r="B42" s="166">
        <v>37</v>
      </c>
      <c r="C42" s="234" t="s">
        <v>128</v>
      </c>
      <c r="D42" s="273">
        <f>投入係数!D42*手順⑤!D$53</f>
        <v>0</v>
      </c>
      <c r="E42" s="186">
        <f>投入係数!E42*手順⑤!E$53</f>
        <v>0</v>
      </c>
      <c r="F42" s="186">
        <f>投入係数!F42*手順⑤!F$53</f>
        <v>0</v>
      </c>
      <c r="G42" s="186">
        <f>投入係数!G42*手順⑤!G$53</f>
        <v>0</v>
      </c>
      <c r="H42" s="186">
        <f>投入係数!H42*手順⑤!H$53</f>
        <v>0</v>
      </c>
      <c r="I42" s="186">
        <f>投入係数!I42*手順⑤!I$53</f>
        <v>0</v>
      </c>
      <c r="J42" s="186">
        <f>投入係数!J42*手順⑤!J$53</f>
        <v>0</v>
      </c>
      <c r="K42" s="186">
        <f>投入係数!K42*手順⑤!K$53</f>
        <v>0</v>
      </c>
      <c r="L42" s="186">
        <f>投入係数!L42*手順⑤!L$53</f>
        <v>0</v>
      </c>
      <c r="M42" s="186">
        <f>投入係数!M42*手順⑤!M$53</f>
        <v>0</v>
      </c>
      <c r="N42" s="186">
        <f>投入係数!N42*手順⑤!N$53</f>
        <v>0</v>
      </c>
      <c r="O42" s="186">
        <f>投入係数!O42*手順⑤!O$53</f>
        <v>0</v>
      </c>
      <c r="P42" s="186">
        <f>投入係数!P42*手順⑤!P$53</f>
        <v>0</v>
      </c>
      <c r="Q42" s="186">
        <f>投入係数!Q42*手順⑤!Q$53</f>
        <v>0</v>
      </c>
      <c r="R42" s="186">
        <f>投入係数!R42*手順⑤!R$53</f>
        <v>0</v>
      </c>
      <c r="S42" s="186">
        <f>投入係数!S42*手順⑤!S$53</f>
        <v>0</v>
      </c>
      <c r="T42" s="186">
        <f>投入係数!T42*手順⑤!T$53</f>
        <v>0</v>
      </c>
      <c r="U42" s="186">
        <f>投入係数!U42*手順⑤!U$53</f>
        <v>0</v>
      </c>
      <c r="V42" s="186">
        <f>投入係数!V42*手順⑤!V$53</f>
        <v>0</v>
      </c>
      <c r="W42" s="186">
        <f>投入係数!W42*手順⑤!W$53</f>
        <v>0</v>
      </c>
      <c r="X42" s="186">
        <f>投入係数!X42*手順⑤!X$53</f>
        <v>0</v>
      </c>
      <c r="Y42" s="186">
        <f>投入係数!Y42*手順⑤!Y$53</f>
        <v>0</v>
      </c>
      <c r="Z42" s="186">
        <f>投入係数!Z42*手順⑤!Z$53</f>
        <v>0</v>
      </c>
      <c r="AA42" s="186">
        <f>投入係数!AA42*手順⑤!AA$53</f>
        <v>0</v>
      </c>
      <c r="AB42" s="186">
        <f>投入係数!AB42*手順⑤!AB$53</f>
        <v>0</v>
      </c>
      <c r="AC42" s="186">
        <f>投入係数!AC42*手順⑤!AC$53</f>
        <v>0</v>
      </c>
      <c r="AD42" s="186">
        <f>投入係数!AD42*手順⑤!AD$53</f>
        <v>0</v>
      </c>
      <c r="AE42" s="186">
        <f>投入係数!AE42*手順⑤!AE$53</f>
        <v>0</v>
      </c>
      <c r="AF42" s="186">
        <f>投入係数!AF42*手順⑤!AF$53</f>
        <v>0</v>
      </c>
      <c r="AG42" s="186">
        <f>投入係数!AG42*手順⑤!AG$53</f>
        <v>0</v>
      </c>
      <c r="AH42" s="186">
        <f>投入係数!AH42*手順⑤!AH$53</f>
        <v>0</v>
      </c>
      <c r="AI42" s="186">
        <f>投入係数!AI42*手順⑤!AI$53</f>
        <v>0</v>
      </c>
      <c r="AJ42" s="186">
        <f>投入係数!AJ42*手順⑤!AJ$53</f>
        <v>0</v>
      </c>
      <c r="AK42" s="186">
        <f>投入係数!AK42*手順⑤!AK$53</f>
        <v>0</v>
      </c>
      <c r="AL42" s="186">
        <f>投入係数!AL42*手順⑤!AL$53</f>
        <v>0</v>
      </c>
      <c r="AM42" s="186">
        <f>投入係数!AM42*手順⑤!AM$53</f>
        <v>0</v>
      </c>
      <c r="AN42" s="186">
        <f>投入係数!AN42*手順⑤!AN$53</f>
        <v>0</v>
      </c>
      <c r="AO42" s="186">
        <f>投入係数!AO42*手順⑤!AO$53</f>
        <v>0</v>
      </c>
      <c r="AP42" s="186">
        <f>投入係数!AP42*手順⑤!AP$53</f>
        <v>0</v>
      </c>
      <c r="AQ42" s="170">
        <f t="shared" si="0"/>
        <v>0</v>
      </c>
    </row>
    <row r="43" spans="2:43" ht="16.5" customHeight="1">
      <c r="B43" s="166">
        <v>38</v>
      </c>
      <c r="C43" s="234" t="s">
        <v>143</v>
      </c>
      <c r="D43" s="273">
        <f>投入係数!D43*手順⑤!D$53</f>
        <v>0</v>
      </c>
      <c r="E43" s="186">
        <f>投入係数!E43*手順⑤!E$53</f>
        <v>0</v>
      </c>
      <c r="F43" s="186">
        <f>投入係数!F43*手順⑤!F$53</f>
        <v>0</v>
      </c>
      <c r="G43" s="186">
        <f>投入係数!G43*手順⑤!G$53</f>
        <v>0</v>
      </c>
      <c r="H43" s="186">
        <f>投入係数!H43*手順⑤!H$53</f>
        <v>0</v>
      </c>
      <c r="I43" s="186">
        <f>投入係数!I43*手順⑤!I$53</f>
        <v>0</v>
      </c>
      <c r="J43" s="186">
        <f>投入係数!J43*手順⑤!J$53</f>
        <v>0</v>
      </c>
      <c r="K43" s="186">
        <f>投入係数!K43*手順⑤!K$53</f>
        <v>0</v>
      </c>
      <c r="L43" s="186">
        <f>投入係数!L43*手順⑤!L$53</f>
        <v>0</v>
      </c>
      <c r="M43" s="186">
        <f>投入係数!M43*手順⑤!M$53</f>
        <v>0</v>
      </c>
      <c r="N43" s="186">
        <f>投入係数!N43*手順⑤!N$53</f>
        <v>0</v>
      </c>
      <c r="O43" s="186">
        <f>投入係数!O43*手順⑤!O$53</f>
        <v>0</v>
      </c>
      <c r="P43" s="186">
        <f>投入係数!P43*手順⑤!P$53</f>
        <v>0</v>
      </c>
      <c r="Q43" s="186">
        <f>投入係数!Q43*手順⑤!Q$53</f>
        <v>0</v>
      </c>
      <c r="R43" s="186">
        <f>投入係数!R43*手順⑤!R$53</f>
        <v>0</v>
      </c>
      <c r="S43" s="186">
        <f>投入係数!S43*手順⑤!S$53</f>
        <v>0</v>
      </c>
      <c r="T43" s="186">
        <f>投入係数!T43*手順⑤!T$53</f>
        <v>0</v>
      </c>
      <c r="U43" s="186">
        <f>投入係数!U43*手順⑤!U$53</f>
        <v>0</v>
      </c>
      <c r="V43" s="186">
        <f>投入係数!V43*手順⑤!V$53</f>
        <v>0</v>
      </c>
      <c r="W43" s="186">
        <f>投入係数!W43*手順⑤!W$53</f>
        <v>0</v>
      </c>
      <c r="X43" s="186">
        <f>投入係数!X43*手順⑤!X$53</f>
        <v>0</v>
      </c>
      <c r="Y43" s="186">
        <f>投入係数!Y43*手順⑤!Y$53</f>
        <v>0</v>
      </c>
      <c r="Z43" s="186">
        <f>投入係数!Z43*手順⑤!Z$53</f>
        <v>0</v>
      </c>
      <c r="AA43" s="186">
        <f>投入係数!AA43*手順⑤!AA$53</f>
        <v>0</v>
      </c>
      <c r="AB43" s="186">
        <f>投入係数!AB43*手順⑤!AB$53</f>
        <v>0</v>
      </c>
      <c r="AC43" s="186">
        <f>投入係数!AC43*手順⑤!AC$53</f>
        <v>0</v>
      </c>
      <c r="AD43" s="186">
        <f>投入係数!AD43*手順⑤!AD$53</f>
        <v>0</v>
      </c>
      <c r="AE43" s="186">
        <f>投入係数!AE43*手順⑤!AE$53</f>
        <v>0</v>
      </c>
      <c r="AF43" s="186">
        <f>投入係数!AF43*手順⑤!AF$53</f>
        <v>0</v>
      </c>
      <c r="AG43" s="186">
        <f>投入係数!AG43*手順⑤!AG$53</f>
        <v>0</v>
      </c>
      <c r="AH43" s="186">
        <f>投入係数!AH43*手順⑤!AH$53</f>
        <v>0</v>
      </c>
      <c r="AI43" s="186">
        <f>投入係数!AI43*手順⑤!AI$53</f>
        <v>0</v>
      </c>
      <c r="AJ43" s="186">
        <f>投入係数!AJ43*手順⑤!AJ$53</f>
        <v>0</v>
      </c>
      <c r="AK43" s="186">
        <f>投入係数!AK43*手順⑤!AK$53</f>
        <v>0</v>
      </c>
      <c r="AL43" s="186">
        <f>投入係数!AL43*手順⑤!AL$53</f>
        <v>0</v>
      </c>
      <c r="AM43" s="186">
        <f>投入係数!AM43*手順⑤!AM$53</f>
        <v>0</v>
      </c>
      <c r="AN43" s="186">
        <f>投入係数!AN43*手順⑤!AN$53</f>
        <v>0</v>
      </c>
      <c r="AO43" s="186">
        <f>投入係数!AO43*手順⑤!AO$53</f>
        <v>0</v>
      </c>
      <c r="AP43" s="186">
        <f>投入係数!AP43*手順⑤!AP$53</f>
        <v>0</v>
      </c>
      <c r="AQ43" s="170">
        <f t="shared" si="0"/>
        <v>0</v>
      </c>
    </row>
    <row r="44" spans="2:43" ht="16.5" customHeight="1">
      <c r="B44" s="313">
        <v>39</v>
      </c>
      <c r="C44" s="315" t="s">
        <v>23</v>
      </c>
      <c r="D44" s="316">
        <f>投入係数!D44*手順⑤!D$53</f>
        <v>0</v>
      </c>
      <c r="E44" s="317">
        <f>投入係数!E44*手順⑤!E$53</f>
        <v>0</v>
      </c>
      <c r="F44" s="317">
        <f>投入係数!F44*手順⑤!F$53</f>
        <v>0</v>
      </c>
      <c r="G44" s="317">
        <f>投入係数!G44*手順⑤!G$53</f>
        <v>0</v>
      </c>
      <c r="H44" s="317">
        <f>投入係数!H44*手順⑤!H$53</f>
        <v>0</v>
      </c>
      <c r="I44" s="317">
        <f>投入係数!I44*手順⑤!I$53</f>
        <v>0</v>
      </c>
      <c r="J44" s="317">
        <f>投入係数!J44*手順⑤!J$53</f>
        <v>0</v>
      </c>
      <c r="K44" s="317">
        <f>投入係数!K44*手順⑤!K$53</f>
        <v>0</v>
      </c>
      <c r="L44" s="317">
        <f>投入係数!L44*手順⑤!L$53</f>
        <v>0</v>
      </c>
      <c r="M44" s="317">
        <f>投入係数!M44*手順⑤!M$53</f>
        <v>0</v>
      </c>
      <c r="N44" s="317">
        <f>投入係数!N44*手順⑤!N$53</f>
        <v>0</v>
      </c>
      <c r="O44" s="317">
        <f>投入係数!O44*手順⑤!O$53</f>
        <v>0</v>
      </c>
      <c r="P44" s="317">
        <f>投入係数!P44*手順⑤!P$53</f>
        <v>0</v>
      </c>
      <c r="Q44" s="317">
        <f>投入係数!Q44*手順⑤!Q$53</f>
        <v>0</v>
      </c>
      <c r="R44" s="317">
        <f>投入係数!R44*手順⑤!R$53</f>
        <v>0</v>
      </c>
      <c r="S44" s="317">
        <f>投入係数!S44*手順⑤!S$53</f>
        <v>0</v>
      </c>
      <c r="T44" s="317">
        <f>投入係数!T44*手順⑤!T$53</f>
        <v>0</v>
      </c>
      <c r="U44" s="317">
        <f>投入係数!U44*手順⑤!U$53</f>
        <v>0</v>
      </c>
      <c r="V44" s="317">
        <f>投入係数!V44*手順⑤!V$53</f>
        <v>0</v>
      </c>
      <c r="W44" s="317">
        <f>投入係数!W44*手順⑤!W$53</f>
        <v>0</v>
      </c>
      <c r="X44" s="317">
        <f>投入係数!X44*手順⑤!X$53</f>
        <v>0</v>
      </c>
      <c r="Y44" s="317">
        <f>投入係数!Y44*手順⑤!Y$53</f>
        <v>0</v>
      </c>
      <c r="Z44" s="317">
        <f>投入係数!Z44*手順⑤!Z$53</f>
        <v>0</v>
      </c>
      <c r="AA44" s="317">
        <f>投入係数!AA44*手順⑤!AA$53</f>
        <v>0</v>
      </c>
      <c r="AB44" s="317">
        <f>投入係数!AB44*手順⑤!AB$53</f>
        <v>0</v>
      </c>
      <c r="AC44" s="317">
        <f>投入係数!AC44*手順⑤!AC$53</f>
        <v>0</v>
      </c>
      <c r="AD44" s="317">
        <f>投入係数!AD44*手順⑤!AD$53</f>
        <v>0</v>
      </c>
      <c r="AE44" s="317">
        <f>投入係数!AE44*手順⑤!AE$53</f>
        <v>0</v>
      </c>
      <c r="AF44" s="317">
        <f>投入係数!AF44*手順⑤!AF$53</f>
        <v>0</v>
      </c>
      <c r="AG44" s="317">
        <f>投入係数!AG44*手順⑤!AG$53</f>
        <v>0</v>
      </c>
      <c r="AH44" s="317">
        <f>投入係数!AH44*手順⑤!AH$53</f>
        <v>0</v>
      </c>
      <c r="AI44" s="317">
        <f>投入係数!AI44*手順⑤!AI$53</f>
        <v>0</v>
      </c>
      <c r="AJ44" s="317">
        <f>投入係数!AJ44*手順⑤!AJ$53</f>
        <v>0</v>
      </c>
      <c r="AK44" s="317">
        <f>投入係数!AK44*手順⑤!AK$53</f>
        <v>0</v>
      </c>
      <c r="AL44" s="317">
        <f>投入係数!AL44*手順⑤!AL$53</f>
        <v>0</v>
      </c>
      <c r="AM44" s="317">
        <f>投入係数!AM44*手順⑤!AM$53</f>
        <v>0</v>
      </c>
      <c r="AN44" s="317">
        <f>投入係数!AN44*手順⑤!AN$53</f>
        <v>0</v>
      </c>
      <c r="AO44" s="317">
        <f>投入係数!AO44*手順⑤!AO$53</f>
        <v>0</v>
      </c>
      <c r="AP44" s="317">
        <f>投入係数!AP44*手順⑤!AP$53</f>
        <v>0</v>
      </c>
      <c r="AQ44" s="318">
        <f t="shared" si="0"/>
        <v>0</v>
      </c>
    </row>
    <row r="45" spans="2:43" ht="16.5" customHeight="1">
      <c r="B45" s="274" t="s">
        <v>549</v>
      </c>
      <c r="C45" s="275" t="s">
        <v>24</v>
      </c>
      <c r="D45" s="276">
        <f>SUM(D6:D44)</f>
        <v>0</v>
      </c>
      <c r="E45" s="277">
        <f t="shared" ref="E45:AP45" si="1">SUM(E6:E44)</f>
        <v>0</v>
      </c>
      <c r="F45" s="277">
        <f t="shared" si="1"/>
        <v>0</v>
      </c>
      <c r="G45" s="277">
        <f t="shared" si="1"/>
        <v>0</v>
      </c>
      <c r="H45" s="277">
        <f t="shared" si="1"/>
        <v>0</v>
      </c>
      <c r="I45" s="277">
        <f t="shared" si="1"/>
        <v>0</v>
      </c>
      <c r="J45" s="277">
        <f t="shared" si="1"/>
        <v>0</v>
      </c>
      <c r="K45" s="277">
        <f t="shared" si="1"/>
        <v>0</v>
      </c>
      <c r="L45" s="277">
        <f t="shared" si="1"/>
        <v>0</v>
      </c>
      <c r="M45" s="277">
        <f t="shared" si="1"/>
        <v>0</v>
      </c>
      <c r="N45" s="277">
        <f t="shared" si="1"/>
        <v>0</v>
      </c>
      <c r="O45" s="277">
        <f t="shared" si="1"/>
        <v>0</v>
      </c>
      <c r="P45" s="277">
        <f t="shared" si="1"/>
        <v>0</v>
      </c>
      <c r="Q45" s="277">
        <f t="shared" si="1"/>
        <v>0</v>
      </c>
      <c r="R45" s="277">
        <f t="shared" si="1"/>
        <v>0</v>
      </c>
      <c r="S45" s="277">
        <f t="shared" si="1"/>
        <v>0</v>
      </c>
      <c r="T45" s="277">
        <f t="shared" si="1"/>
        <v>0</v>
      </c>
      <c r="U45" s="277">
        <f t="shared" si="1"/>
        <v>0</v>
      </c>
      <c r="V45" s="277">
        <f t="shared" si="1"/>
        <v>0</v>
      </c>
      <c r="W45" s="277">
        <f t="shared" si="1"/>
        <v>0</v>
      </c>
      <c r="X45" s="277">
        <f t="shared" si="1"/>
        <v>0</v>
      </c>
      <c r="Y45" s="277">
        <f t="shared" si="1"/>
        <v>0</v>
      </c>
      <c r="Z45" s="277">
        <f t="shared" si="1"/>
        <v>0</v>
      </c>
      <c r="AA45" s="277">
        <f t="shared" si="1"/>
        <v>0</v>
      </c>
      <c r="AB45" s="277">
        <f t="shared" si="1"/>
        <v>0</v>
      </c>
      <c r="AC45" s="277">
        <f t="shared" si="1"/>
        <v>0</v>
      </c>
      <c r="AD45" s="277">
        <f t="shared" si="1"/>
        <v>0</v>
      </c>
      <c r="AE45" s="277">
        <f t="shared" si="1"/>
        <v>0</v>
      </c>
      <c r="AF45" s="277">
        <f t="shared" si="1"/>
        <v>0</v>
      </c>
      <c r="AG45" s="277">
        <f t="shared" si="1"/>
        <v>0</v>
      </c>
      <c r="AH45" s="277">
        <f t="shared" si="1"/>
        <v>0</v>
      </c>
      <c r="AI45" s="277">
        <f t="shared" si="1"/>
        <v>0</v>
      </c>
      <c r="AJ45" s="277">
        <f t="shared" si="1"/>
        <v>0</v>
      </c>
      <c r="AK45" s="277">
        <f t="shared" si="1"/>
        <v>0</v>
      </c>
      <c r="AL45" s="277">
        <f t="shared" si="1"/>
        <v>0</v>
      </c>
      <c r="AM45" s="277">
        <f t="shared" si="1"/>
        <v>0</v>
      </c>
      <c r="AN45" s="277">
        <f t="shared" si="1"/>
        <v>0</v>
      </c>
      <c r="AO45" s="277">
        <f t="shared" si="1"/>
        <v>0</v>
      </c>
      <c r="AP45" s="277">
        <f t="shared" si="1"/>
        <v>0</v>
      </c>
      <c r="AQ45" s="256">
        <f t="shared" si="0"/>
        <v>0</v>
      </c>
    </row>
    <row r="46" spans="2:43" ht="16.5" customHeight="1">
      <c r="B46" s="278" t="s">
        <v>538</v>
      </c>
      <c r="C46" s="279" t="s">
        <v>539</v>
      </c>
      <c r="D46" s="273">
        <f>投入係数!D46*手順⑤!D$53</f>
        <v>0</v>
      </c>
      <c r="E46" s="186">
        <f>投入係数!E46*手順⑤!E$53</f>
        <v>0</v>
      </c>
      <c r="F46" s="186">
        <f>投入係数!F46*手順⑤!F$53</f>
        <v>0</v>
      </c>
      <c r="G46" s="186">
        <f>投入係数!G46*手順⑤!G$53</f>
        <v>0</v>
      </c>
      <c r="H46" s="186">
        <f>投入係数!H46*手順⑤!H$53</f>
        <v>0</v>
      </c>
      <c r="I46" s="186">
        <f>投入係数!I46*手順⑤!I$53</f>
        <v>0</v>
      </c>
      <c r="J46" s="186">
        <f>投入係数!J46*手順⑤!J$53</f>
        <v>0</v>
      </c>
      <c r="K46" s="186">
        <f>投入係数!K46*手順⑤!K$53</f>
        <v>0</v>
      </c>
      <c r="L46" s="186">
        <f>投入係数!L46*手順⑤!L$53</f>
        <v>0</v>
      </c>
      <c r="M46" s="186">
        <f>投入係数!M46*手順⑤!M$53</f>
        <v>0</v>
      </c>
      <c r="N46" s="186">
        <f>投入係数!N46*手順⑤!N$53</f>
        <v>0</v>
      </c>
      <c r="O46" s="186">
        <f>投入係数!O46*手順⑤!O$53</f>
        <v>0</v>
      </c>
      <c r="P46" s="186">
        <f>投入係数!P46*手順⑤!P$53</f>
        <v>0</v>
      </c>
      <c r="Q46" s="186">
        <f>投入係数!Q46*手順⑤!Q$53</f>
        <v>0</v>
      </c>
      <c r="R46" s="186">
        <f>投入係数!R46*手順⑤!R$53</f>
        <v>0</v>
      </c>
      <c r="S46" s="186">
        <f>投入係数!S46*手順⑤!S$53</f>
        <v>0</v>
      </c>
      <c r="T46" s="186">
        <f>投入係数!T46*手順⑤!T$53</f>
        <v>0</v>
      </c>
      <c r="U46" s="186">
        <f>投入係数!U46*手順⑤!U$53</f>
        <v>0</v>
      </c>
      <c r="V46" s="186">
        <f>投入係数!V46*手順⑤!V$53</f>
        <v>0</v>
      </c>
      <c r="W46" s="186">
        <f>投入係数!W46*手順⑤!W$53</f>
        <v>0</v>
      </c>
      <c r="X46" s="186">
        <f>投入係数!X46*手順⑤!X$53</f>
        <v>0</v>
      </c>
      <c r="Y46" s="186">
        <f>投入係数!Y46*手順⑤!Y$53</f>
        <v>0</v>
      </c>
      <c r="Z46" s="186">
        <f>投入係数!Z46*手順⑤!Z$53</f>
        <v>0</v>
      </c>
      <c r="AA46" s="186">
        <f>投入係数!AA46*手順⑤!AA$53</f>
        <v>0</v>
      </c>
      <c r="AB46" s="186">
        <f>投入係数!AB46*手順⑤!AB$53</f>
        <v>0</v>
      </c>
      <c r="AC46" s="186">
        <f>投入係数!AC46*手順⑤!AC$53</f>
        <v>0</v>
      </c>
      <c r="AD46" s="186">
        <f>投入係数!AD46*手順⑤!AD$53</f>
        <v>0</v>
      </c>
      <c r="AE46" s="186">
        <f>投入係数!AE46*手順⑤!AE$53</f>
        <v>0</v>
      </c>
      <c r="AF46" s="186">
        <f>投入係数!AF46*手順⑤!AF$53</f>
        <v>0</v>
      </c>
      <c r="AG46" s="186">
        <f>投入係数!AG46*手順⑤!AG$53</f>
        <v>0</v>
      </c>
      <c r="AH46" s="186">
        <f>投入係数!AH46*手順⑤!AH$53</f>
        <v>0</v>
      </c>
      <c r="AI46" s="186">
        <f>投入係数!AI46*手順⑤!AI$53</f>
        <v>0</v>
      </c>
      <c r="AJ46" s="186">
        <f>投入係数!AJ46*手順⑤!AJ$53</f>
        <v>0</v>
      </c>
      <c r="AK46" s="186">
        <f>投入係数!AK46*手順⑤!AK$53</f>
        <v>0</v>
      </c>
      <c r="AL46" s="186">
        <f>投入係数!AL46*手順⑤!AL$53</f>
        <v>0</v>
      </c>
      <c r="AM46" s="186">
        <f>投入係数!AM46*手順⑤!AM$53</f>
        <v>0</v>
      </c>
      <c r="AN46" s="186">
        <f>投入係数!AN46*手順⑤!AN$53</f>
        <v>0</v>
      </c>
      <c r="AO46" s="186">
        <f>投入係数!AO46*手順⑤!AO$53</f>
        <v>0</v>
      </c>
      <c r="AP46" s="186">
        <f>投入係数!AP46*手順⑤!AP$53</f>
        <v>0</v>
      </c>
      <c r="AQ46" s="170">
        <f t="shared" si="0"/>
        <v>0</v>
      </c>
    </row>
    <row r="47" spans="2:43" ht="16.5" customHeight="1">
      <c r="B47" s="278" t="s">
        <v>540</v>
      </c>
      <c r="C47" s="279" t="s">
        <v>30</v>
      </c>
      <c r="D47" s="273">
        <f>投入係数!D47*手順⑤!D$53</f>
        <v>0</v>
      </c>
      <c r="E47" s="186">
        <f>投入係数!E47*手順⑤!E$53</f>
        <v>0</v>
      </c>
      <c r="F47" s="186">
        <f>投入係数!F47*手順⑤!F$53</f>
        <v>0</v>
      </c>
      <c r="G47" s="186">
        <f>投入係数!G47*手順⑤!G$53</f>
        <v>0</v>
      </c>
      <c r="H47" s="186">
        <f>投入係数!H47*手順⑤!H$53</f>
        <v>0</v>
      </c>
      <c r="I47" s="186">
        <f>投入係数!I47*手順⑤!I$53</f>
        <v>0</v>
      </c>
      <c r="J47" s="186">
        <f>投入係数!J47*手順⑤!J$53</f>
        <v>0</v>
      </c>
      <c r="K47" s="186">
        <f>投入係数!K47*手順⑤!K$53</f>
        <v>0</v>
      </c>
      <c r="L47" s="186">
        <f>投入係数!L47*手順⑤!L$53</f>
        <v>0</v>
      </c>
      <c r="M47" s="186">
        <f>投入係数!M47*手順⑤!M$53</f>
        <v>0</v>
      </c>
      <c r="N47" s="186">
        <f>投入係数!N47*手順⑤!N$53</f>
        <v>0</v>
      </c>
      <c r="O47" s="186">
        <f>投入係数!O47*手順⑤!O$53</f>
        <v>0</v>
      </c>
      <c r="P47" s="186">
        <f>投入係数!P47*手順⑤!P$53</f>
        <v>0</v>
      </c>
      <c r="Q47" s="186">
        <f>投入係数!Q47*手順⑤!Q$53</f>
        <v>0</v>
      </c>
      <c r="R47" s="186">
        <f>投入係数!R47*手順⑤!R$53</f>
        <v>0</v>
      </c>
      <c r="S47" s="186">
        <f>投入係数!S47*手順⑤!S$53</f>
        <v>0</v>
      </c>
      <c r="T47" s="186">
        <f>投入係数!T47*手順⑤!T$53</f>
        <v>0</v>
      </c>
      <c r="U47" s="186">
        <f>投入係数!U47*手順⑤!U$53</f>
        <v>0</v>
      </c>
      <c r="V47" s="186">
        <f>投入係数!V47*手順⑤!V$53</f>
        <v>0</v>
      </c>
      <c r="W47" s="186">
        <f>投入係数!W47*手順⑤!W$53</f>
        <v>0</v>
      </c>
      <c r="X47" s="186">
        <f>投入係数!X47*手順⑤!X$53</f>
        <v>0</v>
      </c>
      <c r="Y47" s="186">
        <f>投入係数!Y47*手順⑤!Y$53</f>
        <v>0</v>
      </c>
      <c r="Z47" s="186">
        <f>投入係数!Z47*手順⑤!Z$53</f>
        <v>0</v>
      </c>
      <c r="AA47" s="186">
        <f>投入係数!AA47*手順⑤!AA$53</f>
        <v>0</v>
      </c>
      <c r="AB47" s="186">
        <f>投入係数!AB47*手順⑤!AB$53</f>
        <v>0</v>
      </c>
      <c r="AC47" s="186">
        <f>投入係数!AC47*手順⑤!AC$53</f>
        <v>0</v>
      </c>
      <c r="AD47" s="186">
        <f>投入係数!AD47*手順⑤!AD$53</f>
        <v>0</v>
      </c>
      <c r="AE47" s="186">
        <f>投入係数!AE47*手順⑤!AE$53</f>
        <v>0</v>
      </c>
      <c r="AF47" s="186">
        <f>投入係数!AF47*手順⑤!AF$53</f>
        <v>0</v>
      </c>
      <c r="AG47" s="186">
        <f>投入係数!AG47*手順⑤!AG$53</f>
        <v>0</v>
      </c>
      <c r="AH47" s="186">
        <f>投入係数!AH47*手順⑤!AH$53</f>
        <v>0</v>
      </c>
      <c r="AI47" s="186">
        <f>投入係数!AI47*手順⑤!AI$53</f>
        <v>0</v>
      </c>
      <c r="AJ47" s="186">
        <f>投入係数!AJ47*手順⑤!AJ$53</f>
        <v>0</v>
      </c>
      <c r="AK47" s="186">
        <f>投入係数!AK47*手順⑤!AK$53</f>
        <v>0</v>
      </c>
      <c r="AL47" s="186">
        <f>投入係数!AL47*手順⑤!AL$53</f>
        <v>0</v>
      </c>
      <c r="AM47" s="186">
        <f>投入係数!AM47*手順⑤!AM$53</f>
        <v>0</v>
      </c>
      <c r="AN47" s="186">
        <f>投入係数!AN47*手順⑤!AN$53</f>
        <v>0</v>
      </c>
      <c r="AO47" s="186">
        <f>投入係数!AO47*手順⑤!AO$53</f>
        <v>0</v>
      </c>
      <c r="AP47" s="186">
        <f>投入係数!AP47*手順⑤!AP$53</f>
        <v>0</v>
      </c>
      <c r="AQ47" s="170">
        <f t="shared" si="0"/>
        <v>0</v>
      </c>
    </row>
    <row r="48" spans="2:43" ht="16.5" customHeight="1">
      <c r="B48" s="278" t="s">
        <v>541</v>
      </c>
      <c r="C48" s="279" t="s">
        <v>32</v>
      </c>
      <c r="D48" s="273">
        <f>投入係数!D48*手順⑤!D$53</f>
        <v>0</v>
      </c>
      <c r="E48" s="186">
        <f>投入係数!E48*手順⑤!E$53</f>
        <v>0</v>
      </c>
      <c r="F48" s="186">
        <f>投入係数!F48*手順⑤!F$53</f>
        <v>0</v>
      </c>
      <c r="G48" s="186">
        <f>投入係数!G48*手順⑤!G$53</f>
        <v>0</v>
      </c>
      <c r="H48" s="186">
        <f>投入係数!H48*手順⑤!H$53</f>
        <v>0</v>
      </c>
      <c r="I48" s="186">
        <f>投入係数!I48*手順⑤!I$53</f>
        <v>0</v>
      </c>
      <c r="J48" s="186">
        <f>投入係数!J48*手順⑤!J$53</f>
        <v>0</v>
      </c>
      <c r="K48" s="186">
        <f>投入係数!K48*手順⑤!K$53</f>
        <v>0</v>
      </c>
      <c r="L48" s="186">
        <f>投入係数!L48*手順⑤!L$53</f>
        <v>0</v>
      </c>
      <c r="M48" s="186">
        <f>投入係数!M48*手順⑤!M$53</f>
        <v>0</v>
      </c>
      <c r="N48" s="186">
        <f>投入係数!N48*手順⑤!N$53</f>
        <v>0</v>
      </c>
      <c r="O48" s="186">
        <f>投入係数!O48*手順⑤!O$53</f>
        <v>0</v>
      </c>
      <c r="P48" s="186">
        <f>投入係数!P48*手順⑤!P$53</f>
        <v>0</v>
      </c>
      <c r="Q48" s="186">
        <f>投入係数!Q48*手順⑤!Q$53</f>
        <v>0</v>
      </c>
      <c r="R48" s="186">
        <f>投入係数!R48*手順⑤!R$53</f>
        <v>0</v>
      </c>
      <c r="S48" s="186">
        <f>投入係数!S48*手順⑤!S$53</f>
        <v>0</v>
      </c>
      <c r="T48" s="186">
        <f>投入係数!T48*手順⑤!T$53</f>
        <v>0</v>
      </c>
      <c r="U48" s="186">
        <f>投入係数!U48*手順⑤!U$53</f>
        <v>0</v>
      </c>
      <c r="V48" s="186">
        <f>投入係数!V48*手順⑤!V$53</f>
        <v>0</v>
      </c>
      <c r="W48" s="186">
        <f>投入係数!W48*手順⑤!W$53</f>
        <v>0</v>
      </c>
      <c r="X48" s="186">
        <f>投入係数!X48*手順⑤!X$53</f>
        <v>0</v>
      </c>
      <c r="Y48" s="186">
        <f>投入係数!Y48*手順⑤!Y$53</f>
        <v>0</v>
      </c>
      <c r="Z48" s="186">
        <f>投入係数!Z48*手順⑤!Z$53</f>
        <v>0</v>
      </c>
      <c r="AA48" s="186">
        <f>投入係数!AA48*手順⑤!AA$53</f>
        <v>0</v>
      </c>
      <c r="AB48" s="186">
        <f>投入係数!AB48*手順⑤!AB$53</f>
        <v>0</v>
      </c>
      <c r="AC48" s="186">
        <f>投入係数!AC48*手順⑤!AC$53</f>
        <v>0</v>
      </c>
      <c r="AD48" s="186">
        <f>投入係数!AD48*手順⑤!AD$53</f>
        <v>0</v>
      </c>
      <c r="AE48" s="186">
        <f>投入係数!AE48*手順⑤!AE$53</f>
        <v>0</v>
      </c>
      <c r="AF48" s="186">
        <f>投入係数!AF48*手順⑤!AF$53</f>
        <v>0</v>
      </c>
      <c r="AG48" s="186">
        <f>投入係数!AG48*手順⑤!AG$53</f>
        <v>0</v>
      </c>
      <c r="AH48" s="186">
        <f>投入係数!AH48*手順⑤!AH$53</f>
        <v>0</v>
      </c>
      <c r="AI48" s="186">
        <f>投入係数!AI48*手順⑤!AI$53</f>
        <v>0</v>
      </c>
      <c r="AJ48" s="186">
        <f>投入係数!AJ48*手順⑤!AJ$53</f>
        <v>0</v>
      </c>
      <c r="AK48" s="186">
        <f>投入係数!AK48*手順⑤!AK$53</f>
        <v>0</v>
      </c>
      <c r="AL48" s="186">
        <f>投入係数!AL48*手順⑤!AL$53</f>
        <v>0</v>
      </c>
      <c r="AM48" s="186">
        <f>投入係数!AM48*手順⑤!AM$53</f>
        <v>0</v>
      </c>
      <c r="AN48" s="186">
        <f>投入係数!AN48*手順⑤!AN$53</f>
        <v>0</v>
      </c>
      <c r="AO48" s="186">
        <f>投入係数!AO48*手順⑤!AO$53</f>
        <v>0</v>
      </c>
      <c r="AP48" s="186">
        <f>投入係数!AP48*手順⑤!AP$53</f>
        <v>0</v>
      </c>
      <c r="AQ48" s="170">
        <f t="shared" si="0"/>
        <v>0</v>
      </c>
    </row>
    <row r="49" spans="2:43" ht="16.5" customHeight="1">
      <c r="B49" s="278" t="s">
        <v>542</v>
      </c>
      <c r="C49" s="279" t="s">
        <v>33</v>
      </c>
      <c r="D49" s="273">
        <f>投入係数!D49*手順⑤!D$53</f>
        <v>0</v>
      </c>
      <c r="E49" s="186">
        <f>投入係数!E49*手順⑤!E$53</f>
        <v>0</v>
      </c>
      <c r="F49" s="186">
        <f>投入係数!F49*手順⑤!F$53</f>
        <v>0</v>
      </c>
      <c r="G49" s="186">
        <f>投入係数!G49*手順⑤!G$53</f>
        <v>0</v>
      </c>
      <c r="H49" s="186">
        <f>投入係数!H49*手順⑤!H$53</f>
        <v>0</v>
      </c>
      <c r="I49" s="186">
        <f>投入係数!I49*手順⑤!I$53</f>
        <v>0</v>
      </c>
      <c r="J49" s="186">
        <f>投入係数!J49*手順⑤!J$53</f>
        <v>0</v>
      </c>
      <c r="K49" s="186">
        <f>投入係数!K49*手順⑤!K$53</f>
        <v>0</v>
      </c>
      <c r="L49" s="186">
        <f>投入係数!L49*手順⑤!L$53</f>
        <v>0</v>
      </c>
      <c r="M49" s="186">
        <f>投入係数!M49*手順⑤!M$53</f>
        <v>0</v>
      </c>
      <c r="N49" s="186">
        <f>投入係数!N49*手順⑤!N$53</f>
        <v>0</v>
      </c>
      <c r="O49" s="186">
        <f>投入係数!O49*手順⑤!O$53</f>
        <v>0</v>
      </c>
      <c r="P49" s="186">
        <f>投入係数!P49*手順⑤!P$53</f>
        <v>0</v>
      </c>
      <c r="Q49" s="186">
        <f>投入係数!Q49*手順⑤!Q$53</f>
        <v>0</v>
      </c>
      <c r="R49" s="186">
        <f>投入係数!R49*手順⑤!R$53</f>
        <v>0</v>
      </c>
      <c r="S49" s="186">
        <f>投入係数!S49*手順⑤!S$53</f>
        <v>0</v>
      </c>
      <c r="T49" s="186">
        <f>投入係数!T49*手順⑤!T$53</f>
        <v>0</v>
      </c>
      <c r="U49" s="186">
        <f>投入係数!U49*手順⑤!U$53</f>
        <v>0</v>
      </c>
      <c r="V49" s="186">
        <f>投入係数!V49*手順⑤!V$53</f>
        <v>0</v>
      </c>
      <c r="W49" s="186">
        <f>投入係数!W49*手順⑤!W$53</f>
        <v>0</v>
      </c>
      <c r="X49" s="186">
        <f>投入係数!X49*手順⑤!X$53</f>
        <v>0</v>
      </c>
      <c r="Y49" s="186">
        <f>投入係数!Y49*手順⑤!Y$53</f>
        <v>0</v>
      </c>
      <c r="Z49" s="186">
        <f>投入係数!Z49*手順⑤!Z$53</f>
        <v>0</v>
      </c>
      <c r="AA49" s="186">
        <f>投入係数!AA49*手順⑤!AA$53</f>
        <v>0</v>
      </c>
      <c r="AB49" s="186">
        <f>投入係数!AB49*手順⑤!AB$53</f>
        <v>0</v>
      </c>
      <c r="AC49" s="186">
        <f>投入係数!AC49*手順⑤!AC$53</f>
        <v>0</v>
      </c>
      <c r="AD49" s="186">
        <f>投入係数!AD49*手順⑤!AD$53</f>
        <v>0</v>
      </c>
      <c r="AE49" s="186">
        <f>投入係数!AE49*手順⑤!AE$53</f>
        <v>0</v>
      </c>
      <c r="AF49" s="186">
        <f>投入係数!AF49*手順⑤!AF$53</f>
        <v>0</v>
      </c>
      <c r="AG49" s="186">
        <f>投入係数!AG49*手順⑤!AG$53</f>
        <v>0</v>
      </c>
      <c r="AH49" s="186">
        <f>投入係数!AH49*手順⑤!AH$53</f>
        <v>0</v>
      </c>
      <c r="AI49" s="186">
        <f>投入係数!AI49*手順⑤!AI$53</f>
        <v>0</v>
      </c>
      <c r="AJ49" s="186">
        <f>投入係数!AJ49*手順⑤!AJ$53</f>
        <v>0</v>
      </c>
      <c r="AK49" s="186">
        <f>投入係数!AK49*手順⑤!AK$53</f>
        <v>0</v>
      </c>
      <c r="AL49" s="186">
        <f>投入係数!AL49*手順⑤!AL$53</f>
        <v>0</v>
      </c>
      <c r="AM49" s="186">
        <f>投入係数!AM49*手順⑤!AM$53</f>
        <v>0</v>
      </c>
      <c r="AN49" s="186">
        <f>投入係数!AN49*手順⑤!AN$53</f>
        <v>0</v>
      </c>
      <c r="AO49" s="186">
        <f>投入係数!AO49*手順⑤!AO$53</f>
        <v>0</v>
      </c>
      <c r="AP49" s="186">
        <f>投入係数!AP49*手順⑤!AP$53</f>
        <v>0</v>
      </c>
      <c r="AQ49" s="170">
        <f t="shared" si="0"/>
        <v>0</v>
      </c>
    </row>
    <row r="50" spans="2:43" ht="16.5" customHeight="1">
      <c r="B50" s="278" t="s">
        <v>543</v>
      </c>
      <c r="C50" s="958" t="s">
        <v>544</v>
      </c>
      <c r="D50" s="273">
        <f>投入係数!D50*手順⑤!D$53</f>
        <v>0</v>
      </c>
      <c r="E50" s="186">
        <f>投入係数!E50*手順⑤!E$53</f>
        <v>0</v>
      </c>
      <c r="F50" s="186">
        <f>投入係数!F50*手順⑤!F$53</f>
        <v>0</v>
      </c>
      <c r="G50" s="186">
        <f>投入係数!G50*手順⑤!G$53</f>
        <v>0</v>
      </c>
      <c r="H50" s="186">
        <f>投入係数!H50*手順⑤!H$53</f>
        <v>0</v>
      </c>
      <c r="I50" s="186">
        <f>投入係数!I50*手順⑤!I$53</f>
        <v>0</v>
      </c>
      <c r="J50" s="186">
        <f>投入係数!J50*手順⑤!J$53</f>
        <v>0</v>
      </c>
      <c r="K50" s="186">
        <f>投入係数!K50*手順⑤!K$53</f>
        <v>0</v>
      </c>
      <c r="L50" s="186">
        <f>投入係数!L50*手順⑤!L$53</f>
        <v>0</v>
      </c>
      <c r="M50" s="186">
        <f>投入係数!M50*手順⑤!M$53</f>
        <v>0</v>
      </c>
      <c r="N50" s="186">
        <f>投入係数!N50*手順⑤!N$53</f>
        <v>0</v>
      </c>
      <c r="O50" s="186">
        <f>投入係数!O50*手順⑤!O$53</f>
        <v>0</v>
      </c>
      <c r="P50" s="186">
        <f>投入係数!P50*手順⑤!P$53</f>
        <v>0</v>
      </c>
      <c r="Q50" s="186">
        <f>投入係数!Q50*手順⑤!Q$53</f>
        <v>0</v>
      </c>
      <c r="R50" s="186">
        <f>投入係数!R50*手順⑤!R$53</f>
        <v>0</v>
      </c>
      <c r="S50" s="186">
        <f>投入係数!S50*手順⑤!S$53</f>
        <v>0</v>
      </c>
      <c r="T50" s="186">
        <f>投入係数!T50*手順⑤!T$53</f>
        <v>0</v>
      </c>
      <c r="U50" s="186">
        <f>投入係数!U50*手順⑤!U$53</f>
        <v>0</v>
      </c>
      <c r="V50" s="186">
        <f>投入係数!V50*手順⑤!V$53</f>
        <v>0</v>
      </c>
      <c r="W50" s="186">
        <f>投入係数!W50*手順⑤!W$53</f>
        <v>0</v>
      </c>
      <c r="X50" s="186">
        <f>投入係数!X50*手順⑤!X$53</f>
        <v>0</v>
      </c>
      <c r="Y50" s="186">
        <f>投入係数!Y50*手順⑤!Y$53</f>
        <v>0</v>
      </c>
      <c r="Z50" s="186">
        <f>投入係数!Z50*手順⑤!Z$53</f>
        <v>0</v>
      </c>
      <c r="AA50" s="186">
        <f>投入係数!AA50*手順⑤!AA$53</f>
        <v>0</v>
      </c>
      <c r="AB50" s="186">
        <f>投入係数!AB50*手順⑤!AB$53</f>
        <v>0</v>
      </c>
      <c r="AC50" s="186">
        <f>投入係数!AC50*手順⑤!AC$53</f>
        <v>0</v>
      </c>
      <c r="AD50" s="186">
        <f>投入係数!AD50*手順⑤!AD$53</f>
        <v>0</v>
      </c>
      <c r="AE50" s="186">
        <f>投入係数!AE50*手順⑤!AE$53</f>
        <v>0</v>
      </c>
      <c r="AF50" s="186">
        <f>投入係数!AF50*手順⑤!AF$53</f>
        <v>0</v>
      </c>
      <c r="AG50" s="186">
        <f>投入係数!AG50*手順⑤!AG$53</f>
        <v>0</v>
      </c>
      <c r="AH50" s="186">
        <f>投入係数!AH50*手順⑤!AH$53</f>
        <v>0</v>
      </c>
      <c r="AI50" s="186">
        <f>投入係数!AI50*手順⑤!AI$53</f>
        <v>0</v>
      </c>
      <c r="AJ50" s="186">
        <f>投入係数!AJ50*手順⑤!AJ$53</f>
        <v>0</v>
      </c>
      <c r="AK50" s="186">
        <f>投入係数!AK50*手順⑤!AK$53</f>
        <v>0</v>
      </c>
      <c r="AL50" s="186">
        <f>投入係数!AL50*手順⑤!AL$53</f>
        <v>0</v>
      </c>
      <c r="AM50" s="186">
        <f>投入係数!AM50*手順⑤!AM$53</f>
        <v>0</v>
      </c>
      <c r="AN50" s="186">
        <f>投入係数!AN50*手順⑤!AN$53</f>
        <v>0</v>
      </c>
      <c r="AO50" s="186">
        <f>投入係数!AO50*手順⑤!AO$53</f>
        <v>0</v>
      </c>
      <c r="AP50" s="186">
        <f>投入係数!AP50*手順⑤!AP$53</f>
        <v>0</v>
      </c>
      <c r="AQ50" s="170">
        <f t="shared" si="0"/>
        <v>0</v>
      </c>
    </row>
    <row r="51" spans="2:43" ht="16.5" customHeight="1">
      <c r="B51" s="278" t="s">
        <v>545</v>
      </c>
      <c r="C51" s="279" t="s">
        <v>546</v>
      </c>
      <c r="D51" s="273">
        <f>投入係数!D51*手順⑤!D$53</f>
        <v>0</v>
      </c>
      <c r="E51" s="186">
        <f>投入係数!E51*手順⑤!E$53</f>
        <v>0</v>
      </c>
      <c r="F51" s="186">
        <f>投入係数!F51*手順⑤!F$53</f>
        <v>0</v>
      </c>
      <c r="G51" s="186">
        <f>投入係数!G51*手順⑤!G$53</f>
        <v>0</v>
      </c>
      <c r="H51" s="186">
        <f>投入係数!H51*手順⑤!H$53</f>
        <v>0</v>
      </c>
      <c r="I51" s="186">
        <f>投入係数!I51*手順⑤!I$53</f>
        <v>0</v>
      </c>
      <c r="J51" s="186">
        <f>投入係数!J51*手順⑤!J$53</f>
        <v>0</v>
      </c>
      <c r="K51" s="186">
        <f>投入係数!K51*手順⑤!K$53</f>
        <v>0</v>
      </c>
      <c r="L51" s="186">
        <f>投入係数!L51*手順⑤!L$53</f>
        <v>0</v>
      </c>
      <c r="M51" s="186">
        <f>投入係数!M51*手順⑤!M$53</f>
        <v>0</v>
      </c>
      <c r="N51" s="186">
        <f>投入係数!N51*手順⑤!N$53</f>
        <v>0</v>
      </c>
      <c r="O51" s="186">
        <f>投入係数!O51*手順⑤!O$53</f>
        <v>0</v>
      </c>
      <c r="P51" s="186">
        <f>投入係数!P51*手順⑤!P$53</f>
        <v>0</v>
      </c>
      <c r="Q51" s="186">
        <f>投入係数!Q51*手順⑤!Q$53</f>
        <v>0</v>
      </c>
      <c r="R51" s="186">
        <f>投入係数!R51*手順⑤!R$53</f>
        <v>0</v>
      </c>
      <c r="S51" s="186">
        <f>投入係数!S51*手順⑤!S$53</f>
        <v>0</v>
      </c>
      <c r="T51" s="186">
        <f>投入係数!T51*手順⑤!T$53</f>
        <v>0</v>
      </c>
      <c r="U51" s="186">
        <f>投入係数!U51*手順⑤!U$53</f>
        <v>0</v>
      </c>
      <c r="V51" s="186">
        <f>投入係数!V51*手順⑤!V$53</f>
        <v>0</v>
      </c>
      <c r="W51" s="186">
        <f>投入係数!W51*手順⑤!W$53</f>
        <v>0</v>
      </c>
      <c r="X51" s="186">
        <f>投入係数!X51*手順⑤!X$53</f>
        <v>0</v>
      </c>
      <c r="Y51" s="186">
        <f>投入係数!Y51*手順⑤!Y$53</f>
        <v>0</v>
      </c>
      <c r="Z51" s="186">
        <f>投入係数!Z51*手順⑤!Z$53</f>
        <v>0</v>
      </c>
      <c r="AA51" s="186">
        <f>投入係数!AA51*手順⑤!AA$53</f>
        <v>0</v>
      </c>
      <c r="AB51" s="186">
        <f>投入係数!AB51*手順⑤!AB$53</f>
        <v>0</v>
      </c>
      <c r="AC51" s="186">
        <f>投入係数!AC51*手順⑤!AC$53</f>
        <v>0</v>
      </c>
      <c r="AD51" s="186">
        <f>投入係数!AD51*手順⑤!AD$53</f>
        <v>0</v>
      </c>
      <c r="AE51" s="186">
        <f>投入係数!AE51*手順⑤!AE$53</f>
        <v>0</v>
      </c>
      <c r="AF51" s="186">
        <f>投入係数!AF51*手順⑤!AF$53</f>
        <v>0</v>
      </c>
      <c r="AG51" s="186">
        <f>投入係数!AG51*手順⑤!AG$53</f>
        <v>0</v>
      </c>
      <c r="AH51" s="186">
        <f>投入係数!AH51*手順⑤!AH$53</f>
        <v>0</v>
      </c>
      <c r="AI51" s="186">
        <f>投入係数!AI51*手順⑤!AI$53</f>
        <v>0</v>
      </c>
      <c r="AJ51" s="186">
        <f>投入係数!AJ51*手順⑤!AJ$53</f>
        <v>0</v>
      </c>
      <c r="AK51" s="186">
        <f>投入係数!AK51*手順⑤!AK$53</f>
        <v>0</v>
      </c>
      <c r="AL51" s="186">
        <f>投入係数!AL51*手順⑤!AL$53</f>
        <v>0</v>
      </c>
      <c r="AM51" s="186">
        <f>投入係数!AM51*手順⑤!AM$53</f>
        <v>0</v>
      </c>
      <c r="AN51" s="186">
        <f>投入係数!AN51*手順⑤!AN$53</f>
        <v>0</v>
      </c>
      <c r="AO51" s="186">
        <f>投入係数!AO51*手順⑤!AO$53</f>
        <v>0</v>
      </c>
      <c r="AP51" s="186">
        <f>投入係数!AP51*手順⑤!AP$53</f>
        <v>0</v>
      </c>
      <c r="AQ51" s="170">
        <f t="shared" si="0"/>
        <v>0</v>
      </c>
    </row>
    <row r="52" spans="2:43" ht="16.5" customHeight="1">
      <c r="B52" s="280" t="s">
        <v>547</v>
      </c>
      <c r="C52" s="281" t="s">
        <v>34</v>
      </c>
      <c r="D52" s="276">
        <f>SUM(D46:D51)</f>
        <v>0</v>
      </c>
      <c r="E52" s="277">
        <f t="shared" ref="E52:AP52" si="2">SUM(E46:E51)</f>
        <v>0</v>
      </c>
      <c r="F52" s="277">
        <f t="shared" si="2"/>
        <v>0</v>
      </c>
      <c r="G52" s="277">
        <f t="shared" si="2"/>
        <v>0</v>
      </c>
      <c r="H52" s="277">
        <f t="shared" si="2"/>
        <v>0</v>
      </c>
      <c r="I52" s="277">
        <f t="shared" si="2"/>
        <v>0</v>
      </c>
      <c r="J52" s="277">
        <f t="shared" si="2"/>
        <v>0</v>
      </c>
      <c r="K52" s="277">
        <f t="shared" si="2"/>
        <v>0</v>
      </c>
      <c r="L52" s="277">
        <f t="shared" si="2"/>
        <v>0</v>
      </c>
      <c r="M52" s="277">
        <f t="shared" si="2"/>
        <v>0</v>
      </c>
      <c r="N52" s="277">
        <f t="shared" si="2"/>
        <v>0</v>
      </c>
      <c r="O52" s="277">
        <f t="shared" si="2"/>
        <v>0</v>
      </c>
      <c r="P52" s="277">
        <f t="shared" si="2"/>
        <v>0</v>
      </c>
      <c r="Q52" s="277">
        <f t="shared" si="2"/>
        <v>0</v>
      </c>
      <c r="R52" s="277">
        <f t="shared" si="2"/>
        <v>0</v>
      </c>
      <c r="S52" s="277">
        <f t="shared" si="2"/>
        <v>0</v>
      </c>
      <c r="T52" s="277">
        <f t="shared" si="2"/>
        <v>0</v>
      </c>
      <c r="U52" s="277">
        <f t="shared" si="2"/>
        <v>0</v>
      </c>
      <c r="V52" s="277">
        <f t="shared" si="2"/>
        <v>0</v>
      </c>
      <c r="W52" s="277">
        <f t="shared" si="2"/>
        <v>0</v>
      </c>
      <c r="X52" s="277">
        <f t="shared" si="2"/>
        <v>0</v>
      </c>
      <c r="Y52" s="277">
        <f t="shared" si="2"/>
        <v>0</v>
      </c>
      <c r="Z52" s="277">
        <f t="shared" si="2"/>
        <v>0</v>
      </c>
      <c r="AA52" s="277">
        <f t="shared" si="2"/>
        <v>0</v>
      </c>
      <c r="AB52" s="277">
        <f t="shared" si="2"/>
        <v>0</v>
      </c>
      <c r="AC52" s="277">
        <f t="shared" si="2"/>
        <v>0</v>
      </c>
      <c r="AD52" s="277">
        <f t="shared" si="2"/>
        <v>0</v>
      </c>
      <c r="AE52" s="277">
        <f t="shared" si="2"/>
        <v>0</v>
      </c>
      <c r="AF52" s="277">
        <f t="shared" si="2"/>
        <v>0</v>
      </c>
      <c r="AG52" s="277">
        <f t="shared" si="2"/>
        <v>0</v>
      </c>
      <c r="AH52" s="277">
        <f t="shared" si="2"/>
        <v>0</v>
      </c>
      <c r="AI52" s="277">
        <f t="shared" si="2"/>
        <v>0</v>
      </c>
      <c r="AJ52" s="277">
        <f t="shared" si="2"/>
        <v>0</v>
      </c>
      <c r="AK52" s="277">
        <f t="shared" si="2"/>
        <v>0</v>
      </c>
      <c r="AL52" s="277">
        <f t="shared" si="2"/>
        <v>0</v>
      </c>
      <c r="AM52" s="277">
        <f t="shared" si="2"/>
        <v>0</v>
      </c>
      <c r="AN52" s="277">
        <f t="shared" si="2"/>
        <v>0</v>
      </c>
      <c r="AO52" s="277">
        <f t="shared" si="2"/>
        <v>0</v>
      </c>
      <c r="AP52" s="277">
        <f t="shared" si="2"/>
        <v>0</v>
      </c>
      <c r="AQ52" s="256">
        <f t="shared" si="0"/>
        <v>0</v>
      </c>
    </row>
    <row r="53" spans="2:43" ht="16.5" customHeight="1">
      <c r="B53" s="282" t="s">
        <v>548</v>
      </c>
      <c r="C53" s="283" t="s">
        <v>26</v>
      </c>
      <c r="D53" s="284">
        <f t="array" ref="D53:AP53">TRANSPOSE(★波及効果計算ｼｰﾄ!E8:E46)</f>
        <v>0</v>
      </c>
      <c r="E53" s="285">
        <v>0</v>
      </c>
      <c r="F53" s="285">
        <v>0</v>
      </c>
      <c r="G53" s="285">
        <v>0</v>
      </c>
      <c r="H53" s="285">
        <v>0</v>
      </c>
      <c r="I53" s="285">
        <v>0</v>
      </c>
      <c r="J53" s="285">
        <v>0</v>
      </c>
      <c r="K53" s="285">
        <v>0</v>
      </c>
      <c r="L53" s="285">
        <v>0</v>
      </c>
      <c r="M53" s="285">
        <v>0</v>
      </c>
      <c r="N53" s="285">
        <v>0</v>
      </c>
      <c r="O53" s="285">
        <v>0</v>
      </c>
      <c r="P53" s="285">
        <v>0</v>
      </c>
      <c r="Q53" s="285">
        <v>0</v>
      </c>
      <c r="R53" s="285">
        <v>0</v>
      </c>
      <c r="S53" s="285">
        <v>0</v>
      </c>
      <c r="T53" s="285">
        <v>0</v>
      </c>
      <c r="U53" s="285">
        <v>0</v>
      </c>
      <c r="V53" s="285">
        <v>0</v>
      </c>
      <c r="W53" s="285">
        <v>0</v>
      </c>
      <c r="X53" s="285">
        <v>0</v>
      </c>
      <c r="Y53" s="285">
        <v>0</v>
      </c>
      <c r="Z53" s="285">
        <v>0</v>
      </c>
      <c r="AA53" s="285">
        <v>0</v>
      </c>
      <c r="AB53" s="285">
        <v>0</v>
      </c>
      <c r="AC53" s="285">
        <v>0</v>
      </c>
      <c r="AD53" s="285">
        <v>0</v>
      </c>
      <c r="AE53" s="285">
        <v>0</v>
      </c>
      <c r="AF53" s="285">
        <v>0</v>
      </c>
      <c r="AG53" s="285">
        <v>0</v>
      </c>
      <c r="AH53" s="285">
        <v>0</v>
      </c>
      <c r="AI53" s="285">
        <v>0</v>
      </c>
      <c r="AJ53" s="285">
        <v>0</v>
      </c>
      <c r="AK53" s="285">
        <v>0</v>
      </c>
      <c r="AL53" s="285">
        <v>0</v>
      </c>
      <c r="AM53" s="285">
        <v>0</v>
      </c>
      <c r="AN53" s="285">
        <v>0</v>
      </c>
      <c r="AO53" s="285">
        <v>0</v>
      </c>
      <c r="AP53" s="285">
        <v>0</v>
      </c>
      <c r="AQ53" s="319">
        <f t="shared" si="0"/>
        <v>0</v>
      </c>
    </row>
  </sheetData>
  <sheetProtection sheet="1" objects="1" scenarios="1"/>
  <mergeCells count="2">
    <mergeCell ref="B4:C5"/>
    <mergeCell ref="B2:C2"/>
  </mergeCells>
  <phoneticPr fontId="10"/>
  <pageMargins left="0.78740157480314965" right="0.78740157480314965" top="0.78740157480314965" bottom="0.78740157480314965" header="0" footer="0.19685039370078741"/>
  <pageSetup paperSize="8" scale="83" orientation="landscape" useFirstPageNumber="1" r:id="rId1"/>
  <headerFooter alignWithMargins="0">
    <oddFooter>&amp;C&amp;P / 2 ﾍﾟｰｼﾞ</oddFooter>
  </headerFooter>
  <colBreaks count="1" manualBreakCount="1">
    <brk id="21" min="1" max="49"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249977111117893"/>
  </sheetPr>
  <dimension ref="B2:X44"/>
  <sheetViews>
    <sheetView showGridLines="0" view="pageBreakPreview" zoomScaleNormal="100" workbookViewId="0"/>
  </sheetViews>
  <sheetFormatPr defaultColWidth="10.125" defaultRowHeight="15" customHeight="1"/>
  <cols>
    <col min="1" max="1" width="1.625" style="199" customWidth="1"/>
    <col min="2" max="2" width="4.625" style="199" customWidth="1"/>
    <col min="3" max="3" width="27.25" style="199" bestFit="1" customWidth="1"/>
    <col min="4" max="4" width="10.625" style="199" customWidth="1"/>
    <col min="5" max="18" width="10.125" style="199" customWidth="1"/>
    <col min="19" max="24" width="10.125" style="199" hidden="1" customWidth="1"/>
    <col min="25" max="16384" width="10.125" style="199"/>
  </cols>
  <sheetData>
    <row r="2" spans="2:24" ht="20.25" customHeight="1">
      <c r="B2" s="1167" t="s">
        <v>106</v>
      </c>
      <c r="C2" s="1168"/>
    </row>
    <row r="3" spans="2:24" ht="18.75" customHeight="1">
      <c r="D3" s="259" t="s">
        <v>0</v>
      </c>
    </row>
    <row r="4" spans="2:24" ht="18.75" customHeight="1">
      <c r="B4" s="1305"/>
      <c r="C4" s="1305"/>
      <c r="D4" s="320"/>
    </row>
    <row r="5" spans="2:24" s="227" customFormat="1" ht="36" customHeight="1">
      <c r="B5" s="1306"/>
      <c r="C5" s="1306"/>
      <c r="D5" s="321" t="s">
        <v>147</v>
      </c>
      <c r="S5" s="295" t="s">
        <v>24</v>
      </c>
      <c r="T5" s="295"/>
      <c r="U5" s="295" t="s">
        <v>25</v>
      </c>
      <c r="V5" s="295"/>
      <c r="W5" s="295" t="s">
        <v>26</v>
      </c>
      <c r="X5" s="296"/>
    </row>
    <row r="6" spans="2:24" ht="18.75" customHeight="1">
      <c r="B6" s="161" t="s">
        <v>1</v>
      </c>
      <c r="C6" s="232" t="s">
        <v>16</v>
      </c>
      <c r="D6" s="322">
        <f t="array" ref="D6:D44">MMULT(開放経済型逆行列係数!D6:AP44,★波及効果計算ｼｰﾄ!I8:I46)</f>
        <v>0</v>
      </c>
      <c r="S6" s="300">
        <v>113706</v>
      </c>
      <c r="T6" s="301" t="s">
        <v>27</v>
      </c>
      <c r="U6" s="300">
        <v>124135</v>
      </c>
      <c r="V6" s="301" t="s">
        <v>27</v>
      </c>
      <c r="W6" s="300">
        <v>237841</v>
      </c>
      <c r="X6" s="301" t="s">
        <v>27</v>
      </c>
    </row>
    <row r="7" spans="2:24" ht="18.75" customHeight="1">
      <c r="B7" s="166" t="s">
        <v>2</v>
      </c>
      <c r="C7" s="234" t="s">
        <v>903</v>
      </c>
      <c r="D7" s="323">
        <v>0</v>
      </c>
      <c r="S7" s="300"/>
      <c r="T7" s="301"/>
      <c r="U7" s="300"/>
      <c r="V7" s="301"/>
      <c r="W7" s="300"/>
      <c r="X7" s="301"/>
    </row>
    <row r="8" spans="2:24" ht="18.75" customHeight="1">
      <c r="B8" s="166" t="s">
        <v>3</v>
      </c>
      <c r="C8" s="234" t="s">
        <v>904</v>
      </c>
      <c r="D8" s="323">
        <v>0</v>
      </c>
      <c r="S8" s="300"/>
      <c r="T8" s="301"/>
      <c r="U8" s="300"/>
      <c r="V8" s="301"/>
      <c r="W8" s="300"/>
      <c r="X8" s="301"/>
    </row>
    <row r="9" spans="2:24" ht="18.75" customHeight="1">
      <c r="B9" s="166" t="s">
        <v>4</v>
      </c>
      <c r="C9" s="234" t="s">
        <v>17</v>
      </c>
      <c r="D9" s="323">
        <v>0</v>
      </c>
      <c r="S9" s="300"/>
      <c r="T9" s="301"/>
      <c r="U9" s="300"/>
      <c r="V9" s="301"/>
      <c r="W9" s="300"/>
      <c r="X9" s="301"/>
    </row>
    <row r="10" spans="2:24" ht="18.75" customHeight="1">
      <c r="B10" s="166" t="s">
        <v>5</v>
      </c>
      <c r="C10" s="234" t="s">
        <v>526</v>
      </c>
      <c r="D10" s="323">
        <v>0</v>
      </c>
      <c r="S10" s="300"/>
      <c r="T10" s="301"/>
      <c r="U10" s="300"/>
      <c r="V10" s="301"/>
      <c r="W10" s="300"/>
      <c r="X10" s="301"/>
    </row>
    <row r="11" spans="2:24" ht="18.75" customHeight="1">
      <c r="B11" s="166" t="s">
        <v>6</v>
      </c>
      <c r="C11" s="234" t="s">
        <v>135</v>
      </c>
      <c r="D11" s="323">
        <v>0</v>
      </c>
      <c r="S11" s="300"/>
      <c r="T11" s="301"/>
      <c r="U11" s="300"/>
      <c r="V11" s="301"/>
      <c r="W11" s="300"/>
      <c r="X11" s="301"/>
    </row>
    <row r="12" spans="2:24" ht="18.75" customHeight="1">
      <c r="B12" s="166" t="s">
        <v>7</v>
      </c>
      <c r="C12" s="236" t="s">
        <v>108</v>
      </c>
      <c r="D12" s="323">
        <v>0</v>
      </c>
      <c r="S12" s="300"/>
      <c r="T12" s="301"/>
      <c r="U12" s="300"/>
      <c r="V12" s="301"/>
      <c r="W12" s="300"/>
      <c r="X12" s="301"/>
    </row>
    <row r="13" spans="2:24" ht="18.75" customHeight="1">
      <c r="B13" s="166" t="s">
        <v>8</v>
      </c>
      <c r="C13" s="234" t="s">
        <v>136</v>
      </c>
      <c r="D13" s="323">
        <v>0</v>
      </c>
      <c r="S13" s="300"/>
      <c r="T13" s="301"/>
      <c r="U13" s="300"/>
      <c r="V13" s="301"/>
      <c r="W13" s="300"/>
      <c r="X13" s="301"/>
    </row>
    <row r="14" spans="2:24" ht="18.75" customHeight="1">
      <c r="B14" s="166" t="s">
        <v>9</v>
      </c>
      <c r="C14" s="236" t="s">
        <v>306</v>
      </c>
      <c r="D14" s="323">
        <v>0</v>
      </c>
      <c r="S14" s="300"/>
      <c r="T14" s="301"/>
      <c r="U14" s="300"/>
      <c r="V14" s="301"/>
      <c r="W14" s="300"/>
      <c r="X14" s="301"/>
    </row>
    <row r="15" spans="2:24" ht="18.75" customHeight="1">
      <c r="B15" s="166" t="s">
        <v>10</v>
      </c>
      <c r="C15" s="236" t="s">
        <v>581</v>
      </c>
      <c r="D15" s="323">
        <v>0</v>
      </c>
      <c r="S15" s="300"/>
      <c r="T15" s="301"/>
      <c r="U15" s="300"/>
      <c r="V15" s="301"/>
      <c r="W15" s="300"/>
      <c r="X15" s="301"/>
    </row>
    <row r="16" spans="2:24" ht="18.75" customHeight="1">
      <c r="B16" s="166" t="s">
        <v>11</v>
      </c>
      <c r="C16" s="234" t="s">
        <v>307</v>
      </c>
      <c r="D16" s="323">
        <v>0</v>
      </c>
      <c r="S16" s="300"/>
      <c r="T16" s="301"/>
      <c r="U16" s="300"/>
      <c r="V16" s="301"/>
      <c r="W16" s="300"/>
      <c r="X16" s="301"/>
    </row>
    <row r="17" spans="2:24" ht="18.75" customHeight="1">
      <c r="B17" s="166" t="s">
        <v>12</v>
      </c>
      <c r="C17" s="234" t="s">
        <v>137</v>
      </c>
      <c r="D17" s="323">
        <v>0</v>
      </c>
      <c r="S17" s="300"/>
      <c r="T17" s="301"/>
      <c r="U17" s="300"/>
      <c r="V17" s="301"/>
      <c r="W17" s="300"/>
      <c r="X17" s="301"/>
    </row>
    <row r="18" spans="2:24" ht="18.75" customHeight="1">
      <c r="B18" s="166" t="s">
        <v>13</v>
      </c>
      <c r="C18" s="234" t="s">
        <v>138</v>
      </c>
      <c r="D18" s="323">
        <v>0</v>
      </c>
      <c r="S18" s="300"/>
      <c r="T18" s="301"/>
      <c r="U18" s="300"/>
      <c r="V18" s="301"/>
      <c r="W18" s="300"/>
      <c r="X18" s="301"/>
    </row>
    <row r="19" spans="2:24" ht="18.75" customHeight="1">
      <c r="B19" s="166" t="s">
        <v>14</v>
      </c>
      <c r="C19" s="234" t="s">
        <v>139</v>
      </c>
      <c r="D19" s="323">
        <v>0</v>
      </c>
      <c r="S19" s="300"/>
      <c r="T19" s="301"/>
      <c r="U19" s="300"/>
      <c r="V19" s="301"/>
      <c r="W19" s="300"/>
      <c r="X19" s="301"/>
    </row>
    <row r="20" spans="2:24" ht="18.75" customHeight="1">
      <c r="B20" s="166" t="s">
        <v>28</v>
      </c>
      <c r="C20" s="234" t="s">
        <v>527</v>
      </c>
      <c r="D20" s="323">
        <v>0</v>
      </c>
      <c r="S20" s="300"/>
      <c r="T20" s="301"/>
      <c r="U20" s="300"/>
      <c r="V20" s="301"/>
      <c r="W20" s="300"/>
      <c r="X20" s="301"/>
    </row>
    <row r="21" spans="2:24" ht="18.75" customHeight="1">
      <c r="B21" s="166" t="s">
        <v>109</v>
      </c>
      <c r="C21" s="234" t="s">
        <v>528</v>
      </c>
      <c r="D21" s="323">
        <v>0</v>
      </c>
      <c r="S21" s="300"/>
      <c r="T21" s="301"/>
      <c r="U21" s="300"/>
      <c r="V21" s="301"/>
      <c r="W21" s="300"/>
      <c r="X21" s="301"/>
    </row>
    <row r="22" spans="2:24" ht="18.75" customHeight="1">
      <c r="B22" s="166" t="s">
        <v>110</v>
      </c>
      <c r="C22" s="234" t="s">
        <v>529</v>
      </c>
      <c r="D22" s="323">
        <v>0</v>
      </c>
      <c r="S22" s="300"/>
      <c r="T22" s="301"/>
      <c r="U22" s="300"/>
      <c r="V22" s="301"/>
      <c r="W22" s="300"/>
      <c r="X22" s="301"/>
    </row>
    <row r="23" spans="2:24" ht="18.75" customHeight="1">
      <c r="B23" s="166" t="s">
        <v>111</v>
      </c>
      <c r="C23" s="234" t="s">
        <v>530</v>
      </c>
      <c r="D23" s="323">
        <v>0</v>
      </c>
      <c r="S23" s="300"/>
      <c r="T23" s="301"/>
      <c r="U23" s="300"/>
      <c r="V23" s="301"/>
      <c r="W23" s="300"/>
      <c r="X23" s="301"/>
    </row>
    <row r="24" spans="2:24" ht="18.75" customHeight="1">
      <c r="B24" s="166" t="s">
        <v>113</v>
      </c>
      <c r="C24" s="234" t="s">
        <v>531</v>
      </c>
      <c r="D24" s="323">
        <v>0</v>
      </c>
      <c r="S24" s="300"/>
      <c r="T24" s="301"/>
      <c r="U24" s="300"/>
      <c r="V24" s="301"/>
      <c r="W24" s="300"/>
      <c r="X24" s="301"/>
    </row>
    <row r="25" spans="2:24" ht="18.75" customHeight="1">
      <c r="B25" s="166" t="s">
        <v>114</v>
      </c>
      <c r="C25" s="234" t="s">
        <v>582</v>
      </c>
      <c r="D25" s="323">
        <v>0</v>
      </c>
      <c r="S25" s="300"/>
      <c r="T25" s="301"/>
      <c r="U25" s="300"/>
      <c r="V25" s="301"/>
      <c r="W25" s="300"/>
      <c r="X25" s="301"/>
    </row>
    <row r="26" spans="2:24" ht="18.75" customHeight="1">
      <c r="B26" s="166" t="s">
        <v>115</v>
      </c>
      <c r="C26" s="234" t="s">
        <v>140</v>
      </c>
      <c r="D26" s="323">
        <v>0</v>
      </c>
      <c r="S26" s="300">
        <v>23686</v>
      </c>
      <c r="T26" s="301" t="s">
        <v>27</v>
      </c>
      <c r="U26" s="300">
        <v>19464</v>
      </c>
      <c r="V26" s="301" t="s">
        <v>27</v>
      </c>
      <c r="W26" s="300">
        <v>43150</v>
      </c>
      <c r="X26" s="301" t="s">
        <v>27</v>
      </c>
    </row>
    <row r="27" spans="2:24" ht="18.75" customHeight="1">
      <c r="B27" s="166" t="s">
        <v>116</v>
      </c>
      <c r="C27" s="234" t="s">
        <v>112</v>
      </c>
      <c r="D27" s="323">
        <v>0</v>
      </c>
      <c r="S27" s="300">
        <v>5652</v>
      </c>
      <c r="T27" s="301" t="s">
        <v>27</v>
      </c>
      <c r="U27" s="300">
        <v>63</v>
      </c>
      <c r="V27" s="301" t="s">
        <v>27</v>
      </c>
      <c r="W27" s="300">
        <v>5715</v>
      </c>
      <c r="X27" s="301" t="s">
        <v>27</v>
      </c>
    </row>
    <row r="28" spans="2:24" ht="18.75" customHeight="1">
      <c r="B28" s="166" t="s">
        <v>117</v>
      </c>
      <c r="C28" s="234" t="s">
        <v>18</v>
      </c>
      <c r="D28" s="323">
        <v>0</v>
      </c>
      <c r="S28" s="300">
        <v>58066</v>
      </c>
      <c r="T28" s="301" t="s">
        <v>27</v>
      </c>
      <c r="U28" s="300">
        <v>-31758</v>
      </c>
      <c r="V28" s="301" t="s">
        <v>27</v>
      </c>
      <c r="W28" s="300">
        <v>26308</v>
      </c>
      <c r="X28" s="301" t="s">
        <v>27</v>
      </c>
    </row>
    <row r="29" spans="2:24" ht="18.75" customHeight="1">
      <c r="B29" s="166" t="s">
        <v>118</v>
      </c>
      <c r="C29" s="234" t="s">
        <v>141</v>
      </c>
      <c r="D29" s="323">
        <v>0</v>
      </c>
      <c r="S29" s="300">
        <v>1243603</v>
      </c>
      <c r="T29" s="301" t="s">
        <v>27</v>
      </c>
      <c r="U29" s="300">
        <v>592005</v>
      </c>
      <c r="V29" s="301" t="s">
        <v>27</v>
      </c>
      <c r="W29" s="300">
        <v>1835608</v>
      </c>
      <c r="X29" s="301" t="s">
        <v>27</v>
      </c>
    </row>
    <row r="30" spans="2:24" ht="18.75" customHeight="1">
      <c r="B30" s="166" t="s">
        <v>119</v>
      </c>
      <c r="C30" s="234" t="s">
        <v>532</v>
      </c>
      <c r="D30" s="323">
        <v>0</v>
      </c>
      <c r="S30" s="300">
        <v>72778</v>
      </c>
      <c r="T30" s="301" t="s">
        <v>27</v>
      </c>
      <c r="U30" s="300">
        <v>743586</v>
      </c>
      <c r="V30" s="301" t="s">
        <v>27</v>
      </c>
      <c r="W30" s="300">
        <v>816364</v>
      </c>
      <c r="X30" s="301" t="s">
        <v>27</v>
      </c>
    </row>
    <row r="31" spans="2:24" ht="18.75" customHeight="1">
      <c r="B31" s="166" t="s">
        <v>120</v>
      </c>
      <c r="C31" s="234" t="s">
        <v>533</v>
      </c>
      <c r="D31" s="323">
        <v>0</v>
      </c>
      <c r="S31" s="300">
        <v>135809</v>
      </c>
      <c r="T31" s="301" t="s">
        <v>27</v>
      </c>
      <c r="U31" s="300">
        <v>135205</v>
      </c>
      <c r="V31" s="301" t="s">
        <v>27</v>
      </c>
      <c r="W31" s="300">
        <v>271014</v>
      </c>
      <c r="X31" s="301" t="s">
        <v>27</v>
      </c>
    </row>
    <row r="32" spans="2:24" ht="18.75" customHeight="1">
      <c r="B32" s="166" t="s">
        <v>121</v>
      </c>
      <c r="C32" s="234" t="s">
        <v>19</v>
      </c>
      <c r="D32" s="323">
        <v>0</v>
      </c>
      <c r="S32" s="300">
        <v>256366</v>
      </c>
      <c r="T32" s="301" t="s">
        <v>27</v>
      </c>
      <c r="U32" s="300">
        <v>477880</v>
      </c>
      <c r="V32" s="301" t="s">
        <v>27</v>
      </c>
      <c r="W32" s="300">
        <v>734246</v>
      </c>
      <c r="X32" s="301" t="s">
        <v>27</v>
      </c>
    </row>
    <row r="33" spans="2:24" ht="18.75" customHeight="1">
      <c r="B33" s="166" t="s">
        <v>122</v>
      </c>
      <c r="C33" s="234" t="s">
        <v>20</v>
      </c>
      <c r="D33" s="323">
        <v>0</v>
      </c>
      <c r="S33" s="300">
        <v>196941</v>
      </c>
      <c r="T33" s="301" t="s">
        <v>27</v>
      </c>
      <c r="U33" s="300">
        <v>65423</v>
      </c>
      <c r="V33" s="301" t="s">
        <v>27</v>
      </c>
      <c r="W33" s="300">
        <v>262364</v>
      </c>
      <c r="X33" s="301" t="s">
        <v>27</v>
      </c>
    </row>
    <row r="34" spans="2:24" ht="18.75" customHeight="1">
      <c r="B34" s="166" t="s">
        <v>123</v>
      </c>
      <c r="C34" s="234" t="s">
        <v>21</v>
      </c>
      <c r="D34" s="323">
        <v>0</v>
      </c>
      <c r="S34" s="300">
        <v>60876</v>
      </c>
      <c r="T34" s="301" t="s">
        <v>27</v>
      </c>
      <c r="U34" s="300">
        <v>441564</v>
      </c>
      <c r="V34" s="301" t="s">
        <v>27</v>
      </c>
      <c r="W34" s="300">
        <v>502440</v>
      </c>
      <c r="X34" s="301" t="s">
        <v>27</v>
      </c>
    </row>
    <row r="35" spans="2:24" ht="18.75" customHeight="1">
      <c r="B35" s="166" t="s">
        <v>124</v>
      </c>
      <c r="C35" s="234" t="s">
        <v>534</v>
      </c>
      <c r="D35" s="323">
        <v>0</v>
      </c>
      <c r="S35" s="300">
        <v>226431</v>
      </c>
      <c r="T35" s="301" t="s">
        <v>27</v>
      </c>
      <c r="U35" s="300">
        <v>77818</v>
      </c>
      <c r="V35" s="301" t="s">
        <v>27</v>
      </c>
      <c r="W35" s="300">
        <v>304249</v>
      </c>
      <c r="X35" s="301" t="s">
        <v>27</v>
      </c>
    </row>
    <row r="36" spans="2:24" ht="18.75" customHeight="1">
      <c r="B36" s="166" t="s">
        <v>125</v>
      </c>
      <c r="C36" s="234" t="s">
        <v>535</v>
      </c>
      <c r="D36" s="323">
        <v>0</v>
      </c>
      <c r="S36" s="300">
        <v>97660</v>
      </c>
      <c r="T36" s="301" t="s">
        <v>27</v>
      </c>
      <c r="U36" s="300">
        <v>47107</v>
      </c>
      <c r="V36" s="301" t="s">
        <v>27</v>
      </c>
      <c r="W36" s="300">
        <v>144767</v>
      </c>
      <c r="X36" s="301" t="s">
        <v>27</v>
      </c>
    </row>
    <row r="37" spans="2:24" ht="18.75" customHeight="1">
      <c r="B37" s="166" t="s">
        <v>127</v>
      </c>
      <c r="C37" s="234" t="s">
        <v>22</v>
      </c>
      <c r="D37" s="323">
        <v>0</v>
      </c>
      <c r="S37" s="300">
        <v>4654</v>
      </c>
      <c r="T37" s="301" t="s">
        <v>27</v>
      </c>
      <c r="U37" s="300">
        <v>348871</v>
      </c>
      <c r="V37" s="301" t="s">
        <v>27</v>
      </c>
      <c r="W37" s="300">
        <v>353525</v>
      </c>
      <c r="X37" s="301" t="s">
        <v>27</v>
      </c>
    </row>
    <row r="38" spans="2:24" ht="18.75" customHeight="1">
      <c r="B38" s="166" t="s">
        <v>129</v>
      </c>
      <c r="C38" s="234" t="s">
        <v>142</v>
      </c>
      <c r="D38" s="323">
        <v>0</v>
      </c>
      <c r="S38" s="300">
        <v>560973</v>
      </c>
      <c r="T38" s="301" t="s">
        <v>27</v>
      </c>
      <c r="U38" s="300">
        <v>902791</v>
      </c>
      <c r="V38" s="301" t="s">
        <v>27</v>
      </c>
      <c r="W38" s="300">
        <v>1463764</v>
      </c>
      <c r="X38" s="301" t="s">
        <v>27</v>
      </c>
    </row>
    <row r="39" spans="2:24" ht="18.75" customHeight="1">
      <c r="B39" s="166" t="s">
        <v>130</v>
      </c>
      <c r="C39" s="234" t="s">
        <v>536</v>
      </c>
      <c r="D39" s="323">
        <v>0</v>
      </c>
      <c r="S39" s="300">
        <v>38423</v>
      </c>
      <c r="T39" s="301" t="s">
        <v>27</v>
      </c>
      <c r="U39" s="300">
        <v>-10674</v>
      </c>
      <c r="V39" s="301" t="s">
        <v>27</v>
      </c>
      <c r="W39" s="300">
        <v>27749</v>
      </c>
      <c r="X39" s="301" t="s">
        <v>27</v>
      </c>
    </row>
    <row r="40" spans="2:24" ht="18.75" customHeight="1">
      <c r="B40" s="166" t="s">
        <v>15</v>
      </c>
      <c r="C40" s="234" t="s">
        <v>583</v>
      </c>
      <c r="D40" s="323">
        <v>0</v>
      </c>
    </row>
    <row r="41" spans="2:24" ht="18.75" customHeight="1">
      <c r="B41" s="166" t="s">
        <v>308</v>
      </c>
      <c r="C41" s="234" t="s">
        <v>126</v>
      </c>
      <c r="D41" s="323">
        <v>0</v>
      </c>
    </row>
    <row r="42" spans="2:24" ht="18.75" customHeight="1">
      <c r="B42" s="166">
        <v>37</v>
      </c>
      <c r="C42" s="234" t="s">
        <v>128</v>
      </c>
      <c r="D42" s="323">
        <v>0</v>
      </c>
    </row>
    <row r="43" spans="2:24" ht="18.75" customHeight="1">
      <c r="B43" s="166">
        <v>38</v>
      </c>
      <c r="C43" s="234" t="s">
        <v>143</v>
      </c>
      <c r="D43" s="323">
        <v>0</v>
      </c>
    </row>
    <row r="44" spans="2:24" ht="15" customHeight="1">
      <c r="B44" s="324">
        <v>39</v>
      </c>
      <c r="C44" s="325" t="s">
        <v>23</v>
      </c>
      <c r="D44" s="326">
        <v>0</v>
      </c>
    </row>
  </sheetData>
  <sheetProtection sheet="1" objects="1" scenarios="1"/>
  <mergeCells count="2">
    <mergeCell ref="B4:C5"/>
    <mergeCell ref="B2:C2"/>
  </mergeCells>
  <phoneticPr fontId="2"/>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249977111117893"/>
  </sheetPr>
  <dimension ref="B2:X44"/>
  <sheetViews>
    <sheetView showGridLines="0" view="pageBreakPreview" zoomScaleNormal="100" workbookViewId="0"/>
  </sheetViews>
  <sheetFormatPr defaultColWidth="10.125" defaultRowHeight="15" customHeight="1"/>
  <cols>
    <col min="1" max="1" width="1.625" style="199" customWidth="1"/>
    <col min="2" max="2" width="4.625" style="199" customWidth="1"/>
    <col min="3" max="3" width="27.25" style="199" bestFit="1" customWidth="1"/>
    <col min="4" max="4" width="10.625" style="199" customWidth="1"/>
    <col min="5" max="18" width="10.125" style="199" customWidth="1"/>
    <col min="19" max="24" width="10.125" style="199" hidden="1" customWidth="1"/>
    <col min="25" max="16384" width="10.125" style="199"/>
  </cols>
  <sheetData>
    <row r="2" spans="2:24" ht="20.25" customHeight="1">
      <c r="B2" s="1167" t="s">
        <v>107</v>
      </c>
      <c r="C2" s="1168"/>
    </row>
    <row r="3" spans="2:24" ht="18.75" customHeight="1">
      <c r="D3" s="259" t="s">
        <v>0</v>
      </c>
    </row>
    <row r="4" spans="2:24" ht="18.75" customHeight="1">
      <c r="B4" s="1305"/>
      <c r="C4" s="1305"/>
      <c r="D4" s="320"/>
    </row>
    <row r="5" spans="2:24" s="227" customFormat="1" ht="36" customHeight="1">
      <c r="B5" s="1306"/>
      <c r="C5" s="1306"/>
      <c r="D5" s="321" t="s">
        <v>57</v>
      </c>
      <c r="S5" s="295" t="s">
        <v>24</v>
      </c>
      <c r="T5" s="295"/>
      <c r="U5" s="295" t="s">
        <v>25</v>
      </c>
      <c r="V5" s="295"/>
      <c r="W5" s="295" t="s">
        <v>26</v>
      </c>
      <c r="X5" s="296"/>
    </row>
    <row r="6" spans="2:24" ht="18.75" customHeight="1">
      <c r="B6" s="166" t="s">
        <v>1</v>
      </c>
      <c r="C6" s="232" t="s">
        <v>16</v>
      </c>
      <c r="D6" s="322">
        <f t="array" ref="D6:D44">MMULT(開放経済型逆行列係数!D6:AP44,★波及効果計算ｼｰﾄ!P8:P46)</f>
        <v>0</v>
      </c>
      <c r="S6" s="300">
        <v>113706</v>
      </c>
      <c r="T6" s="301" t="s">
        <v>27</v>
      </c>
      <c r="U6" s="300">
        <v>124135</v>
      </c>
      <c r="V6" s="301" t="s">
        <v>27</v>
      </c>
      <c r="W6" s="300">
        <v>237841</v>
      </c>
      <c r="X6" s="301" t="s">
        <v>27</v>
      </c>
    </row>
    <row r="7" spans="2:24" ht="18.75" customHeight="1">
      <c r="B7" s="166" t="s">
        <v>2</v>
      </c>
      <c r="C7" s="234" t="s">
        <v>903</v>
      </c>
      <c r="D7" s="323">
        <v>0</v>
      </c>
      <c r="S7" s="300"/>
      <c r="T7" s="301"/>
      <c r="U7" s="300"/>
      <c r="V7" s="301"/>
      <c r="W7" s="300"/>
      <c r="X7" s="301"/>
    </row>
    <row r="8" spans="2:24" ht="18.75" customHeight="1">
      <c r="B8" s="166" t="s">
        <v>3</v>
      </c>
      <c r="C8" s="234" t="s">
        <v>904</v>
      </c>
      <c r="D8" s="323">
        <v>0</v>
      </c>
      <c r="S8" s="300"/>
      <c r="T8" s="301"/>
      <c r="U8" s="300"/>
      <c r="V8" s="301"/>
      <c r="W8" s="300"/>
      <c r="X8" s="301"/>
    </row>
    <row r="9" spans="2:24" ht="18.75" customHeight="1">
      <c r="B9" s="166" t="s">
        <v>4</v>
      </c>
      <c r="C9" s="234" t="s">
        <v>17</v>
      </c>
      <c r="D9" s="323">
        <v>0</v>
      </c>
      <c r="S9" s="300"/>
      <c r="T9" s="301"/>
      <c r="U9" s="300"/>
      <c r="V9" s="301"/>
      <c r="W9" s="300"/>
      <c r="X9" s="301"/>
    </row>
    <row r="10" spans="2:24" ht="18.75" customHeight="1">
      <c r="B10" s="166" t="s">
        <v>5</v>
      </c>
      <c r="C10" s="234" t="s">
        <v>526</v>
      </c>
      <c r="D10" s="323">
        <v>0</v>
      </c>
      <c r="S10" s="300"/>
      <c r="T10" s="301"/>
      <c r="U10" s="300"/>
      <c r="V10" s="301"/>
      <c r="W10" s="300"/>
      <c r="X10" s="301"/>
    </row>
    <row r="11" spans="2:24" ht="18.75" customHeight="1">
      <c r="B11" s="166" t="s">
        <v>6</v>
      </c>
      <c r="C11" s="234" t="s">
        <v>135</v>
      </c>
      <c r="D11" s="323">
        <v>0</v>
      </c>
      <c r="S11" s="300"/>
      <c r="T11" s="301"/>
      <c r="U11" s="300"/>
      <c r="V11" s="301"/>
      <c r="W11" s="300"/>
      <c r="X11" s="301"/>
    </row>
    <row r="12" spans="2:24" ht="18.75" customHeight="1">
      <c r="B12" s="166" t="s">
        <v>7</v>
      </c>
      <c r="C12" s="236" t="s">
        <v>108</v>
      </c>
      <c r="D12" s="323">
        <v>0</v>
      </c>
      <c r="S12" s="300"/>
      <c r="T12" s="301"/>
      <c r="U12" s="300"/>
      <c r="V12" s="301"/>
      <c r="W12" s="300"/>
      <c r="X12" s="301"/>
    </row>
    <row r="13" spans="2:24" ht="18.75" customHeight="1">
      <c r="B13" s="166" t="s">
        <v>8</v>
      </c>
      <c r="C13" s="234" t="s">
        <v>136</v>
      </c>
      <c r="D13" s="323">
        <v>0</v>
      </c>
      <c r="S13" s="300"/>
      <c r="T13" s="301"/>
      <c r="U13" s="300"/>
      <c r="V13" s="301"/>
      <c r="W13" s="300"/>
      <c r="X13" s="301"/>
    </row>
    <row r="14" spans="2:24" ht="18.75" customHeight="1">
      <c r="B14" s="166" t="s">
        <v>9</v>
      </c>
      <c r="C14" s="236" t="s">
        <v>306</v>
      </c>
      <c r="D14" s="323">
        <v>0</v>
      </c>
      <c r="S14" s="300"/>
      <c r="T14" s="301"/>
      <c r="U14" s="300"/>
      <c r="V14" s="301"/>
      <c r="W14" s="300"/>
      <c r="X14" s="301"/>
    </row>
    <row r="15" spans="2:24" ht="18.75" customHeight="1">
      <c r="B15" s="166" t="s">
        <v>10</v>
      </c>
      <c r="C15" s="236" t="s">
        <v>581</v>
      </c>
      <c r="D15" s="323">
        <v>0</v>
      </c>
      <c r="S15" s="300"/>
      <c r="T15" s="301"/>
      <c r="U15" s="300"/>
      <c r="V15" s="301"/>
      <c r="W15" s="300"/>
      <c r="X15" s="301"/>
    </row>
    <row r="16" spans="2:24" ht="18.75" customHeight="1">
      <c r="B16" s="166" t="s">
        <v>11</v>
      </c>
      <c r="C16" s="234" t="s">
        <v>307</v>
      </c>
      <c r="D16" s="323">
        <v>0</v>
      </c>
      <c r="S16" s="300"/>
      <c r="T16" s="301"/>
      <c r="U16" s="300"/>
      <c r="V16" s="301"/>
      <c r="W16" s="300"/>
      <c r="X16" s="301"/>
    </row>
    <row r="17" spans="2:24" ht="18.75" customHeight="1">
      <c r="B17" s="166" t="s">
        <v>12</v>
      </c>
      <c r="C17" s="234" t="s">
        <v>137</v>
      </c>
      <c r="D17" s="323">
        <v>0</v>
      </c>
      <c r="S17" s="300"/>
      <c r="T17" s="301"/>
      <c r="U17" s="300"/>
      <c r="V17" s="301"/>
      <c r="W17" s="300"/>
      <c r="X17" s="301"/>
    </row>
    <row r="18" spans="2:24" ht="18.75" customHeight="1">
      <c r="B18" s="166" t="s">
        <v>13</v>
      </c>
      <c r="C18" s="234" t="s">
        <v>138</v>
      </c>
      <c r="D18" s="323">
        <v>0</v>
      </c>
      <c r="S18" s="300"/>
      <c r="T18" s="301"/>
      <c r="U18" s="300"/>
      <c r="V18" s="301"/>
      <c r="W18" s="300"/>
      <c r="X18" s="301"/>
    </row>
    <row r="19" spans="2:24" ht="18.75" customHeight="1">
      <c r="B19" s="166" t="s">
        <v>14</v>
      </c>
      <c r="C19" s="234" t="s">
        <v>139</v>
      </c>
      <c r="D19" s="323">
        <v>0</v>
      </c>
      <c r="S19" s="300"/>
      <c r="T19" s="301"/>
      <c r="U19" s="300"/>
      <c r="V19" s="301"/>
      <c r="W19" s="300"/>
      <c r="X19" s="301"/>
    </row>
    <row r="20" spans="2:24" ht="18.75" customHeight="1">
      <c r="B20" s="166" t="s">
        <v>28</v>
      </c>
      <c r="C20" s="234" t="s">
        <v>527</v>
      </c>
      <c r="D20" s="323">
        <v>0</v>
      </c>
      <c r="S20" s="300"/>
      <c r="T20" s="301"/>
      <c r="U20" s="300"/>
      <c r="V20" s="301"/>
      <c r="W20" s="300"/>
      <c r="X20" s="301"/>
    </row>
    <row r="21" spans="2:24" ht="18.75" customHeight="1">
      <c r="B21" s="166" t="s">
        <v>109</v>
      </c>
      <c r="C21" s="234" t="s">
        <v>528</v>
      </c>
      <c r="D21" s="323">
        <v>0</v>
      </c>
      <c r="S21" s="300"/>
      <c r="T21" s="301"/>
      <c r="U21" s="300"/>
      <c r="V21" s="301"/>
      <c r="W21" s="300"/>
      <c r="X21" s="301"/>
    </row>
    <row r="22" spans="2:24" ht="18.75" customHeight="1">
      <c r="B22" s="166" t="s">
        <v>110</v>
      </c>
      <c r="C22" s="234" t="s">
        <v>529</v>
      </c>
      <c r="D22" s="323">
        <v>0</v>
      </c>
      <c r="S22" s="300"/>
      <c r="T22" s="301"/>
      <c r="U22" s="300"/>
      <c r="V22" s="301"/>
      <c r="W22" s="300"/>
      <c r="X22" s="301"/>
    </row>
    <row r="23" spans="2:24" ht="18.75" customHeight="1">
      <c r="B23" s="166" t="s">
        <v>111</v>
      </c>
      <c r="C23" s="234" t="s">
        <v>530</v>
      </c>
      <c r="D23" s="323">
        <v>0</v>
      </c>
      <c r="S23" s="300"/>
      <c r="T23" s="301"/>
      <c r="U23" s="300"/>
      <c r="V23" s="301"/>
      <c r="W23" s="300"/>
      <c r="X23" s="301"/>
    </row>
    <row r="24" spans="2:24" ht="18.75" customHeight="1">
      <c r="B24" s="166" t="s">
        <v>113</v>
      </c>
      <c r="C24" s="234" t="s">
        <v>531</v>
      </c>
      <c r="D24" s="323">
        <v>0</v>
      </c>
      <c r="S24" s="300"/>
      <c r="T24" s="301"/>
      <c r="U24" s="300"/>
      <c r="V24" s="301"/>
      <c r="W24" s="300"/>
      <c r="X24" s="301"/>
    </row>
    <row r="25" spans="2:24" ht="18.75" customHeight="1">
      <c r="B25" s="166" t="s">
        <v>114</v>
      </c>
      <c r="C25" s="234" t="s">
        <v>582</v>
      </c>
      <c r="D25" s="323">
        <v>0</v>
      </c>
      <c r="S25" s="300"/>
      <c r="T25" s="301"/>
      <c r="U25" s="300"/>
      <c r="V25" s="301"/>
      <c r="W25" s="300"/>
      <c r="X25" s="301"/>
    </row>
    <row r="26" spans="2:24" ht="18.75" customHeight="1">
      <c r="B26" s="166" t="s">
        <v>115</v>
      </c>
      <c r="C26" s="234" t="s">
        <v>140</v>
      </c>
      <c r="D26" s="323">
        <v>0</v>
      </c>
      <c r="S26" s="300">
        <v>23686</v>
      </c>
      <c r="T26" s="301" t="s">
        <v>27</v>
      </c>
      <c r="U26" s="300">
        <v>19464</v>
      </c>
      <c r="V26" s="301" t="s">
        <v>27</v>
      </c>
      <c r="W26" s="300">
        <v>43150</v>
      </c>
      <c r="X26" s="301" t="s">
        <v>27</v>
      </c>
    </row>
    <row r="27" spans="2:24" ht="18.75" customHeight="1">
      <c r="B27" s="166" t="s">
        <v>116</v>
      </c>
      <c r="C27" s="234" t="s">
        <v>112</v>
      </c>
      <c r="D27" s="323">
        <v>0</v>
      </c>
      <c r="S27" s="300">
        <v>5652</v>
      </c>
      <c r="T27" s="301" t="s">
        <v>27</v>
      </c>
      <c r="U27" s="300">
        <v>63</v>
      </c>
      <c r="V27" s="301" t="s">
        <v>27</v>
      </c>
      <c r="W27" s="300">
        <v>5715</v>
      </c>
      <c r="X27" s="301" t="s">
        <v>27</v>
      </c>
    </row>
    <row r="28" spans="2:24" ht="18.75" customHeight="1">
      <c r="B28" s="166" t="s">
        <v>117</v>
      </c>
      <c r="C28" s="234" t="s">
        <v>18</v>
      </c>
      <c r="D28" s="323">
        <v>0</v>
      </c>
      <c r="S28" s="300">
        <v>58066</v>
      </c>
      <c r="T28" s="301" t="s">
        <v>27</v>
      </c>
      <c r="U28" s="300">
        <v>-31758</v>
      </c>
      <c r="V28" s="301" t="s">
        <v>27</v>
      </c>
      <c r="W28" s="300">
        <v>26308</v>
      </c>
      <c r="X28" s="301" t="s">
        <v>27</v>
      </c>
    </row>
    <row r="29" spans="2:24" ht="18.75" customHeight="1">
      <c r="B29" s="166" t="s">
        <v>118</v>
      </c>
      <c r="C29" s="234" t="s">
        <v>141</v>
      </c>
      <c r="D29" s="323">
        <v>0</v>
      </c>
      <c r="S29" s="300">
        <v>1243603</v>
      </c>
      <c r="T29" s="301" t="s">
        <v>27</v>
      </c>
      <c r="U29" s="300">
        <v>592005</v>
      </c>
      <c r="V29" s="301" t="s">
        <v>27</v>
      </c>
      <c r="W29" s="300">
        <v>1835608</v>
      </c>
      <c r="X29" s="301" t="s">
        <v>27</v>
      </c>
    </row>
    <row r="30" spans="2:24" ht="18.75" customHeight="1">
      <c r="B30" s="166" t="s">
        <v>119</v>
      </c>
      <c r="C30" s="234" t="s">
        <v>532</v>
      </c>
      <c r="D30" s="323">
        <v>0</v>
      </c>
      <c r="S30" s="300">
        <v>72778</v>
      </c>
      <c r="T30" s="301" t="s">
        <v>27</v>
      </c>
      <c r="U30" s="300">
        <v>743586</v>
      </c>
      <c r="V30" s="301" t="s">
        <v>27</v>
      </c>
      <c r="W30" s="300">
        <v>816364</v>
      </c>
      <c r="X30" s="301" t="s">
        <v>27</v>
      </c>
    </row>
    <row r="31" spans="2:24" ht="18.75" customHeight="1">
      <c r="B31" s="166" t="s">
        <v>120</v>
      </c>
      <c r="C31" s="234" t="s">
        <v>533</v>
      </c>
      <c r="D31" s="323">
        <v>0</v>
      </c>
      <c r="S31" s="300">
        <v>135809</v>
      </c>
      <c r="T31" s="301" t="s">
        <v>27</v>
      </c>
      <c r="U31" s="300">
        <v>135205</v>
      </c>
      <c r="V31" s="301" t="s">
        <v>27</v>
      </c>
      <c r="W31" s="300">
        <v>271014</v>
      </c>
      <c r="X31" s="301" t="s">
        <v>27</v>
      </c>
    </row>
    <row r="32" spans="2:24" ht="18.75" customHeight="1">
      <c r="B32" s="166" t="s">
        <v>121</v>
      </c>
      <c r="C32" s="234" t="s">
        <v>19</v>
      </c>
      <c r="D32" s="323">
        <v>0</v>
      </c>
      <c r="S32" s="300">
        <v>256366</v>
      </c>
      <c r="T32" s="301" t="s">
        <v>27</v>
      </c>
      <c r="U32" s="300">
        <v>477880</v>
      </c>
      <c r="V32" s="301" t="s">
        <v>27</v>
      </c>
      <c r="W32" s="300">
        <v>734246</v>
      </c>
      <c r="X32" s="301" t="s">
        <v>27</v>
      </c>
    </row>
    <row r="33" spans="2:24" ht="18.75" customHeight="1">
      <c r="B33" s="166" t="s">
        <v>122</v>
      </c>
      <c r="C33" s="234" t="s">
        <v>20</v>
      </c>
      <c r="D33" s="323">
        <v>0</v>
      </c>
      <c r="S33" s="300">
        <v>196941</v>
      </c>
      <c r="T33" s="301" t="s">
        <v>27</v>
      </c>
      <c r="U33" s="300">
        <v>65423</v>
      </c>
      <c r="V33" s="301" t="s">
        <v>27</v>
      </c>
      <c r="W33" s="300">
        <v>262364</v>
      </c>
      <c r="X33" s="301" t="s">
        <v>27</v>
      </c>
    </row>
    <row r="34" spans="2:24" ht="18.75" customHeight="1">
      <c r="B34" s="166" t="s">
        <v>123</v>
      </c>
      <c r="C34" s="234" t="s">
        <v>21</v>
      </c>
      <c r="D34" s="323">
        <v>0</v>
      </c>
      <c r="S34" s="300">
        <v>60876</v>
      </c>
      <c r="T34" s="301" t="s">
        <v>27</v>
      </c>
      <c r="U34" s="300">
        <v>441564</v>
      </c>
      <c r="V34" s="301" t="s">
        <v>27</v>
      </c>
      <c r="W34" s="300">
        <v>502440</v>
      </c>
      <c r="X34" s="301" t="s">
        <v>27</v>
      </c>
    </row>
    <row r="35" spans="2:24" ht="18.75" customHeight="1">
      <c r="B35" s="166" t="s">
        <v>124</v>
      </c>
      <c r="C35" s="234" t="s">
        <v>534</v>
      </c>
      <c r="D35" s="323">
        <v>0</v>
      </c>
      <c r="S35" s="300">
        <v>226431</v>
      </c>
      <c r="T35" s="301" t="s">
        <v>27</v>
      </c>
      <c r="U35" s="300">
        <v>77818</v>
      </c>
      <c r="V35" s="301" t="s">
        <v>27</v>
      </c>
      <c r="W35" s="300">
        <v>304249</v>
      </c>
      <c r="X35" s="301" t="s">
        <v>27</v>
      </c>
    </row>
    <row r="36" spans="2:24" ht="18.75" customHeight="1">
      <c r="B36" s="166" t="s">
        <v>125</v>
      </c>
      <c r="C36" s="234" t="s">
        <v>535</v>
      </c>
      <c r="D36" s="323">
        <v>0</v>
      </c>
      <c r="S36" s="300">
        <v>97660</v>
      </c>
      <c r="T36" s="301" t="s">
        <v>27</v>
      </c>
      <c r="U36" s="300">
        <v>47107</v>
      </c>
      <c r="V36" s="301" t="s">
        <v>27</v>
      </c>
      <c r="W36" s="300">
        <v>144767</v>
      </c>
      <c r="X36" s="301" t="s">
        <v>27</v>
      </c>
    </row>
    <row r="37" spans="2:24" ht="18.75" customHeight="1">
      <c r="B37" s="166" t="s">
        <v>127</v>
      </c>
      <c r="C37" s="234" t="s">
        <v>22</v>
      </c>
      <c r="D37" s="323">
        <v>0</v>
      </c>
      <c r="S37" s="300">
        <v>4654</v>
      </c>
      <c r="T37" s="301" t="s">
        <v>27</v>
      </c>
      <c r="U37" s="300">
        <v>348871</v>
      </c>
      <c r="V37" s="301" t="s">
        <v>27</v>
      </c>
      <c r="W37" s="300">
        <v>353525</v>
      </c>
      <c r="X37" s="301" t="s">
        <v>27</v>
      </c>
    </row>
    <row r="38" spans="2:24" ht="18.75" customHeight="1">
      <c r="B38" s="166" t="s">
        <v>129</v>
      </c>
      <c r="C38" s="234" t="s">
        <v>142</v>
      </c>
      <c r="D38" s="323">
        <v>0</v>
      </c>
      <c r="S38" s="300">
        <v>560973</v>
      </c>
      <c r="T38" s="301" t="s">
        <v>27</v>
      </c>
      <c r="U38" s="300">
        <v>902791</v>
      </c>
      <c r="V38" s="301" t="s">
        <v>27</v>
      </c>
      <c r="W38" s="300">
        <v>1463764</v>
      </c>
      <c r="X38" s="301" t="s">
        <v>27</v>
      </c>
    </row>
    <row r="39" spans="2:24" ht="18.75" customHeight="1">
      <c r="B39" s="166" t="s">
        <v>130</v>
      </c>
      <c r="C39" s="234" t="s">
        <v>536</v>
      </c>
      <c r="D39" s="323">
        <v>0</v>
      </c>
      <c r="S39" s="300">
        <v>38423</v>
      </c>
      <c r="T39" s="301" t="s">
        <v>27</v>
      </c>
      <c r="U39" s="300">
        <v>-10674</v>
      </c>
      <c r="V39" s="301" t="s">
        <v>27</v>
      </c>
      <c r="W39" s="300">
        <v>27749</v>
      </c>
      <c r="X39" s="301" t="s">
        <v>27</v>
      </c>
    </row>
    <row r="40" spans="2:24" ht="18.75" customHeight="1">
      <c r="B40" s="166" t="s">
        <v>15</v>
      </c>
      <c r="C40" s="234" t="s">
        <v>583</v>
      </c>
      <c r="D40" s="323">
        <v>0</v>
      </c>
    </row>
    <row r="41" spans="2:24" ht="18.75" customHeight="1">
      <c r="B41" s="166" t="s">
        <v>308</v>
      </c>
      <c r="C41" s="234" t="s">
        <v>126</v>
      </c>
      <c r="D41" s="323">
        <v>0</v>
      </c>
    </row>
    <row r="42" spans="2:24" ht="18.75" customHeight="1">
      <c r="B42" s="166">
        <v>37</v>
      </c>
      <c r="C42" s="234" t="s">
        <v>128</v>
      </c>
      <c r="D42" s="323">
        <v>0</v>
      </c>
    </row>
    <row r="43" spans="2:24" ht="18.75" customHeight="1">
      <c r="B43" s="166">
        <v>38</v>
      </c>
      <c r="C43" s="234" t="s">
        <v>143</v>
      </c>
      <c r="D43" s="323">
        <v>0</v>
      </c>
    </row>
    <row r="44" spans="2:24" ht="15" customHeight="1">
      <c r="B44" s="324">
        <v>39</v>
      </c>
      <c r="C44" s="325" t="s">
        <v>23</v>
      </c>
      <c r="D44" s="326">
        <v>0</v>
      </c>
    </row>
  </sheetData>
  <sheetProtection sheet="1" objects="1" scenarios="1"/>
  <mergeCells count="2">
    <mergeCell ref="B4:C5"/>
    <mergeCell ref="B2:C2"/>
  </mergeCells>
  <phoneticPr fontId="2"/>
  <pageMargins left="0.78740157480314965" right="0.78740157480314965" top="0.78740157480314965" bottom="0.78740157480314965" header="0" footer="0.19685039370078741"/>
  <pageSetup paperSize="9" scale="96" orientation="portrait" useFirstPageNumber="1" r:id="rId1"/>
  <headerFooter alignWithMargins="0">
    <oddFooter>&amp;C&amp;P / 1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249977111117893"/>
    <pageSetUpPr autoPageBreaks="0"/>
  </sheetPr>
  <dimension ref="B1:AF47"/>
  <sheetViews>
    <sheetView showGridLines="0" view="pageBreakPreview" zoomScaleNormal="100" zoomScaleSheetLayoutView="100" workbookViewId="0"/>
  </sheetViews>
  <sheetFormatPr defaultColWidth="10.125" defaultRowHeight="15" customHeight="1"/>
  <cols>
    <col min="1" max="1" width="1.625" style="328" customWidth="1"/>
    <col min="2" max="2" width="2.625" style="199" bestFit="1" customWidth="1"/>
    <col min="3" max="3" width="28.875" style="199" bestFit="1" customWidth="1"/>
    <col min="4" max="13" width="10.625" style="328" customWidth="1"/>
    <col min="14" max="26" width="10.125" style="328" customWidth="1"/>
    <col min="27" max="32" width="10.125" style="328" hidden="1" customWidth="1"/>
    <col min="33" max="16384" width="10.125" style="328"/>
  </cols>
  <sheetData>
    <row r="1" spans="2:32" ht="15" customHeight="1">
      <c r="D1" s="327"/>
    </row>
    <row r="2" spans="2:32" ht="15" customHeight="1">
      <c r="B2" s="1167" t="s">
        <v>376</v>
      </c>
      <c r="C2" s="1168"/>
      <c r="M2" s="329"/>
    </row>
    <row r="3" spans="2:32" ht="15" customHeight="1">
      <c r="B3" s="330"/>
      <c r="C3" s="330"/>
      <c r="M3" s="329" t="s">
        <v>377</v>
      </c>
    </row>
    <row r="4" spans="2:32" s="335" customFormat="1" ht="18" customHeight="1">
      <c r="B4" s="331"/>
      <c r="C4" s="332"/>
      <c r="D4" s="1312" t="s">
        <v>378</v>
      </c>
      <c r="E4" s="333"/>
      <c r="F4" s="333"/>
      <c r="G4" s="334"/>
      <c r="H4" s="333"/>
      <c r="I4" s="333"/>
      <c r="J4" s="334"/>
      <c r="K4" s="333"/>
      <c r="L4" s="1327" t="s">
        <v>852</v>
      </c>
      <c r="M4" s="1317" t="s">
        <v>853</v>
      </c>
      <c r="AA4" s="336"/>
      <c r="AB4" s="336"/>
      <c r="AC4" s="336"/>
      <c r="AD4" s="336"/>
      <c r="AE4" s="336"/>
    </row>
    <row r="5" spans="2:32" s="335" customFormat="1" ht="18" customHeight="1">
      <c r="B5" s="337"/>
      <c r="C5" s="338"/>
      <c r="D5" s="1313"/>
      <c r="E5" s="1314" t="s">
        <v>379</v>
      </c>
      <c r="F5" s="1314" t="s">
        <v>380</v>
      </c>
      <c r="G5" s="1320" t="s">
        <v>381</v>
      </c>
      <c r="H5" s="339"/>
      <c r="I5" s="339"/>
      <c r="J5" s="340"/>
      <c r="K5" s="339"/>
      <c r="L5" s="1327"/>
      <c r="M5" s="1318"/>
      <c r="AA5" s="336"/>
      <c r="AB5" s="336"/>
      <c r="AC5" s="336"/>
      <c r="AD5" s="336"/>
      <c r="AE5" s="336"/>
    </row>
    <row r="6" spans="2:32" s="335" customFormat="1" ht="18" customHeight="1">
      <c r="B6" s="1309"/>
      <c r="C6" s="1311"/>
      <c r="D6" s="1313"/>
      <c r="E6" s="1315"/>
      <c r="F6" s="1315"/>
      <c r="G6" s="1321"/>
      <c r="H6" s="1323" t="s">
        <v>382</v>
      </c>
      <c r="I6" s="1325" t="s">
        <v>383</v>
      </c>
      <c r="J6" s="340"/>
      <c r="K6" s="341"/>
      <c r="L6" s="1327"/>
      <c r="M6" s="1318"/>
      <c r="AA6" s="336"/>
      <c r="AB6" s="336"/>
      <c r="AC6" s="336"/>
      <c r="AD6" s="336"/>
      <c r="AE6" s="336"/>
    </row>
    <row r="7" spans="2:32" s="335" customFormat="1" ht="18" customHeight="1">
      <c r="B7" s="1309"/>
      <c r="C7" s="1311"/>
      <c r="D7" s="1313"/>
      <c r="E7" s="1316"/>
      <c r="F7" s="1316"/>
      <c r="G7" s="1322"/>
      <c r="H7" s="1324"/>
      <c r="I7" s="1326"/>
      <c r="J7" s="342" t="s">
        <v>384</v>
      </c>
      <c r="K7" s="343" t="s">
        <v>574</v>
      </c>
      <c r="L7" s="1328"/>
      <c r="M7" s="1319"/>
      <c r="AA7" s="336"/>
      <c r="AB7" s="336"/>
      <c r="AC7" s="336"/>
      <c r="AD7" s="336"/>
      <c r="AE7" s="336"/>
    </row>
    <row r="8" spans="2:32" ht="15" customHeight="1">
      <c r="B8" s="161" t="s">
        <v>1</v>
      </c>
      <c r="C8" s="344" t="s">
        <v>16</v>
      </c>
      <c r="D8" s="992">
        <v>64017</v>
      </c>
      <c r="E8" s="993">
        <v>32145</v>
      </c>
      <c r="F8" s="993">
        <v>22715</v>
      </c>
      <c r="G8" s="994">
        <v>9157</v>
      </c>
      <c r="H8" s="993">
        <v>1565</v>
      </c>
      <c r="I8" s="994">
        <v>7592</v>
      </c>
      <c r="J8" s="993">
        <v>2916</v>
      </c>
      <c r="K8" s="993">
        <v>4676</v>
      </c>
      <c r="L8" s="995">
        <v>0.34712999999999999</v>
      </c>
      <c r="M8" s="996">
        <v>4.9653999999999997E-2</v>
      </c>
      <c r="AA8" s="345">
        <v>113706</v>
      </c>
      <c r="AB8" s="346" t="s">
        <v>27</v>
      </c>
      <c r="AC8" s="345">
        <v>124135</v>
      </c>
      <c r="AD8" s="346" t="s">
        <v>27</v>
      </c>
      <c r="AE8" s="345">
        <v>237841</v>
      </c>
      <c r="AF8" s="346" t="s">
        <v>27</v>
      </c>
    </row>
    <row r="9" spans="2:32" ht="15" customHeight="1">
      <c r="B9" s="166" t="s">
        <v>2</v>
      </c>
      <c r="C9" s="347" t="s">
        <v>903</v>
      </c>
      <c r="D9" s="997">
        <v>2657</v>
      </c>
      <c r="E9" s="998">
        <v>159</v>
      </c>
      <c r="F9" s="998">
        <v>54</v>
      </c>
      <c r="G9" s="999">
        <v>2444</v>
      </c>
      <c r="H9" s="998">
        <v>260</v>
      </c>
      <c r="I9" s="999">
        <v>2184</v>
      </c>
      <c r="J9" s="998">
        <v>2052</v>
      </c>
      <c r="K9" s="998">
        <v>132</v>
      </c>
      <c r="L9" s="1000">
        <v>7.8589000000000006E-2</v>
      </c>
      <c r="M9" s="1001">
        <v>7.2288000000000005E-2</v>
      </c>
      <c r="AA9" s="345">
        <v>23686</v>
      </c>
      <c r="AB9" s="346" t="s">
        <v>27</v>
      </c>
      <c r="AC9" s="345">
        <v>19464</v>
      </c>
      <c r="AD9" s="346" t="s">
        <v>27</v>
      </c>
      <c r="AE9" s="345">
        <v>43150</v>
      </c>
      <c r="AF9" s="346" t="s">
        <v>27</v>
      </c>
    </row>
    <row r="10" spans="2:32" ht="15" customHeight="1">
      <c r="B10" s="166" t="s">
        <v>3</v>
      </c>
      <c r="C10" s="347" t="s">
        <v>904</v>
      </c>
      <c r="D10" s="997">
        <v>813</v>
      </c>
      <c r="E10" s="998">
        <v>408</v>
      </c>
      <c r="F10" s="998">
        <v>130</v>
      </c>
      <c r="G10" s="999">
        <v>275</v>
      </c>
      <c r="H10" s="998">
        <v>22</v>
      </c>
      <c r="I10" s="999">
        <v>253</v>
      </c>
      <c r="J10" s="998">
        <v>225</v>
      </c>
      <c r="K10" s="998">
        <v>28</v>
      </c>
      <c r="L10" s="1000">
        <v>0.21445500000000001</v>
      </c>
      <c r="M10" s="1001">
        <v>7.2539999999999993E-2</v>
      </c>
      <c r="AA10" s="345">
        <v>5652</v>
      </c>
      <c r="AB10" s="346" t="s">
        <v>27</v>
      </c>
      <c r="AC10" s="345">
        <v>63</v>
      </c>
      <c r="AD10" s="346" t="s">
        <v>27</v>
      </c>
      <c r="AE10" s="345">
        <v>5715</v>
      </c>
      <c r="AF10" s="346" t="s">
        <v>27</v>
      </c>
    </row>
    <row r="11" spans="2:32" ht="15" customHeight="1">
      <c r="B11" s="166" t="s">
        <v>4</v>
      </c>
      <c r="C11" s="347" t="s">
        <v>17</v>
      </c>
      <c r="D11" s="997">
        <v>702</v>
      </c>
      <c r="E11" s="998">
        <v>5</v>
      </c>
      <c r="F11" s="998">
        <v>0</v>
      </c>
      <c r="G11" s="999">
        <v>697</v>
      </c>
      <c r="H11" s="998">
        <v>70</v>
      </c>
      <c r="I11" s="999">
        <v>627</v>
      </c>
      <c r="J11" s="998">
        <v>598</v>
      </c>
      <c r="K11" s="998">
        <v>29</v>
      </c>
      <c r="L11" s="1000">
        <v>4.7157999999999999E-2</v>
      </c>
      <c r="M11" s="1001">
        <v>4.6822999999999997E-2</v>
      </c>
      <c r="AA11" s="345">
        <v>58066</v>
      </c>
      <c r="AB11" s="346" t="s">
        <v>27</v>
      </c>
      <c r="AC11" s="345">
        <v>-31758</v>
      </c>
      <c r="AD11" s="346" t="s">
        <v>27</v>
      </c>
      <c r="AE11" s="345">
        <v>26308</v>
      </c>
      <c r="AF11" s="346" t="s">
        <v>27</v>
      </c>
    </row>
    <row r="12" spans="2:32" ht="15" customHeight="1">
      <c r="B12" s="166" t="s">
        <v>5</v>
      </c>
      <c r="C12" s="347" t="s">
        <v>526</v>
      </c>
      <c r="D12" s="997">
        <v>9526</v>
      </c>
      <c r="E12" s="998">
        <v>87</v>
      </c>
      <c r="F12" s="998">
        <v>65</v>
      </c>
      <c r="G12" s="999">
        <v>9374</v>
      </c>
      <c r="H12" s="998">
        <v>770</v>
      </c>
      <c r="I12" s="999">
        <v>8604</v>
      </c>
      <c r="J12" s="998">
        <v>8320</v>
      </c>
      <c r="K12" s="998">
        <v>284</v>
      </c>
      <c r="L12" s="1000">
        <v>6.6461000000000006E-2</v>
      </c>
      <c r="M12" s="1001">
        <v>6.5401000000000001E-2</v>
      </c>
      <c r="AA12" s="345">
        <v>1243603</v>
      </c>
      <c r="AB12" s="346" t="s">
        <v>27</v>
      </c>
      <c r="AC12" s="345">
        <v>592005</v>
      </c>
      <c r="AD12" s="346" t="s">
        <v>27</v>
      </c>
      <c r="AE12" s="345">
        <v>1835608</v>
      </c>
      <c r="AF12" s="346" t="s">
        <v>27</v>
      </c>
    </row>
    <row r="13" spans="2:32" ht="15" customHeight="1">
      <c r="B13" s="166" t="s">
        <v>6</v>
      </c>
      <c r="C13" s="347" t="s">
        <v>135</v>
      </c>
      <c r="D13" s="997">
        <v>7564</v>
      </c>
      <c r="E13" s="998">
        <v>38</v>
      </c>
      <c r="F13" s="998">
        <v>15</v>
      </c>
      <c r="G13" s="999">
        <v>7511</v>
      </c>
      <c r="H13" s="998">
        <v>321</v>
      </c>
      <c r="I13" s="999">
        <v>7190</v>
      </c>
      <c r="J13" s="998">
        <v>7029</v>
      </c>
      <c r="K13" s="998">
        <v>161</v>
      </c>
      <c r="L13" s="1000">
        <v>9.2529E-2</v>
      </c>
      <c r="M13" s="1001">
        <v>9.1881000000000004E-2</v>
      </c>
      <c r="AA13" s="345">
        <v>72778</v>
      </c>
      <c r="AB13" s="346" t="s">
        <v>27</v>
      </c>
      <c r="AC13" s="345">
        <v>743586</v>
      </c>
      <c r="AD13" s="346" t="s">
        <v>27</v>
      </c>
      <c r="AE13" s="345">
        <v>816364</v>
      </c>
      <c r="AF13" s="346" t="s">
        <v>27</v>
      </c>
    </row>
    <row r="14" spans="2:32" ht="15" customHeight="1">
      <c r="B14" s="166" t="s">
        <v>7</v>
      </c>
      <c r="C14" s="348" t="s">
        <v>108</v>
      </c>
      <c r="D14" s="997">
        <v>4426</v>
      </c>
      <c r="E14" s="998">
        <v>95</v>
      </c>
      <c r="F14" s="998">
        <v>35</v>
      </c>
      <c r="G14" s="999">
        <v>4296</v>
      </c>
      <c r="H14" s="998">
        <v>342</v>
      </c>
      <c r="I14" s="999">
        <v>3954</v>
      </c>
      <c r="J14" s="998">
        <v>3912</v>
      </c>
      <c r="K14" s="998">
        <v>42</v>
      </c>
      <c r="L14" s="1000">
        <v>3.4896000000000003E-2</v>
      </c>
      <c r="M14" s="1001">
        <v>3.3870999999999998E-2</v>
      </c>
      <c r="AA14" s="345">
        <v>135809</v>
      </c>
      <c r="AB14" s="346" t="s">
        <v>27</v>
      </c>
      <c r="AC14" s="345">
        <v>135205</v>
      </c>
      <c r="AD14" s="346" t="s">
        <v>27</v>
      </c>
      <c r="AE14" s="345">
        <v>271014</v>
      </c>
      <c r="AF14" s="346" t="s">
        <v>27</v>
      </c>
    </row>
    <row r="15" spans="2:32" ht="15" customHeight="1">
      <c r="B15" s="166" t="s">
        <v>8</v>
      </c>
      <c r="C15" s="347" t="s">
        <v>136</v>
      </c>
      <c r="D15" s="997">
        <v>1391</v>
      </c>
      <c r="E15" s="998">
        <v>0</v>
      </c>
      <c r="F15" s="998">
        <v>0</v>
      </c>
      <c r="G15" s="999">
        <v>1391</v>
      </c>
      <c r="H15" s="998">
        <v>23</v>
      </c>
      <c r="I15" s="999">
        <v>1368</v>
      </c>
      <c r="J15" s="998">
        <v>1367</v>
      </c>
      <c r="K15" s="998">
        <v>1</v>
      </c>
      <c r="L15" s="1000">
        <v>1.5268E-2</v>
      </c>
      <c r="M15" s="1001">
        <v>1.5268E-2</v>
      </c>
      <c r="AA15" s="345">
        <v>256366</v>
      </c>
      <c r="AB15" s="346" t="s">
        <v>27</v>
      </c>
      <c r="AC15" s="345">
        <v>477880</v>
      </c>
      <c r="AD15" s="346" t="s">
        <v>27</v>
      </c>
      <c r="AE15" s="345">
        <v>734246</v>
      </c>
      <c r="AF15" s="346" t="s">
        <v>27</v>
      </c>
    </row>
    <row r="16" spans="2:32" ht="15" customHeight="1">
      <c r="B16" s="166" t="s">
        <v>9</v>
      </c>
      <c r="C16" s="348" t="s">
        <v>306</v>
      </c>
      <c r="D16" s="997">
        <v>120</v>
      </c>
      <c r="E16" s="998">
        <v>0</v>
      </c>
      <c r="F16" s="998">
        <v>0</v>
      </c>
      <c r="G16" s="999">
        <v>120</v>
      </c>
      <c r="H16" s="998">
        <v>7</v>
      </c>
      <c r="I16" s="999">
        <v>113</v>
      </c>
      <c r="J16" s="998">
        <v>112</v>
      </c>
      <c r="K16" s="998">
        <v>1</v>
      </c>
      <c r="L16" s="1000">
        <v>2.0671999999999999E-2</v>
      </c>
      <c r="M16" s="1001">
        <v>2.0671999999999999E-2</v>
      </c>
      <c r="AA16" s="345">
        <v>196941</v>
      </c>
      <c r="AB16" s="346" t="s">
        <v>27</v>
      </c>
      <c r="AC16" s="345">
        <v>65423</v>
      </c>
      <c r="AD16" s="346" t="s">
        <v>27</v>
      </c>
      <c r="AE16" s="345">
        <v>262364</v>
      </c>
      <c r="AF16" s="346" t="s">
        <v>27</v>
      </c>
    </row>
    <row r="17" spans="2:32" ht="15" customHeight="1">
      <c r="B17" s="166" t="s">
        <v>10</v>
      </c>
      <c r="C17" s="348" t="s">
        <v>581</v>
      </c>
      <c r="D17" s="997">
        <v>2154</v>
      </c>
      <c r="E17" s="998">
        <v>3</v>
      </c>
      <c r="F17" s="998">
        <v>2</v>
      </c>
      <c r="G17" s="999">
        <v>2149</v>
      </c>
      <c r="H17" s="998">
        <v>71</v>
      </c>
      <c r="I17" s="999">
        <v>2078</v>
      </c>
      <c r="J17" s="998">
        <v>2067</v>
      </c>
      <c r="K17" s="998">
        <v>11</v>
      </c>
      <c r="L17" s="1000">
        <v>6.88E-2</v>
      </c>
      <c r="M17" s="1001">
        <v>6.8640999999999994E-2</v>
      </c>
      <c r="AA17" s="345">
        <v>60876</v>
      </c>
      <c r="AB17" s="346" t="s">
        <v>27</v>
      </c>
      <c r="AC17" s="345">
        <v>441564</v>
      </c>
      <c r="AD17" s="346" t="s">
        <v>27</v>
      </c>
      <c r="AE17" s="345">
        <v>502440</v>
      </c>
      <c r="AF17" s="346" t="s">
        <v>27</v>
      </c>
    </row>
    <row r="18" spans="2:32" ht="15" customHeight="1">
      <c r="B18" s="166" t="s">
        <v>11</v>
      </c>
      <c r="C18" s="347" t="s">
        <v>307</v>
      </c>
      <c r="D18" s="997">
        <v>1844</v>
      </c>
      <c r="E18" s="998">
        <v>5</v>
      </c>
      <c r="F18" s="998">
        <v>2</v>
      </c>
      <c r="G18" s="999">
        <v>1837</v>
      </c>
      <c r="H18" s="998">
        <v>105</v>
      </c>
      <c r="I18" s="999">
        <v>1732</v>
      </c>
      <c r="J18" s="998">
        <v>1659</v>
      </c>
      <c r="K18" s="998">
        <v>73</v>
      </c>
      <c r="L18" s="1000">
        <v>3.5307999999999999E-2</v>
      </c>
      <c r="M18" s="1001">
        <v>3.5173999999999997E-2</v>
      </c>
      <c r="AA18" s="345">
        <v>226431</v>
      </c>
      <c r="AB18" s="346" t="s">
        <v>27</v>
      </c>
      <c r="AC18" s="345">
        <v>77818</v>
      </c>
      <c r="AD18" s="346" t="s">
        <v>27</v>
      </c>
      <c r="AE18" s="345">
        <v>304249</v>
      </c>
      <c r="AF18" s="346" t="s">
        <v>27</v>
      </c>
    </row>
    <row r="19" spans="2:32" ht="15" customHeight="1">
      <c r="B19" s="166" t="s">
        <v>12</v>
      </c>
      <c r="C19" s="347" t="s">
        <v>137</v>
      </c>
      <c r="D19" s="997">
        <v>923</v>
      </c>
      <c r="E19" s="998">
        <v>5</v>
      </c>
      <c r="F19" s="998">
        <v>1</v>
      </c>
      <c r="G19" s="999">
        <v>917</v>
      </c>
      <c r="H19" s="998">
        <v>40</v>
      </c>
      <c r="I19" s="999">
        <v>877</v>
      </c>
      <c r="J19" s="998">
        <v>866</v>
      </c>
      <c r="K19" s="998">
        <v>11</v>
      </c>
      <c r="L19" s="1000">
        <v>4.4172999999999997E-2</v>
      </c>
      <c r="M19" s="1001">
        <v>4.3886000000000001E-2</v>
      </c>
      <c r="AA19" s="345">
        <v>97660</v>
      </c>
      <c r="AB19" s="346" t="s">
        <v>27</v>
      </c>
      <c r="AC19" s="345">
        <v>47107</v>
      </c>
      <c r="AD19" s="346" t="s">
        <v>27</v>
      </c>
      <c r="AE19" s="345">
        <v>144767</v>
      </c>
      <c r="AF19" s="346" t="s">
        <v>27</v>
      </c>
    </row>
    <row r="20" spans="2:32" ht="15" customHeight="1">
      <c r="B20" s="166" t="s">
        <v>13</v>
      </c>
      <c r="C20" s="347" t="s">
        <v>138</v>
      </c>
      <c r="D20" s="997">
        <v>1329</v>
      </c>
      <c r="E20" s="998">
        <v>1</v>
      </c>
      <c r="F20" s="998">
        <v>1</v>
      </c>
      <c r="G20" s="999">
        <v>1327</v>
      </c>
      <c r="H20" s="998">
        <v>28</v>
      </c>
      <c r="I20" s="999">
        <v>1299</v>
      </c>
      <c r="J20" s="998">
        <v>1297</v>
      </c>
      <c r="K20" s="998">
        <v>2</v>
      </c>
      <c r="L20" s="1000">
        <v>1.7586999999999998E-2</v>
      </c>
      <c r="M20" s="1001">
        <v>1.7559999999999999E-2</v>
      </c>
      <c r="AA20" s="345">
        <v>4654</v>
      </c>
      <c r="AB20" s="346" t="s">
        <v>27</v>
      </c>
      <c r="AC20" s="345">
        <v>348871</v>
      </c>
      <c r="AD20" s="346" t="s">
        <v>27</v>
      </c>
      <c r="AE20" s="345">
        <v>353525</v>
      </c>
      <c r="AF20" s="346" t="s">
        <v>27</v>
      </c>
    </row>
    <row r="21" spans="2:32" ht="15" customHeight="1">
      <c r="B21" s="166" t="s">
        <v>14</v>
      </c>
      <c r="C21" s="347" t="s">
        <v>139</v>
      </c>
      <c r="D21" s="997">
        <v>3728</v>
      </c>
      <c r="E21" s="998">
        <v>20</v>
      </c>
      <c r="F21" s="998">
        <v>6</v>
      </c>
      <c r="G21" s="999">
        <v>3702</v>
      </c>
      <c r="H21" s="998">
        <v>275</v>
      </c>
      <c r="I21" s="999">
        <v>3427</v>
      </c>
      <c r="J21" s="998">
        <v>3396</v>
      </c>
      <c r="K21" s="998">
        <v>31</v>
      </c>
      <c r="L21" s="1000">
        <v>6.3832E-2</v>
      </c>
      <c r="M21" s="1001">
        <v>6.3386999999999999E-2</v>
      </c>
      <c r="AA21" s="345">
        <v>560973</v>
      </c>
      <c r="AB21" s="346" t="s">
        <v>27</v>
      </c>
      <c r="AC21" s="345">
        <v>902791</v>
      </c>
      <c r="AD21" s="346" t="s">
        <v>27</v>
      </c>
      <c r="AE21" s="345">
        <v>1463764</v>
      </c>
      <c r="AF21" s="346" t="s">
        <v>27</v>
      </c>
    </row>
    <row r="22" spans="2:32" ht="15" customHeight="1">
      <c r="B22" s="166" t="s">
        <v>28</v>
      </c>
      <c r="C22" s="347" t="s">
        <v>527</v>
      </c>
      <c r="D22" s="997">
        <v>591</v>
      </c>
      <c r="E22" s="998">
        <v>4</v>
      </c>
      <c r="F22" s="998">
        <v>1</v>
      </c>
      <c r="G22" s="999">
        <v>586</v>
      </c>
      <c r="H22" s="998">
        <v>32</v>
      </c>
      <c r="I22" s="999">
        <v>554</v>
      </c>
      <c r="J22" s="998">
        <v>549</v>
      </c>
      <c r="K22" s="998">
        <v>5</v>
      </c>
      <c r="L22" s="1000">
        <v>5.8682999999999999E-2</v>
      </c>
      <c r="M22" s="1001">
        <v>5.8187000000000003E-2</v>
      </c>
      <c r="AA22" s="345">
        <v>38423</v>
      </c>
      <c r="AB22" s="346" t="s">
        <v>27</v>
      </c>
      <c r="AC22" s="345">
        <v>-10674</v>
      </c>
      <c r="AD22" s="346" t="s">
        <v>27</v>
      </c>
      <c r="AE22" s="345">
        <v>27749</v>
      </c>
      <c r="AF22" s="346" t="s">
        <v>27</v>
      </c>
    </row>
    <row r="23" spans="2:32" ht="15" customHeight="1">
      <c r="B23" s="166" t="s">
        <v>109</v>
      </c>
      <c r="C23" s="347" t="s">
        <v>528</v>
      </c>
      <c r="D23" s="997">
        <v>4529</v>
      </c>
      <c r="E23" s="998">
        <v>17</v>
      </c>
      <c r="F23" s="998">
        <v>2</v>
      </c>
      <c r="G23" s="999">
        <v>4510</v>
      </c>
      <c r="H23" s="998">
        <v>261</v>
      </c>
      <c r="I23" s="999">
        <v>4249</v>
      </c>
      <c r="J23" s="998">
        <v>4236</v>
      </c>
      <c r="K23" s="998">
        <v>13</v>
      </c>
      <c r="L23" s="1000">
        <v>4.8709000000000002E-2</v>
      </c>
      <c r="M23" s="1001">
        <v>4.8505E-2</v>
      </c>
      <c r="AA23" s="345">
        <v>3095624</v>
      </c>
      <c r="AB23" s="346" t="s">
        <v>27</v>
      </c>
      <c r="AC23" s="345">
        <v>3933480</v>
      </c>
      <c r="AD23" s="346" t="s">
        <v>27</v>
      </c>
      <c r="AE23" s="345">
        <v>7029104</v>
      </c>
      <c r="AF23" s="346" t="s">
        <v>27</v>
      </c>
    </row>
    <row r="24" spans="2:32" ht="15" customHeight="1">
      <c r="B24" s="166" t="s">
        <v>110</v>
      </c>
      <c r="C24" s="347" t="s">
        <v>529</v>
      </c>
      <c r="D24" s="997">
        <v>3564</v>
      </c>
      <c r="E24" s="998">
        <v>3</v>
      </c>
      <c r="F24" s="998">
        <v>0</v>
      </c>
      <c r="G24" s="999">
        <v>3561</v>
      </c>
      <c r="H24" s="998">
        <v>40</v>
      </c>
      <c r="I24" s="999">
        <v>3521</v>
      </c>
      <c r="J24" s="998">
        <v>3518</v>
      </c>
      <c r="K24" s="998">
        <v>3</v>
      </c>
      <c r="L24" s="1000">
        <v>5.2032000000000002E-2</v>
      </c>
      <c r="M24" s="1001">
        <v>5.1987999999999999E-2</v>
      </c>
    </row>
    <row r="25" spans="2:32" ht="15" customHeight="1">
      <c r="B25" s="166" t="s">
        <v>111</v>
      </c>
      <c r="C25" s="347" t="s">
        <v>530</v>
      </c>
      <c r="D25" s="997">
        <v>12278</v>
      </c>
      <c r="E25" s="998">
        <v>6</v>
      </c>
      <c r="F25" s="998">
        <v>2</v>
      </c>
      <c r="G25" s="999">
        <v>12270</v>
      </c>
      <c r="H25" s="998">
        <v>131</v>
      </c>
      <c r="I25" s="999">
        <v>12139</v>
      </c>
      <c r="J25" s="998">
        <v>12001</v>
      </c>
      <c r="K25" s="998">
        <v>138</v>
      </c>
      <c r="L25" s="1000">
        <v>3.5230999999999998E-2</v>
      </c>
      <c r="M25" s="1001">
        <v>3.5208000000000003E-2</v>
      </c>
    </row>
    <row r="26" spans="2:32" ht="15" customHeight="1">
      <c r="B26" s="166" t="s">
        <v>113</v>
      </c>
      <c r="C26" s="347" t="s">
        <v>531</v>
      </c>
      <c r="D26" s="997">
        <v>1986</v>
      </c>
      <c r="E26" s="998">
        <v>3</v>
      </c>
      <c r="F26" s="998">
        <v>2</v>
      </c>
      <c r="G26" s="999">
        <v>1981</v>
      </c>
      <c r="H26" s="998">
        <v>81</v>
      </c>
      <c r="I26" s="999">
        <v>1900</v>
      </c>
      <c r="J26" s="998">
        <v>1891</v>
      </c>
      <c r="K26" s="998">
        <v>9</v>
      </c>
      <c r="L26" s="1000">
        <v>6.8528000000000006E-2</v>
      </c>
      <c r="M26" s="1001">
        <v>6.8354999999999999E-2</v>
      </c>
    </row>
    <row r="27" spans="2:32" ht="15" customHeight="1">
      <c r="B27" s="166" t="s">
        <v>114</v>
      </c>
      <c r="C27" s="347" t="s">
        <v>582</v>
      </c>
      <c r="D27" s="997">
        <v>839</v>
      </c>
      <c r="E27" s="998">
        <v>2</v>
      </c>
      <c r="F27" s="998">
        <v>0</v>
      </c>
      <c r="G27" s="999">
        <v>837</v>
      </c>
      <c r="H27" s="998">
        <v>18</v>
      </c>
      <c r="I27" s="999">
        <v>819</v>
      </c>
      <c r="J27" s="998">
        <v>817</v>
      </c>
      <c r="K27" s="998">
        <v>2</v>
      </c>
      <c r="L27" s="1000">
        <v>0.14502999999999999</v>
      </c>
      <c r="M27" s="1001">
        <v>0.14468500000000001</v>
      </c>
    </row>
    <row r="28" spans="2:32" ht="15" customHeight="1">
      <c r="B28" s="166" t="s">
        <v>115</v>
      </c>
      <c r="C28" s="347" t="s">
        <v>140</v>
      </c>
      <c r="D28" s="997">
        <v>2467</v>
      </c>
      <c r="E28" s="998">
        <v>2</v>
      </c>
      <c r="F28" s="998">
        <v>0</v>
      </c>
      <c r="G28" s="999">
        <v>2465</v>
      </c>
      <c r="H28" s="998">
        <v>37</v>
      </c>
      <c r="I28" s="999">
        <v>2428</v>
      </c>
      <c r="J28" s="998">
        <v>2417</v>
      </c>
      <c r="K28" s="998">
        <v>11</v>
      </c>
      <c r="L28" s="1000">
        <v>3.9125E-2</v>
      </c>
      <c r="M28" s="1001">
        <v>3.9093000000000003E-2</v>
      </c>
    </row>
    <row r="29" spans="2:32" ht="15" customHeight="1">
      <c r="B29" s="166" t="s">
        <v>116</v>
      </c>
      <c r="C29" s="347" t="s">
        <v>112</v>
      </c>
      <c r="D29" s="997">
        <v>3385</v>
      </c>
      <c r="E29" s="998">
        <v>124</v>
      </c>
      <c r="F29" s="998">
        <v>49</v>
      </c>
      <c r="G29" s="999">
        <v>3212</v>
      </c>
      <c r="H29" s="998">
        <v>412</v>
      </c>
      <c r="I29" s="999">
        <v>2800</v>
      </c>
      <c r="J29" s="998">
        <v>2727</v>
      </c>
      <c r="K29" s="998">
        <v>73</v>
      </c>
      <c r="L29" s="1000">
        <v>0.105768</v>
      </c>
      <c r="M29" s="1001">
        <v>0.10036200000000001</v>
      </c>
    </row>
    <row r="30" spans="2:32" ht="15" customHeight="1">
      <c r="B30" s="166" t="s">
        <v>117</v>
      </c>
      <c r="C30" s="347" t="s">
        <v>18</v>
      </c>
      <c r="D30" s="997">
        <v>48517</v>
      </c>
      <c r="E30" s="998">
        <v>7043</v>
      </c>
      <c r="F30" s="998">
        <v>1485</v>
      </c>
      <c r="G30" s="999">
        <v>39989</v>
      </c>
      <c r="H30" s="998">
        <v>4504</v>
      </c>
      <c r="I30" s="999">
        <v>35485</v>
      </c>
      <c r="J30" s="998">
        <v>33308</v>
      </c>
      <c r="K30" s="998">
        <v>2177</v>
      </c>
      <c r="L30" s="1000">
        <v>9.9030000000000007E-2</v>
      </c>
      <c r="M30" s="1001">
        <v>8.1623000000000001E-2</v>
      </c>
    </row>
    <row r="31" spans="2:32" ht="15" customHeight="1">
      <c r="B31" s="166" t="s">
        <v>118</v>
      </c>
      <c r="C31" s="347" t="s">
        <v>141</v>
      </c>
      <c r="D31" s="997">
        <v>1776</v>
      </c>
      <c r="E31" s="998">
        <v>0</v>
      </c>
      <c r="F31" s="998">
        <v>0</v>
      </c>
      <c r="G31" s="999">
        <v>1776</v>
      </c>
      <c r="H31" s="998">
        <v>11</v>
      </c>
      <c r="I31" s="999">
        <v>1765</v>
      </c>
      <c r="J31" s="998">
        <v>1762</v>
      </c>
      <c r="K31" s="998">
        <v>3</v>
      </c>
      <c r="L31" s="1000">
        <v>5.0860000000000002E-3</v>
      </c>
      <c r="M31" s="1001">
        <v>5.0860000000000002E-3</v>
      </c>
    </row>
    <row r="32" spans="2:32" ht="15" customHeight="1">
      <c r="B32" s="166" t="s">
        <v>119</v>
      </c>
      <c r="C32" s="347" t="s">
        <v>532</v>
      </c>
      <c r="D32" s="997">
        <v>710</v>
      </c>
      <c r="E32" s="998">
        <v>0</v>
      </c>
      <c r="F32" s="998">
        <v>0</v>
      </c>
      <c r="G32" s="999">
        <v>710</v>
      </c>
      <c r="H32" s="998">
        <v>12</v>
      </c>
      <c r="I32" s="999">
        <v>698</v>
      </c>
      <c r="J32" s="998">
        <v>697</v>
      </c>
      <c r="K32" s="998">
        <v>1</v>
      </c>
      <c r="L32" s="1000">
        <v>2.1263000000000001E-2</v>
      </c>
      <c r="M32" s="1001">
        <v>2.1263000000000001E-2</v>
      </c>
    </row>
    <row r="33" spans="2:13" ht="15" customHeight="1">
      <c r="B33" s="166" t="s">
        <v>120</v>
      </c>
      <c r="C33" s="347" t="s">
        <v>533</v>
      </c>
      <c r="D33" s="997">
        <v>2903</v>
      </c>
      <c r="E33" s="998">
        <v>40</v>
      </c>
      <c r="F33" s="998">
        <v>16</v>
      </c>
      <c r="G33" s="999">
        <v>2847</v>
      </c>
      <c r="H33" s="998">
        <v>311</v>
      </c>
      <c r="I33" s="999">
        <v>2536</v>
      </c>
      <c r="J33" s="998">
        <v>2458</v>
      </c>
      <c r="K33" s="998">
        <v>78</v>
      </c>
      <c r="L33" s="1000">
        <v>6.8934999999999996E-2</v>
      </c>
      <c r="M33" s="1001">
        <v>6.7604999999999998E-2</v>
      </c>
    </row>
    <row r="34" spans="2:13" ht="15" customHeight="1">
      <c r="B34" s="166" t="s">
        <v>121</v>
      </c>
      <c r="C34" s="347" t="s">
        <v>19</v>
      </c>
      <c r="D34" s="997">
        <v>81030</v>
      </c>
      <c r="E34" s="998">
        <v>6602</v>
      </c>
      <c r="F34" s="998">
        <v>3476</v>
      </c>
      <c r="G34" s="999">
        <v>70952</v>
      </c>
      <c r="H34" s="998">
        <v>5422</v>
      </c>
      <c r="I34" s="999">
        <v>65530</v>
      </c>
      <c r="J34" s="998">
        <v>63457</v>
      </c>
      <c r="K34" s="998">
        <v>2073</v>
      </c>
      <c r="L34" s="1000">
        <v>0.14697299999999999</v>
      </c>
      <c r="M34" s="1001">
        <v>0.128694</v>
      </c>
    </row>
    <row r="35" spans="2:13" ht="15" customHeight="1">
      <c r="B35" s="166" t="s">
        <v>122</v>
      </c>
      <c r="C35" s="347" t="s">
        <v>20</v>
      </c>
      <c r="D35" s="997">
        <v>13115</v>
      </c>
      <c r="E35" s="998">
        <v>309</v>
      </c>
      <c r="F35" s="998">
        <v>30</v>
      </c>
      <c r="G35" s="999">
        <v>12776</v>
      </c>
      <c r="H35" s="998">
        <v>353</v>
      </c>
      <c r="I35" s="999">
        <v>12423</v>
      </c>
      <c r="J35" s="998">
        <v>12394</v>
      </c>
      <c r="K35" s="998">
        <v>29</v>
      </c>
      <c r="L35" s="1000">
        <v>6.7557000000000006E-2</v>
      </c>
      <c r="M35" s="1001">
        <v>6.5810999999999995E-2</v>
      </c>
    </row>
    <row r="36" spans="2:13" ht="15" customHeight="1">
      <c r="B36" s="166" t="s">
        <v>123</v>
      </c>
      <c r="C36" s="347" t="s">
        <v>21</v>
      </c>
      <c r="D36" s="997">
        <v>3326</v>
      </c>
      <c r="E36" s="998">
        <v>723</v>
      </c>
      <c r="F36" s="998">
        <v>200</v>
      </c>
      <c r="G36" s="999">
        <v>2403</v>
      </c>
      <c r="H36" s="998">
        <v>915</v>
      </c>
      <c r="I36" s="999">
        <v>1488</v>
      </c>
      <c r="J36" s="998">
        <v>1420</v>
      </c>
      <c r="K36" s="998">
        <v>68</v>
      </c>
      <c r="L36" s="1000">
        <v>8.3700000000000007E-3</v>
      </c>
      <c r="M36" s="1001">
        <v>6.0470000000000003E-3</v>
      </c>
    </row>
    <row r="37" spans="2:13" ht="15" customHeight="1">
      <c r="B37" s="166" t="s">
        <v>124</v>
      </c>
      <c r="C37" s="347" t="s">
        <v>534</v>
      </c>
      <c r="D37" s="997">
        <v>19984</v>
      </c>
      <c r="E37" s="998">
        <v>187</v>
      </c>
      <c r="F37" s="998">
        <v>53</v>
      </c>
      <c r="G37" s="999">
        <v>19744</v>
      </c>
      <c r="H37" s="998">
        <v>670</v>
      </c>
      <c r="I37" s="999">
        <v>19074</v>
      </c>
      <c r="J37" s="998">
        <v>18465</v>
      </c>
      <c r="K37" s="998">
        <v>609</v>
      </c>
      <c r="L37" s="1000">
        <v>7.6495999999999995E-2</v>
      </c>
      <c r="M37" s="1001">
        <v>7.5577000000000005E-2</v>
      </c>
    </row>
    <row r="38" spans="2:13" ht="15" customHeight="1">
      <c r="B38" s="166" t="s">
        <v>125</v>
      </c>
      <c r="C38" s="347" t="s">
        <v>535</v>
      </c>
      <c r="D38" s="997">
        <v>4448</v>
      </c>
      <c r="E38" s="998">
        <v>173</v>
      </c>
      <c r="F38" s="998">
        <v>18</v>
      </c>
      <c r="G38" s="999">
        <v>4257</v>
      </c>
      <c r="H38" s="998">
        <v>187</v>
      </c>
      <c r="I38" s="999">
        <v>4070</v>
      </c>
      <c r="J38" s="998">
        <v>4023</v>
      </c>
      <c r="K38" s="998">
        <v>47</v>
      </c>
      <c r="L38" s="1000">
        <v>2.3921000000000001E-2</v>
      </c>
      <c r="M38" s="1001">
        <v>2.2894000000000001E-2</v>
      </c>
    </row>
    <row r="39" spans="2:13" ht="15" customHeight="1">
      <c r="B39" s="166" t="s">
        <v>127</v>
      </c>
      <c r="C39" s="347" t="s">
        <v>22</v>
      </c>
      <c r="D39" s="997">
        <v>21913</v>
      </c>
      <c r="E39" s="998">
        <v>0</v>
      </c>
      <c r="F39" s="998">
        <v>0</v>
      </c>
      <c r="G39" s="999">
        <v>21913</v>
      </c>
      <c r="H39" s="998">
        <v>0</v>
      </c>
      <c r="I39" s="999">
        <v>21913</v>
      </c>
      <c r="J39" s="998">
        <v>21742</v>
      </c>
      <c r="K39" s="998">
        <v>171</v>
      </c>
      <c r="L39" s="1000">
        <v>5.3893999999999997E-2</v>
      </c>
      <c r="M39" s="1001">
        <v>5.3893999999999997E-2</v>
      </c>
    </row>
    <row r="40" spans="2:13" ht="15" customHeight="1">
      <c r="B40" s="166" t="s">
        <v>129</v>
      </c>
      <c r="C40" s="347" t="s">
        <v>142</v>
      </c>
      <c r="D40" s="997">
        <v>27967</v>
      </c>
      <c r="E40" s="998">
        <v>768</v>
      </c>
      <c r="F40" s="998">
        <v>100</v>
      </c>
      <c r="G40" s="999">
        <v>27099</v>
      </c>
      <c r="H40" s="998">
        <v>229</v>
      </c>
      <c r="I40" s="999">
        <v>26870</v>
      </c>
      <c r="J40" s="998">
        <v>24824</v>
      </c>
      <c r="K40" s="998">
        <v>2046</v>
      </c>
      <c r="L40" s="1000">
        <v>8.4732000000000002E-2</v>
      </c>
      <c r="M40" s="1001">
        <v>8.2101999999999994E-2</v>
      </c>
    </row>
    <row r="41" spans="2:13" ht="15" customHeight="1">
      <c r="B41" s="166" t="s">
        <v>130</v>
      </c>
      <c r="C41" s="347" t="s">
        <v>536</v>
      </c>
      <c r="D41" s="997">
        <v>77219</v>
      </c>
      <c r="E41" s="998">
        <v>1267</v>
      </c>
      <c r="F41" s="998">
        <v>168</v>
      </c>
      <c r="G41" s="999">
        <v>75784</v>
      </c>
      <c r="H41" s="998">
        <v>1935</v>
      </c>
      <c r="I41" s="999">
        <v>73849</v>
      </c>
      <c r="J41" s="998">
        <v>72102</v>
      </c>
      <c r="K41" s="998">
        <v>1747</v>
      </c>
      <c r="L41" s="1000">
        <v>0.12191399999999999</v>
      </c>
      <c r="M41" s="1001">
        <v>0.119648</v>
      </c>
    </row>
    <row r="42" spans="2:13" ht="15" customHeight="1">
      <c r="B42" s="166" t="s">
        <v>15</v>
      </c>
      <c r="C42" s="347" t="s">
        <v>583</v>
      </c>
      <c r="D42" s="997">
        <v>5324</v>
      </c>
      <c r="E42" s="998">
        <v>237</v>
      </c>
      <c r="F42" s="998">
        <v>126</v>
      </c>
      <c r="G42" s="999">
        <v>4961</v>
      </c>
      <c r="H42" s="998">
        <v>942</v>
      </c>
      <c r="I42" s="999">
        <v>4019</v>
      </c>
      <c r="J42" s="998">
        <v>3772</v>
      </c>
      <c r="K42" s="998">
        <v>247</v>
      </c>
      <c r="L42" s="1000">
        <v>0.128577</v>
      </c>
      <c r="M42" s="1001">
        <v>0.119811</v>
      </c>
    </row>
    <row r="43" spans="2:13" ht="15" customHeight="1">
      <c r="B43" s="166" t="s">
        <v>308</v>
      </c>
      <c r="C43" s="347" t="s">
        <v>126</v>
      </c>
      <c r="D43" s="997">
        <v>34570</v>
      </c>
      <c r="E43" s="998">
        <v>4015</v>
      </c>
      <c r="F43" s="998">
        <v>573</v>
      </c>
      <c r="G43" s="999">
        <v>29982</v>
      </c>
      <c r="H43" s="998">
        <v>1695</v>
      </c>
      <c r="I43" s="999">
        <v>28287</v>
      </c>
      <c r="J43" s="998">
        <v>26793</v>
      </c>
      <c r="K43" s="998">
        <v>1494</v>
      </c>
      <c r="L43" s="1000">
        <v>0.103239</v>
      </c>
      <c r="M43" s="1001">
        <v>8.9538000000000006E-2</v>
      </c>
    </row>
    <row r="44" spans="2:13" ht="15" customHeight="1">
      <c r="B44" s="166">
        <v>37</v>
      </c>
      <c r="C44" s="167" t="s">
        <v>128</v>
      </c>
      <c r="D44" s="997">
        <v>57461</v>
      </c>
      <c r="E44" s="998">
        <v>10203</v>
      </c>
      <c r="F44" s="998">
        <v>2075</v>
      </c>
      <c r="G44" s="999">
        <v>45183</v>
      </c>
      <c r="H44" s="998">
        <v>2045</v>
      </c>
      <c r="I44" s="999">
        <v>43138</v>
      </c>
      <c r="J44" s="998">
        <v>38974</v>
      </c>
      <c r="K44" s="998">
        <v>4164</v>
      </c>
      <c r="L44" s="1000">
        <v>0.1741</v>
      </c>
      <c r="M44" s="1001">
        <v>0.13689899999999999</v>
      </c>
    </row>
    <row r="45" spans="2:13" ht="15" customHeight="1">
      <c r="B45" s="166">
        <v>38</v>
      </c>
      <c r="C45" s="167" t="s">
        <v>143</v>
      </c>
      <c r="D45" s="997">
        <v>0</v>
      </c>
      <c r="E45" s="998">
        <v>0</v>
      </c>
      <c r="F45" s="998">
        <v>0</v>
      </c>
      <c r="G45" s="999">
        <v>0</v>
      </c>
      <c r="H45" s="998">
        <v>0</v>
      </c>
      <c r="I45" s="999">
        <v>0</v>
      </c>
      <c r="J45" s="998">
        <v>0</v>
      </c>
      <c r="K45" s="998">
        <v>0</v>
      </c>
      <c r="L45" s="1000">
        <v>0</v>
      </c>
      <c r="M45" s="1001">
        <v>0</v>
      </c>
    </row>
    <row r="46" spans="2:13" ht="15" customHeight="1">
      <c r="B46" s="313">
        <v>39</v>
      </c>
      <c r="C46" s="315" t="s">
        <v>23</v>
      </c>
      <c r="D46" s="997">
        <v>7822</v>
      </c>
      <c r="E46" s="998">
        <v>734</v>
      </c>
      <c r="F46" s="998">
        <v>204</v>
      </c>
      <c r="G46" s="999">
        <v>6884</v>
      </c>
      <c r="H46" s="998">
        <v>79</v>
      </c>
      <c r="I46" s="999">
        <v>6805</v>
      </c>
      <c r="J46" s="998">
        <v>2982</v>
      </c>
      <c r="K46" s="998">
        <v>3823</v>
      </c>
      <c r="L46" s="1000">
        <v>0.26211400000000001</v>
      </c>
      <c r="M46" s="1001">
        <v>0.230682</v>
      </c>
    </row>
    <row r="47" spans="2:13" ht="15" customHeight="1">
      <c r="B47" s="324"/>
      <c r="C47" s="349" t="s">
        <v>385</v>
      </c>
      <c r="D47" s="1033">
        <v>538918</v>
      </c>
      <c r="E47" s="1034">
        <v>65433</v>
      </c>
      <c r="F47" s="1034">
        <v>31606</v>
      </c>
      <c r="G47" s="1034">
        <v>441879</v>
      </c>
      <c r="H47" s="1034">
        <v>24221</v>
      </c>
      <c r="I47" s="1034">
        <v>417658</v>
      </c>
      <c r="J47" s="1034">
        <v>393145</v>
      </c>
      <c r="K47" s="1034">
        <v>24513</v>
      </c>
      <c r="L47" s="1002">
        <v>8.6990999999999999E-2</v>
      </c>
      <c r="M47" s="1003">
        <v>7.1327000000000002E-2</v>
      </c>
    </row>
  </sheetData>
  <sheetProtection sheet="1" objects="1" scenarios="1"/>
  <mergeCells count="10">
    <mergeCell ref="B2:C2"/>
    <mergeCell ref="B6:C7"/>
    <mergeCell ref="D4:D7"/>
    <mergeCell ref="E5:E7"/>
    <mergeCell ref="M4:M7"/>
    <mergeCell ref="F5:F7"/>
    <mergeCell ref="G5:G7"/>
    <mergeCell ref="H6:H7"/>
    <mergeCell ref="I6:I7"/>
    <mergeCell ref="L4:L7"/>
  </mergeCells>
  <phoneticPr fontId="2"/>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30</vt:i4>
      </vt:variant>
    </vt:vector>
  </HeadingPairs>
  <TitlesOfParts>
    <vt:vector size="56" baseType="lpstr">
      <vt:lpstr>利用の手引き(必ず読んでください！)</vt:lpstr>
      <vt:lpstr>(入力①)基礎データ作成</vt:lpstr>
      <vt:lpstr>(入力②)データ入力表</vt:lpstr>
      <vt:lpstr>分析結果１ページ(総括表)</vt:lpstr>
      <vt:lpstr>２ページ～</vt:lpstr>
      <vt:lpstr>４ページ～</vt:lpstr>
      <vt:lpstr>６ページ～</vt:lpstr>
      <vt:lpstr>８ページ～</vt:lpstr>
      <vt:lpstr>１２ページ～</vt:lpstr>
      <vt:lpstr>基礎データ計算</vt:lpstr>
      <vt:lpstr>按分データ</vt:lpstr>
      <vt:lpstr>宿泊</vt:lpstr>
      <vt:lpstr>日帰り</vt:lpstr>
      <vt:lpstr>旅行・観光消費動向調査</vt:lpstr>
      <vt:lpstr>部門別消費額</vt:lpstr>
      <vt:lpstr>★価格変換(最終需要額)</vt:lpstr>
      <vt:lpstr>★波及効果計算ｼｰﾄ</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'(入力②)データ入力表'!Print_Area</vt:lpstr>
      <vt:lpstr>'★価格変換(最終需要額)'!Print_Area</vt:lpstr>
      <vt:lpstr>★波及効果計算ｼｰﾄ!Print_Area</vt:lpstr>
      <vt:lpstr>'１２ページ～'!Print_Area</vt:lpstr>
      <vt:lpstr>'２ページ～'!Print_Area</vt:lpstr>
      <vt:lpstr>'４ページ～'!Print_Area</vt:lpstr>
      <vt:lpstr>'６ページ～'!Print_Area</vt:lpstr>
      <vt:lpstr>'８ページ～'!Print_Area</vt:lpstr>
      <vt:lpstr>按分データ!Print_Area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宿泊!Print_Area</vt:lpstr>
      <vt:lpstr>消費パターン!Print_Area</vt:lpstr>
      <vt:lpstr>投入係数!Print_Area</vt:lpstr>
      <vt:lpstr>日帰り!Print_Area</vt:lpstr>
      <vt:lpstr>部門別消費額!Print_Area</vt:lpstr>
      <vt:lpstr>'分析結果１ページ(総括表)'!Print_Area</vt:lpstr>
      <vt:lpstr>'利用の手引き(必ず読んでください！)'!Print_Area</vt:lpstr>
      <vt:lpstr>旅行・観光消費動向調査!Print_Area</vt:lpstr>
      <vt:lpstr>'★価格変換(最終需要額)'!Print_Titles</vt:lpstr>
      <vt:lpstr>開放経済型逆行列係数!Print_Titles</vt:lpstr>
      <vt:lpstr>取引基本表!Print_Titles</vt:lpstr>
      <vt:lpstr>手順⑤!Print_Titles</vt:lpstr>
      <vt:lpstr>投入係数!Print_Titles</vt:lpstr>
      <vt:lpstr>旅行・観光消費動向調査!Print_Titles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佐々木　祐美</cp:lastModifiedBy>
  <cp:lastPrinted>2021-02-24T23:20:48Z</cp:lastPrinted>
  <dcterms:created xsi:type="dcterms:W3CDTF">2004-08-24T04:05:38Z</dcterms:created>
  <dcterms:modified xsi:type="dcterms:W3CDTF">2023-02-20T01:52:05Z</dcterms:modified>
</cp:coreProperties>
</file>